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pivotTables/pivotTable1.xml" ContentType="application/vnd.openxmlformats-officedocument.spreadsheetml.pivotTable+xml"/>
  <Override PartName="/xl/drawings/drawing22.xml" ContentType="application/vnd.openxmlformats-officedocument.drawing+xml"/>
  <Override PartName="/xl/charts/chart25.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checkCompatibility="1" defaultThemeVersion="124226"/>
  <bookViews>
    <workbookView xWindow="120" yWindow="45" windowWidth="21840" windowHeight="12090" tabRatio="711" firstSheet="4" activeTab="8"/>
  </bookViews>
  <sheets>
    <sheet name="1.Portada" sheetId="2" r:id="rId1"/>
    <sheet name="2. Contenido" sheetId="3" r:id="rId2"/>
    <sheet name="3. Resumen_Relevante" sheetId="4" r:id="rId3"/>
    <sheet name="4. Oferta Generación" sheetId="5" r:id="rId4"/>
    <sheet name="5. MatrizGeneraciónSEIN (1)" sheetId="6" r:id="rId5"/>
    <sheet name="6. MatrizGeneraciónSEIN (2)" sheetId="17" r:id="rId6"/>
    <sheet name="7. Matriz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9" r:id="rId16"/>
    <sheet name="17. HorasCongestionTransmisión" sheetId="10" r:id="rId17"/>
    <sheet name="18. Eventos" sheetId="11" r:id="rId18"/>
    <sheet name="19. Anexos_Producción (1)" sheetId="38" r:id="rId19"/>
    <sheet name="20. Anexos_Producción (2)" sheetId="39" r:id="rId20"/>
    <sheet name="21. Anexos_Producción (3)" sheetId="40" r:id="rId21"/>
    <sheet name="22.Anexos_MáxDemanda (1)" sheetId="13" r:id="rId22"/>
    <sheet name="23.Anexos_MáxDemanda (2)" sheetId="26" r:id="rId23"/>
    <sheet name="24.Anexos_MáxDemanda (3)" sheetId="41" r:id="rId24"/>
    <sheet name="25. Anexos_Eventos (1)" sheetId="14" r:id="rId25"/>
    <sheet name="26. Anexos_Eventos (2)" sheetId="36" r:id="rId26"/>
    <sheet name="27. Anexos_Eventos (3)" sheetId="37" r:id="rId27"/>
    <sheet name="Portada_2" sheetId="16" r:id="rId28"/>
  </sheets>
  <definedNames>
    <definedName name="_xlnm._FilterDatabase" localSheetId="9" hidden="1">'10. MáxDemandaSEIN (1)'!$N$49:$P$101</definedName>
    <definedName name="_xlnm._FilterDatabase" localSheetId="10" hidden="1">'11. MáxDemandaSEIN (2)'!$M$8:$O$62</definedName>
    <definedName name="_xlnm._FilterDatabase" localSheetId="16" hidden="1">'17. HorasCongestionTransmisión'!$O$5:$U$125</definedName>
    <definedName name="_xlnm._FilterDatabase" localSheetId="18" hidden="1">'19. Anexos_Producción (1)'!$A$5:$I$75</definedName>
    <definedName name="_xlnm._FilterDatabase" localSheetId="19" hidden="1">'20. Anexos_Producción (2)'!$A$5:$I$75</definedName>
    <definedName name="_xlnm._FilterDatabase" localSheetId="20" hidden="1">'21. Anexos_Producción (3)'!$A$5:$I$61</definedName>
    <definedName name="_xlnm._FilterDatabase" localSheetId="21" hidden="1">'22.Anexos_MáxDemanda (1)'!$A$6:$J$76</definedName>
    <definedName name="_xlnm._FilterDatabase" localSheetId="22" hidden="1">'23.Anexos_MáxDemanda (2)'!$A$5:$J$60</definedName>
    <definedName name="_xlnm._FilterDatabase" localSheetId="23" hidden="1">'24.Anexos_MáxDemanda (3)'!$A$5:$K$29</definedName>
    <definedName name="_xlnm._FilterDatabase" localSheetId="4" hidden="1">'5. MatrizGeneraciónSEIN (1)'!$O$161:$Q$213</definedName>
    <definedName name="_xlnm._FilterDatabase" localSheetId="5" hidden="1">'6. MatrizGeneraciónSEIN (2)'!#REF!</definedName>
    <definedName name="_xlnm._FilterDatabase" localSheetId="6" hidden="1">'7. MatrizGeneraciónSEIN (3)'!$O$64:$Q$116</definedName>
    <definedName name="_xlnm._FilterDatabase" localSheetId="7" hidden="1">'8. FP RER'!#REF!</definedName>
    <definedName name="_xlnm._FilterDatabase" localSheetId="8" hidden="1">'9. MatrizGeneraciónSEIN (4)'!$M$8:$O$62</definedName>
    <definedName name="fd" localSheetId="18">#REF!</definedName>
    <definedName name="fd" localSheetId="19">#REF!</definedName>
    <definedName name="fd" localSheetId="20">#REF!</definedName>
    <definedName name="fd" localSheetId="23">#REF!</definedName>
    <definedName name="fd" localSheetId="25">#REF!</definedName>
    <definedName name="fd" localSheetId="26">#REF!</definedName>
    <definedName name="fd" localSheetId="7">#REF!</definedName>
    <definedName name="fd">#REF!</definedName>
    <definedName name="MAESTRA" localSheetId="18">#REF!</definedName>
    <definedName name="MAESTRA" localSheetId="19">#REF!</definedName>
    <definedName name="MAESTRA" localSheetId="20">#REF!</definedName>
    <definedName name="MAESTRA" localSheetId="23">#REF!</definedName>
    <definedName name="MAESTRA" localSheetId="25">#REF!</definedName>
    <definedName name="MAESTRA" localSheetId="26">#REF!</definedName>
    <definedName name="MAESTRA" localSheetId="7">#REF!</definedName>
    <definedName name="MAESTRA">#REF!</definedName>
    <definedName name="MES" localSheetId="18">#REF!</definedName>
    <definedName name="MES" localSheetId="19">#REF!</definedName>
    <definedName name="MES" localSheetId="20">#REF!</definedName>
    <definedName name="MES" localSheetId="23">#REF!</definedName>
    <definedName name="MES" localSheetId="25">#REF!</definedName>
    <definedName name="MES" localSheetId="26">#REF!</definedName>
    <definedName name="MES" localSheetId="7">#REF!</definedName>
    <definedName name="MES">#REF!</definedName>
    <definedName name="MES_ACTUAL" localSheetId="18">#REF!</definedName>
    <definedName name="MES_ACTUAL" localSheetId="19">#REF!</definedName>
    <definedName name="MES_ACTUAL" localSheetId="20">#REF!</definedName>
    <definedName name="MES_ACTUAL" localSheetId="23">#REF!</definedName>
    <definedName name="MES_ACTUAL" localSheetId="25">#REF!</definedName>
    <definedName name="MES_ACTUAL" localSheetId="26">#REF!</definedName>
    <definedName name="MES_ACTUAL" localSheetId="7">#REF!</definedName>
    <definedName name="MES_ACTUAL">#REF!</definedName>
    <definedName name="_xlnm.Print_Area" localSheetId="0">'1.Portada'!$A$1:$Q$68</definedName>
    <definedName name="_xlnm.Print_Area" localSheetId="9">'10. MáxDemandaSEIN (1)'!$A$1:$K$50</definedName>
    <definedName name="_xlnm.Print_Area" localSheetId="10">'11. MáxDemandaSEIN (2)'!$A$1:$J$69</definedName>
    <definedName name="_xlnm.Print_Area" localSheetId="11">'12. Hidrología (1)'!$A$1:$I$60</definedName>
    <definedName name="_xlnm.Print_Area" localSheetId="12">'13. Hidrología (2)'!$A$1:$I$59</definedName>
    <definedName name="_xlnm.Print_Area" localSheetId="13">'14. Hidrología (3)'!$A$1:$I$58</definedName>
    <definedName name="_xlnm.Print_Area" localSheetId="14">'15. Hidrología (4)'!$A$1:$I$75</definedName>
    <definedName name="_xlnm.Print_Area" localSheetId="15">'16. CostosMarginalesSEIN'!$A$1:$H$51</definedName>
    <definedName name="_xlnm.Print_Area" localSheetId="16">'17. HorasCongestionTransmisión'!$A$1:$I$60</definedName>
    <definedName name="_xlnm.Print_Area" localSheetId="17">'18. Eventos'!$A$2:$L$80</definedName>
    <definedName name="_xlnm.Print_Area" localSheetId="18">'19. Anexos_Producción (1)'!$A$1:$I$77</definedName>
    <definedName name="_xlnm.Print_Area" localSheetId="1">'2. Contenido'!$A$1:$Q$43</definedName>
    <definedName name="_xlnm.Print_Area" localSheetId="19">'20. Anexos_Producción (2)'!$A$1:$I$77</definedName>
    <definedName name="_xlnm.Print_Area" localSheetId="20">'21. Anexos_Producción (3)'!$A$1:$I$63</definedName>
    <definedName name="_xlnm.Print_Area" localSheetId="21">'22.Anexos_MáxDemanda (1)'!$A$1:$H$76</definedName>
    <definedName name="_xlnm.Print_Area" localSheetId="22">'23.Anexos_MáxDemanda (2)'!$A$1:$H$76</definedName>
    <definedName name="_xlnm.Print_Area" localSheetId="23">'24.Anexos_MáxDemanda (3)'!$A$1:$I$84</definedName>
    <definedName name="_xlnm.Print_Area" localSheetId="24">'25. Anexos_Eventos (1)'!$A$2:$I$20</definedName>
    <definedName name="_xlnm.Print_Area" localSheetId="25">'26. Anexos_Eventos (2)'!$A$1:$I$16</definedName>
    <definedName name="_xlnm.Print_Area" localSheetId="26">'27. Anexos_Eventos (3)'!$A$1:$I$16</definedName>
    <definedName name="_xlnm.Print_Area" localSheetId="2">'3. Resumen_Relevante'!$A$1:$Q$42</definedName>
    <definedName name="_xlnm.Print_Area" localSheetId="3">'4. Oferta Generación'!$A$1:$K$104</definedName>
    <definedName name="_xlnm.Print_Area" localSheetId="4">'5. MatrizGeneraciónSEIN (1)'!$A$1:$K$60</definedName>
    <definedName name="_xlnm.Print_Area" localSheetId="5">'6. MatrizGeneraciónSEIN (2)'!$A$1:$K$64</definedName>
    <definedName name="_xlnm.Print_Area" localSheetId="6">'7. MatrizGeneraciónSEIN (3)'!$A$1:$K$61</definedName>
    <definedName name="_xlnm.Print_Area" localSheetId="7">'8. FP RER'!$A$1:$K$90</definedName>
    <definedName name="_xlnm.Print_Area" localSheetId="8">'9. MatrizGeneraciónSEIN (4)'!$A$1:$J$68</definedName>
    <definedName name="_xlnm.Print_Area" localSheetId="27">Portada_2!$A$1:$R$72</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(2)'!$A$1:$J$65</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(3)'!$A$1:$I$316</definedName>
    <definedName name="Z_7398011F_6792_457D_9968_3CBE3236EAF9_.wvu.PrintArea" localSheetId="14" hidden="1">'15. Hidrología (4)'!$A$1:$I$316</definedName>
    <definedName name="Z_7398011F_6792_457D_9968_3CBE3236EAF9_.wvu.PrintArea" localSheetId="15" hidden="1">'16. CostosMarginalesSEIN'!$A$1:$H$51</definedName>
    <definedName name="Z_7398011F_6792_457D_9968_3CBE3236EAF9_.wvu.PrintArea" localSheetId="16" hidden="1">'17. HorasCongestionTransmisión'!$A$1:$I$40</definedName>
    <definedName name="Z_7398011F_6792_457D_9968_3CBE3236EAF9_.wvu.PrintArea" localSheetId="17" hidden="1">'18. Eventos'!$A$1:$I$37</definedName>
    <definedName name="Z_7398011F_6792_457D_9968_3CBE3236EAF9_.wvu.PrintArea" localSheetId="18" hidden="1">'19. Anexos_Producción (1)'!$A$1:$I$76</definedName>
    <definedName name="Z_7398011F_6792_457D_9968_3CBE3236EAF9_.wvu.PrintArea" localSheetId="1" hidden="1">'2. Contenido'!$A$1:$Q$44</definedName>
    <definedName name="Z_7398011F_6792_457D_9968_3CBE3236EAF9_.wvu.PrintArea" localSheetId="19" hidden="1">'20. Anexos_Producción (2)'!$A$1:$I$76</definedName>
    <definedName name="Z_7398011F_6792_457D_9968_3CBE3236EAF9_.wvu.PrintArea" localSheetId="20" hidden="1">'21. Anexos_Producción (3)'!$A$1:$I$62</definedName>
    <definedName name="Z_7398011F_6792_457D_9968_3CBE3236EAF9_.wvu.PrintArea" localSheetId="21" hidden="1">'22.Anexos_MáxDemanda (1)'!$A$1:$I$76</definedName>
    <definedName name="Z_7398011F_6792_457D_9968_3CBE3236EAF9_.wvu.PrintArea" localSheetId="22" hidden="1">'23.Anexos_MáxDemanda (2)'!$A$1:$I$1</definedName>
    <definedName name="Z_7398011F_6792_457D_9968_3CBE3236EAF9_.wvu.PrintArea" localSheetId="23" hidden="1">'24.Anexos_MáxDemanda (3)'!#REF!</definedName>
    <definedName name="Z_7398011F_6792_457D_9968_3CBE3236EAF9_.wvu.PrintArea" localSheetId="24" hidden="1">'25. Anexos_Eventos (1)'!$A$1:$I$19</definedName>
    <definedName name="Z_7398011F_6792_457D_9968_3CBE3236EAF9_.wvu.PrintArea" localSheetId="25" hidden="1">'26. Anexos_Eventos (2)'!$A$1:$I$14</definedName>
    <definedName name="Z_7398011F_6792_457D_9968_3CBE3236EAF9_.wvu.PrintArea" localSheetId="26" hidden="1">'27. Anexos_Eventos (3)'!$A$1:$I$15</definedName>
    <definedName name="Z_7398011F_6792_457D_9968_3CBE3236EAF9_.wvu.PrintArea" localSheetId="2" hidden="1">'3. Resumen_Relevante'!$A$1:$Q$42</definedName>
    <definedName name="Z_7398011F_6792_457D_9968_3CBE3236EAF9_.wvu.PrintArea" localSheetId="3" hidden="1">'4. Oferta Generación'!$A$1:$K$48</definedName>
    <definedName name="Z_7398011F_6792_457D_9968_3CBE3236EAF9_.wvu.PrintArea" localSheetId="4" hidden="1">'5. MatrizGeneraciónSEIN (1)'!$A$1:$L$218</definedName>
    <definedName name="Z_7398011F_6792_457D_9968_3CBE3236EAF9_.wvu.PrintArea" localSheetId="5" hidden="1">'6. MatrizGeneraciónSEIN (2)'!$A$1:$L$179</definedName>
    <definedName name="Z_7398011F_6792_457D_9968_3CBE3236EAF9_.wvu.PrintArea" localSheetId="6" hidden="1">'7. MatrizGeneraciónSEIN (3)'!$A$1:$L$121</definedName>
    <definedName name="Z_7398011F_6792_457D_9968_3CBE3236EAF9_.wvu.PrintArea" localSheetId="7" hidden="1">'8. FP RER'!$A$1:$K$150</definedName>
    <definedName name="Z_7398011F_6792_457D_9968_3CBE3236EAF9_.wvu.PrintArea" localSheetId="8" hidden="1">'9. MatrizGeneraciónSEIN (4)'!$A$6:$J$69</definedName>
    <definedName name="Z_7398011F_6792_457D_9968_3CBE3236EAF9_.wvu.Rows" localSheetId="1" hidden="1">'2. Contenido'!$60:$75</definedName>
  </definedNames>
  <calcPr calcId="145621"/>
  <customWorkbookViews>
    <customWorkbookView name="Ricardo Varas Barrios  - Personal View" guid="{7398011F-6792-457D-9968-3CBE3236EAF9}" mergeInterval="0" personalView="1" maximized="1" windowWidth="1916" windowHeight="858" tabRatio="690" activeSheetId="1"/>
  </customWorkbookViews>
  <pivotCaches>
    <pivotCache cacheId="0" r:id="rId29"/>
  </pivotCaches>
</workbook>
</file>

<file path=xl/calcChain.xml><?xml version="1.0" encoding="utf-8"?>
<calcChain xmlns="http://schemas.openxmlformats.org/spreadsheetml/2006/main">
  <c r="A17" i="4" l="1"/>
  <c r="B19" i="4"/>
  <c r="B21" i="4"/>
  <c r="M39" i="4"/>
  <c r="D39" i="4"/>
  <c r="I17" i="7" l="1"/>
  <c r="Z10" i="6"/>
  <c r="AG10" i="6"/>
  <c r="Q19" i="6"/>
  <c r="F14" i="9" l="1"/>
  <c r="P41" i="5"/>
  <c r="H14" i="10"/>
  <c r="H13" i="10"/>
  <c r="H12" i="10"/>
  <c r="H11" i="10"/>
  <c r="H10" i="10"/>
  <c r="H9" i="10"/>
  <c r="H8" i="10"/>
  <c r="G14" i="10"/>
  <c r="G13" i="10"/>
  <c r="G12" i="10"/>
  <c r="G11" i="10"/>
  <c r="G10" i="10"/>
  <c r="G9" i="10"/>
  <c r="G8" i="10"/>
  <c r="G7" i="10"/>
  <c r="AB18" i="10"/>
  <c r="AC18" i="10"/>
  <c r="AD18" i="10"/>
  <c r="AB19" i="10"/>
  <c r="AC19" i="10"/>
  <c r="AD19" i="10"/>
  <c r="AB20" i="10"/>
  <c r="AC20" i="10"/>
  <c r="AD20" i="10"/>
  <c r="AB21" i="10"/>
  <c r="AC21" i="10"/>
  <c r="AD21" i="10"/>
  <c r="AB22" i="10"/>
  <c r="AC22" i="10"/>
  <c r="AD22" i="10"/>
  <c r="AB23" i="10"/>
  <c r="AC23" i="10"/>
  <c r="AD23" i="10"/>
  <c r="AA23" i="10"/>
  <c r="AA22" i="10"/>
  <c r="AA21" i="10"/>
  <c r="AA20" i="10"/>
  <c r="AA19" i="10"/>
  <c r="AA18" i="10"/>
  <c r="I57" i="5" l="1"/>
  <c r="H57" i="5"/>
  <c r="I13" i="5"/>
  <c r="H13" i="5"/>
  <c r="K13" i="11"/>
  <c r="C13" i="11"/>
  <c r="K21" i="7"/>
  <c r="J21" i="7"/>
  <c r="K19" i="7"/>
  <c r="C63" i="19"/>
  <c r="B63" i="19"/>
  <c r="U23" i="6" l="1"/>
  <c r="J19" i="17"/>
  <c r="J18" i="17"/>
  <c r="K19" i="6"/>
  <c r="K18" i="6"/>
  <c r="J20" i="6"/>
  <c r="J19" i="6"/>
  <c r="G18" i="6"/>
  <c r="AN44" i="7"/>
  <c r="AN44" i="6"/>
  <c r="G31" i="41"/>
  <c r="G29" i="41"/>
  <c r="G28" i="41"/>
  <c r="G27" i="41"/>
  <c r="G26" i="41"/>
  <c r="G25" i="41"/>
  <c r="G24" i="41"/>
  <c r="G23" i="41"/>
  <c r="G22" i="41"/>
  <c r="G21" i="41"/>
  <c r="G20" i="41"/>
  <c r="G19" i="41"/>
  <c r="G18" i="41"/>
  <c r="G17" i="41"/>
  <c r="G16" i="41"/>
  <c r="G15" i="41"/>
  <c r="G14" i="41"/>
  <c r="G13" i="41"/>
  <c r="G12" i="41"/>
  <c r="G11" i="41"/>
  <c r="G10" i="41"/>
  <c r="G9" i="41"/>
  <c r="G8" i="41"/>
  <c r="G7" i="41"/>
  <c r="G6" i="41"/>
  <c r="G75" i="26"/>
  <c r="G74" i="26"/>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2" i="26"/>
  <c r="G11" i="26"/>
  <c r="G10" i="26"/>
  <c r="G9" i="26"/>
  <c r="G8" i="26"/>
  <c r="G7" i="26"/>
  <c r="G6" i="26"/>
  <c r="G75" i="13"/>
  <c r="G74" i="13"/>
  <c r="G73" i="13"/>
  <c r="G72" i="13"/>
  <c r="G71" i="13"/>
  <c r="G70" i="13"/>
  <c r="G69"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K19" i="17" l="1"/>
  <c r="AN43" i="6" l="1"/>
  <c r="J12" i="11" l="1"/>
  <c r="J11" i="11"/>
  <c r="J10" i="11"/>
  <c r="J9" i="11"/>
  <c r="D64" i="20" l="1"/>
  <c r="C65" i="20"/>
  <c r="B65" i="20"/>
  <c r="AN43" i="7"/>
  <c r="D62" i="19"/>
  <c r="F13" i="9"/>
  <c r="D63" i="19" l="1"/>
  <c r="D63" i="20" l="1"/>
  <c r="A4" i="17" l="1"/>
  <c r="A6" i="6"/>
  <c r="I13" i="11" l="1"/>
  <c r="H13" i="11"/>
  <c r="G13" i="11"/>
  <c r="F13" i="11"/>
  <c r="E13" i="11"/>
  <c r="D13" i="11"/>
  <c r="P115" i="10"/>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8" i="10"/>
  <c r="P9" i="10" s="1"/>
  <c r="P10" i="10" s="1"/>
  <c r="P11" i="10" s="1"/>
  <c r="P12" i="10" s="1"/>
  <c r="P13" i="10" s="1"/>
  <c r="P14" i="10" s="1"/>
  <c r="P15" i="10" s="1"/>
  <c r="P16" i="10" s="1"/>
  <c r="P17" i="10" s="1"/>
  <c r="P7" i="10"/>
  <c r="F20" i="9"/>
  <c r="F19" i="9"/>
  <c r="F18" i="9"/>
  <c r="F17" i="9"/>
  <c r="F16" i="9"/>
  <c r="F15" i="9"/>
  <c r="F11" i="9"/>
  <c r="F10" i="9"/>
  <c r="F9" i="9"/>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5"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AQ50" i="7"/>
  <c r="V50" i="7" s="1"/>
  <c r="AQ49" i="7"/>
  <c r="AQ48" i="7"/>
  <c r="AQ47" i="7"/>
  <c r="AQ46" i="7"/>
  <c r="AQ45" i="7"/>
  <c r="AQ44" i="7"/>
  <c r="AQ43" i="7"/>
  <c r="AN42" i="7"/>
  <c r="AQ42" i="7" s="1"/>
  <c r="AQ41" i="7"/>
  <c r="N41" i="7"/>
  <c r="AQ40" i="7"/>
  <c r="N40" i="7"/>
  <c r="AQ39" i="7"/>
  <c r="V48" i="7" s="1"/>
  <c r="N39" i="7"/>
  <c r="AQ38" i="7"/>
  <c r="AQ37" i="7"/>
  <c r="AQ36" i="7"/>
  <c r="AQ35" i="7"/>
  <c r="AQ34" i="7"/>
  <c r="AQ33" i="7"/>
  <c r="AQ32" i="7"/>
  <c r="AQ31" i="7"/>
  <c r="AQ30" i="7"/>
  <c r="AQ29" i="7"/>
  <c r="AQ28" i="7"/>
  <c r="AQ27" i="7"/>
  <c r="V27" i="7" s="1"/>
  <c r="AQ26" i="7"/>
  <c r="AQ25" i="7"/>
  <c r="AQ24" i="7"/>
  <c r="AQ23" i="7"/>
  <c r="AQ22" i="7"/>
  <c r="AQ21" i="7"/>
  <c r="AQ20" i="7"/>
  <c r="AQ19" i="7"/>
  <c r="AQ18" i="7"/>
  <c r="K18" i="7"/>
  <c r="AQ17" i="7"/>
  <c r="AQ16" i="7"/>
  <c r="AQ15" i="7"/>
  <c r="V24" i="7" s="1"/>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9" i="18"/>
  <c r="J9" i="18" s="1"/>
  <c r="K28" i="17"/>
  <c r="I28" i="17"/>
  <c r="F28" i="17"/>
  <c r="H8" i="17"/>
  <c r="J8" i="17" s="1"/>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H10" i="6"/>
  <c r="J10" i="6" s="1"/>
  <c r="U10" i="6" s="1"/>
  <c r="D10" i="6"/>
  <c r="Q10" i="6" s="1"/>
  <c r="F67" i="5"/>
  <c r="E67" i="5"/>
  <c r="D67" i="5"/>
  <c r="C67" i="5"/>
  <c r="G66" i="5"/>
  <c r="G65" i="5"/>
  <c r="S40" i="5"/>
  <c r="S39" i="5"/>
  <c r="S38" i="5"/>
  <c r="S37" i="5"/>
  <c r="S36" i="5"/>
  <c r="O41" i="5"/>
  <c r="O27" i="5"/>
  <c r="O29" i="5"/>
  <c r="V8" i="4"/>
  <c r="U3" i="4"/>
  <c r="O25" i="6" s="1"/>
  <c r="O17" i="17" s="1"/>
  <c r="B17" i="17" s="1"/>
  <c r="U2" i="4"/>
  <c r="CA47" i="2"/>
  <c r="T8" i="4" l="1"/>
  <c r="V26" i="7"/>
  <c r="V32" i="7"/>
  <c r="V19" i="7"/>
  <c r="V20" i="7"/>
  <c r="V36" i="7"/>
  <c r="V49" i="7"/>
  <c r="V22" i="7"/>
  <c r="V37" i="7"/>
  <c r="V35" i="7"/>
  <c r="V46" i="7"/>
  <c r="V23" i="7"/>
  <c r="V47" i="7"/>
  <c r="V30" i="7"/>
  <c r="V41" i="7"/>
  <c r="V45" i="7"/>
  <c r="M25" i="4"/>
  <c r="A6" i="4"/>
  <c r="V25" i="7"/>
  <c r="V31" i="7"/>
  <c r="V42" i="7"/>
  <c r="V34" i="7"/>
  <c r="T10" i="6"/>
  <c r="U10" i="18" s="1"/>
  <c r="V40" i="7"/>
  <c r="V38" i="7"/>
  <c r="V43" i="7"/>
  <c r="E25" i="4"/>
  <c r="T10" i="18"/>
  <c r="S9" i="17"/>
  <c r="P12" i="6"/>
  <c r="V10" i="18"/>
  <c r="U9" i="17"/>
  <c r="Q13" i="6"/>
  <c r="R17" i="6"/>
  <c r="R13" i="17" s="1"/>
  <c r="E13" i="17" s="1"/>
  <c r="O20" i="6"/>
  <c r="O24" i="6"/>
  <c r="O16" i="17" s="1"/>
  <c r="B16" i="17" s="1"/>
  <c r="O28" i="6"/>
  <c r="R10" i="18"/>
  <c r="Q9" i="17"/>
  <c r="P10" i="7"/>
  <c r="R12" i="6"/>
  <c r="O21" i="6"/>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C21"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Q13" i="17" s="1"/>
  <c r="D13" i="17" s="1"/>
  <c r="R16" i="6"/>
  <c r="R11" i="17" s="1"/>
  <c r="E11" i="17" s="1"/>
  <c r="O12" i="6"/>
  <c r="U9" i="6"/>
  <c r="P17" i="6"/>
  <c r="P13" i="17" s="1"/>
  <c r="C13" i="17" s="1"/>
  <c r="O24" i="7"/>
  <c r="O12" i="7"/>
  <c r="Q16" i="6"/>
  <c r="O17" i="6"/>
  <c r="O13" i="17" s="1"/>
  <c r="B13" i="17" s="1"/>
  <c r="P16" i="6"/>
  <c r="P11" i="17" s="1"/>
  <c r="C11" i="17" s="1"/>
  <c r="R15" i="6"/>
  <c r="S9" i="6"/>
  <c r="S12" i="6" s="1"/>
  <c r="Q27" i="6"/>
  <c r="Q25" i="6"/>
  <c r="Q17" i="17" s="1"/>
  <c r="D17" i="17" s="1"/>
  <c r="Q22" i="6"/>
  <c r="Q20" i="6"/>
  <c r="P19" i="6"/>
  <c r="R18" i="6"/>
  <c r="R14" i="17" s="1"/>
  <c r="E14" i="17" s="1"/>
  <c r="P23" i="7"/>
  <c r="D15" i="7" s="1"/>
  <c r="N20" i="7"/>
  <c r="R19" i="6"/>
  <c r="O16" i="6"/>
  <c r="O11" i="17" s="1"/>
  <c r="B11" i="17" s="1"/>
  <c r="Q15" i="6"/>
  <c r="R14" i="6"/>
  <c r="N17" i="7"/>
  <c r="R28" i="6"/>
  <c r="R27" i="6"/>
  <c r="R25" i="6"/>
  <c r="R17" i="17" s="1"/>
  <c r="E17" i="17" s="1"/>
  <c r="R24" i="6"/>
  <c r="R16" i="17" s="1"/>
  <c r="E16" i="17" s="1"/>
  <c r="R23" i="6"/>
  <c r="R22" i="6"/>
  <c r="R21" i="6"/>
  <c r="R20" i="6"/>
  <c r="P15" i="6"/>
  <c r="P12" i="17" s="1"/>
  <c r="C12" i="17" s="1"/>
  <c r="Q14" i="6"/>
  <c r="R13" i="6"/>
  <c r="Q28" i="6"/>
  <c r="Q24" i="6"/>
  <c r="Q23" i="6"/>
  <c r="Q21" i="6"/>
  <c r="O15" i="6"/>
  <c r="O12" i="17" s="1"/>
  <c r="B12" i="17" s="1"/>
  <c r="P14" i="6"/>
  <c r="P18" i="17" s="1"/>
  <c r="C18" i="17" s="1"/>
  <c r="Q22" i="7"/>
  <c r="E16" i="7" s="1"/>
  <c r="F16" i="7" s="1"/>
  <c r="Q19" i="7"/>
  <c r="P28" i="6"/>
  <c r="P27" i="6"/>
  <c r="P25" i="6"/>
  <c r="P17" i="17" s="1"/>
  <c r="C17" i="17" s="1"/>
  <c r="P24" i="6"/>
  <c r="P16" i="17" s="1"/>
  <c r="C16" i="17" s="1"/>
  <c r="P23" i="6"/>
  <c r="P22" i="6"/>
  <c r="P21" i="6"/>
  <c r="P20" i="6"/>
  <c r="O19" i="6"/>
  <c r="Q18" i="6"/>
  <c r="Q14" i="17" s="1"/>
  <c r="D14" i="17" s="1"/>
  <c r="O14" i="6"/>
  <c r="O18" i="17" s="1"/>
  <c r="B18" i="17" s="1"/>
  <c r="P13" i="6"/>
  <c r="Q12" i="6"/>
  <c r="D12" i="6" s="1"/>
  <c r="N25" i="7"/>
  <c r="N13" i="7"/>
  <c r="Q16" i="7"/>
  <c r="O22" i="6"/>
  <c r="P18" i="6"/>
  <c r="P14" i="17" s="1"/>
  <c r="C14" i="17" s="1"/>
  <c r="O23" i="6"/>
  <c r="O27" i="6"/>
  <c r="T9" i="6"/>
  <c r="E10" i="6"/>
  <c r="C10" i="6"/>
  <c r="O13" i="6"/>
  <c r="F6" i="10"/>
  <c r="E6" i="10"/>
  <c r="D6" i="10"/>
  <c r="V17" i="7"/>
  <c r="V21" i="7"/>
  <c r="V18" i="7"/>
  <c r="V15" i="7"/>
  <c r="V2" i="4"/>
  <c r="V28" i="7"/>
  <c r="V29" i="7"/>
  <c r="V33" i="7"/>
  <c r="V16" i="7"/>
  <c r="V39" i="7"/>
  <c r="V44" i="7"/>
  <c r="G67" i="5"/>
  <c r="P27" i="5"/>
  <c r="P29" i="5"/>
  <c r="P28" i="5"/>
  <c r="S35" i="5"/>
  <c r="S41" i="5" s="1"/>
  <c r="P26" i="5"/>
  <c r="D15" i="10"/>
  <c r="E15" i="10"/>
  <c r="F15" i="10"/>
  <c r="H7" i="10"/>
  <c r="J13" i="11"/>
  <c r="G3" i="40" l="1"/>
  <c r="G3" i="39"/>
  <c r="D2" i="38"/>
  <c r="D2" i="39"/>
  <c r="G3" i="38"/>
  <c r="D2" i="40"/>
  <c r="F17" i="17"/>
  <c r="D21" i="7"/>
  <c r="T9" i="17"/>
  <c r="G15" i="10"/>
  <c r="B21" i="7"/>
  <c r="S19" i="6"/>
  <c r="S14" i="6"/>
  <c r="S18" i="17" s="1"/>
  <c r="G18" i="17" s="1"/>
  <c r="S28" i="6"/>
  <c r="S27" i="6"/>
  <c r="S25" i="6"/>
  <c r="S17" i="17" s="1"/>
  <c r="G17" i="17" s="1"/>
  <c r="S24" i="6"/>
  <c r="S16" i="17" s="1"/>
  <c r="G16" i="17" s="1"/>
  <c r="S23" i="6"/>
  <c r="S22" i="6"/>
  <c r="S21" i="6"/>
  <c r="S20" i="6"/>
  <c r="S13" i="6"/>
  <c r="S18" i="6"/>
  <c r="S14" i="17" s="1"/>
  <c r="G14" i="17" s="1"/>
  <c r="S17" i="6"/>
  <c r="S13" i="17" s="1"/>
  <c r="G13" i="17" s="1"/>
  <c r="S16" i="6"/>
  <c r="S11" i="17" s="1"/>
  <c r="G11" i="17" s="1"/>
  <c r="S15" i="6"/>
  <c r="S12" i="17" s="1"/>
  <c r="G12" i="17" s="1"/>
  <c r="C18" i="6"/>
  <c r="P24" i="17"/>
  <c r="S13" i="18"/>
  <c r="E13" i="18" s="1"/>
  <c r="R21" i="17"/>
  <c r="E21" i="17" s="1"/>
  <c r="U37" i="4"/>
  <c r="E15" i="6"/>
  <c r="Q12" i="17"/>
  <c r="D12" i="17" s="1"/>
  <c r="T33" i="4"/>
  <c r="B12" i="7"/>
  <c r="B11" i="7"/>
  <c r="A16" i="4"/>
  <c r="O21" i="17"/>
  <c r="B21" i="17" s="1"/>
  <c r="P13" i="18"/>
  <c r="B13" i="18" s="1"/>
  <c r="B15" i="6"/>
  <c r="P11" i="18"/>
  <c r="P25" i="17"/>
  <c r="C19" i="6"/>
  <c r="C26" i="17" s="1"/>
  <c r="Q25" i="17"/>
  <c r="D19" i="6"/>
  <c r="D26" i="17" s="1"/>
  <c r="S12" i="18"/>
  <c r="E12" i="18" s="1"/>
  <c r="E14" i="6"/>
  <c r="U34" i="4"/>
  <c r="R22" i="17"/>
  <c r="E22" i="17" s="1"/>
  <c r="P26" i="7"/>
  <c r="P29" i="7" s="1"/>
  <c r="D13" i="7"/>
  <c r="C11" i="7"/>
  <c r="C12" i="7"/>
  <c r="P15" i="18"/>
  <c r="B15" i="18" s="1"/>
  <c r="O20" i="17"/>
  <c r="B20" i="17" s="1"/>
  <c r="B14" i="7"/>
  <c r="U19" i="6"/>
  <c r="U14" i="6"/>
  <c r="U18" i="17" s="1"/>
  <c r="U28" i="6"/>
  <c r="U24" i="6"/>
  <c r="U16" i="17" s="1"/>
  <c r="J16" i="17" s="1"/>
  <c r="U22" i="6"/>
  <c r="U20" i="6"/>
  <c r="U27" i="6"/>
  <c r="J18" i="6" s="1"/>
  <c r="U25" i="6"/>
  <c r="U17" i="17" s="1"/>
  <c r="J17" i="17" s="1"/>
  <c r="U21" i="6"/>
  <c r="U18" i="6"/>
  <c r="U14" i="17" s="1"/>
  <c r="J14" i="17" s="1"/>
  <c r="U12" i="6"/>
  <c r="U16" i="6"/>
  <c r="U11" i="17" s="1"/>
  <c r="J11" i="17" s="1"/>
  <c r="U17" i="6"/>
  <c r="U13" i="17" s="1"/>
  <c r="J13" i="17" s="1"/>
  <c r="U15" i="6"/>
  <c r="U12" i="17" s="1"/>
  <c r="J12" i="17" s="1"/>
  <c r="U13" i="6"/>
  <c r="Q16" i="17"/>
  <c r="D16" i="17" s="1"/>
  <c r="F16" i="17" s="1"/>
  <c r="R13" i="18"/>
  <c r="D13" i="18" s="1"/>
  <c r="D15" i="6"/>
  <c r="T12" i="4" s="1"/>
  <c r="Q21" i="17"/>
  <c r="D21" i="17" s="1"/>
  <c r="T37"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T22" i="7"/>
  <c r="J16" i="7" s="1"/>
  <c r="K16" i="7" s="1"/>
  <c r="T19" i="7"/>
  <c r="T16" i="7"/>
  <c r="R12" i="7"/>
  <c r="R23" i="7"/>
  <c r="G15" i="7" s="1"/>
  <c r="O41" i="7" s="1"/>
  <c r="S22" i="7"/>
  <c r="H16" i="7" s="1"/>
  <c r="I16" i="7" s="1"/>
  <c r="S19" i="7"/>
  <c r="S16" i="7"/>
  <c r="T28" i="7"/>
  <c r="J20" i="7" s="1"/>
  <c r="K20" i="7" s="1"/>
  <c r="R22" i="7"/>
  <c r="G16" i="7" s="1"/>
  <c r="R19" i="7"/>
  <c r="R16" i="7"/>
  <c r="S28" i="7"/>
  <c r="H20" i="7" s="1"/>
  <c r="I20" i="7" s="1"/>
  <c r="T21" i="7"/>
  <c r="T18" i="7"/>
  <c r="T15" i="7"/>
  <c r="T27" i="7"/>
  <c r="O15" i="17"/>
  <c r="B15" i="17" s="1"/>
  <c r="B13" i="6"/>
  <c r="Q15" i="18"/>
  <c r="C15" i="18" s="1"/>
  <c r="P20" i="17"/>
  <c r="C20" i="17" s="1"/>
  <c r="U35" i="4"/>
  <c r="R15" i="17"/>
  <c r="E15" i="17" s="1"/>
  <c r="E13" i="6"/>
  <c r="S11" i="18"/>
  <c r="E11" i="18" s="1"/>
  <c r="Q24" i="17"/>
  <c r="D18" i="6"/>
  <c r="C14" i="7"/>
  <c r="Q26" i="7"/>
  <c r="Q29" i="7" s="1"/>
  <c r="E13" i="7"/>
  <c r="P14" i="18"/>
  <c r="B14" i="18" s="1"/>
  <c r="O19" i="17"/>
  <c r="B19" i="17" s="1"/>
  <c r="F13" i="17"/>
  <c r="E10" i="7"/>
  <c r="R10" i="6"/>
  <c r="U8" i="4"/>
  <c r="R24" i="17"/>
  <c r="E18" i="6"/>
  <c r="U33" i="4"/>
  <c r="R12" i="17"/>
  <c r="E12" i="17" s="1"/>
  <c r="F12" i="17" s="1"/>
  <c r="B12" i="6"/>
  <c r="O10" i="17"/>
  <c r="O26" i="6"/>
  <c r="P17" i="18" s="1"/>
  <c r="B13" i="7"/>
  <c r="N26" i="7"/>
  <c r="N29" i="7" s="1"/>
  <c r="F19" i="7"/>
  <c r="E21" i="7"/>
  <c r="P19" i="17"/>
  <c r="C19" i="17" s="1"/>
  <c r="Q14" i="18"/>
  <c r="C14" i="18" s="1"/>
  <c r="R10" i="17"/>
  <c r="R26" i="6"/>
  <c r="S17" i="18" s="1"/>
  <c r="U32" i="4"/>
  <c r="E12" i="6"/>
  <c r="P21" i="17"/>
  <c r="C21" i="17" s="1"/>
  <c r="Q13" i="18"/>
  <c r="C13" i="18" s="1"/>
  <c r="C15" i="6"/>
  <c r="Q12" i="18"/>
  <c r="C12" i="18" s="1"/>
  <c r="P22" i="17"/>
  <c r="C22" i="17" s="1"/>
  <c r="C14" i="6"/>
  <c r="R11" i="18"/>
  <c r="D11" i="18" s="1"/>
  <c r="F14" i="17"/>
  <c r="D11" i="7"/>
  <c r="D5" i="13" s="1"/>
  <c r="D12" i="7"/>
  <c r="D6" i="13" s="1"/>
  <c r="O24" i="17"/>
  <c r="B18" i="6"/>
  <c r="P15" i="17"/>
  <c r="C15" i="17" s="1"/>
  <c r="C13" i="6"/>
  <c r="Q19" i="17"/>
  <c r="D19" i="17" s="1"/>
  <c r="R14" i="18"/>
  <c r="D14" i="18" s="1"/>
  <c r="T38" i="4"/>
  <c r="S15" i="18"/>
  <c r="E15" i="18" s="1"/>
  <c r="R20" i="17"/>
  <c r="E20" i="17" s="1"/>
  <c r="U39" i="4"/>
  <c r="Q11" i="18"/>
  <c r="C11" i="18" s="1"/>
  <c r="F15" i="7"/>
  <c r="E14" i="7"/>
  <c r="P10" i="17"/>
  <c r="P26" i="6"/>
  <c r="Q17" i="18" s="1"/>
  <c r="C12" i="6"/>
  <c r="P10" i="6"/>
  <c r="B10" i="6"/>
  <c r="O10" i="6" s="1"/>
  <c r="Q18" i="17"/>
  <c r="D18" i="17" s="1"/>
  <c r="T36" i="4"/>
  <c r="T15" i="6"/>
  <c r="T12" i="17" s="1"/>
  <c r="H12" i="17" s="1"/>
  <c r="T19" i="6"/>
  <c r="T28" i="6"/>
  <c r="T27" i="6"/>
  <c r="T25" i="6"/>
  <c r="T17" i="17" s="1"/>
  <c r="H17" i="17" s="1"/>
  <c r="T24" i="6"/>
  <c r="T16" i="17" s="1"/>
  <c r="H16" i="17" s="1"/>
  <c r="T23" i="6"/>
  <c r="T22" i="6"/>
  <c r="T21" i="6"/>
  <c r="T20" i="6"/>
  <c r="T13" i="6"/>
  <c r="T18" i="6"/>
  <c r="T14" i="17" s="1"/>
  <c r="H14" i="17" s="1"/>
  <c r="T12" i="6"/>
  <c r="T17" i="6"/>
  <c r="T13" i="17" s="1"/>
  <c r="H13" i="17" s="1"/>
  <c r="T16" i="6"/>
  <c r="T11" i="17" s="1"/>
  <c r="H11" i="17" s="1"/>
  <c r="T14" i="6"/>
  <c r="T18" i="17" s="1"/>
  <c r="H18" i="17" s="1"/>
  <c r="T9" i="4"/>
  <c r="Q10" i="17"/>
  <c r="Q26" i="6"/>
  <c r="R17" i="18" s="1"/>
  <c r="T32" i="4"/>
  <c r="R25" i="17"/>
  <c r="E19" i="6"/>
  <c r="O22" i="17"/>
  <c r="B22" i="17" s="1"/>
  <c r="P12" i="18"/>
  <c r="B12" i="18" s="1"/>
  <c r="B14" i="6"/>
  <c r="R12" i="18"/>
  <c r="D12" i="18" s="1"/>
  <c r="Q22" i="17"/>
  <c r="D22" i="17" s="1"/>
  <c r="D14" i="6"/>
  <c r="T11" i="4" s="1"/>
  <c r="T34" i="4"/>
  <c r="R19" i="17"/>
  <c r="E19" i="17" s="1"/>
  <c r="S14" i="18"/>
  <c r="E14" i="18" s="1"/>
  <c r="U38" i="4"/>
  <c r="R18" i="17"/>
  <c r="E18" i="17" s="1"/>
  <c r="U36" i="4"/>
  <c r="Q20" i="17"/>
  <c r="D20" i="17" s="1"/>
  <c r="R15" i="18"/>
  <c r="D15" i="18" s="1"/>
  <c r="T39" i="4"/>
  <c r="Q11" i="17"/>
  <c r="D11" i="17" s="1"/>
  <c r="F11" i="17" s="1"/>
  <c r="B19" i="6"/>
  <c r="B26" i="17" s="1"/>
  <c r="O25" i="17"/>
  <c r="D14" i="7"/>
  <c r="Q15" i="17"/>
  <c r="D15" i="17" s="1"/>
  <c r="T35" i="4"/>
  <c r="D13" i="6"/>
  <c r="T10" i="4" s="1"/>
  <c r="E11" i="7"/>
  <c r="E5" i="13" s="1"/>
  <c r="E12" i="7"/>
  <c r="E6" i="13" s="1"/>
  <c r="H15" i="10"/>
  <c r="B11" i="18" l="1"/>
  <c r="P16" i="18"/>
  <c r="I11" i="17"/>
  <c r="D5" i="26"/>
  <c r="D5" i="41"/>
  <c r="D4" i="26"/>
  <c r="D4" i="41"/>
  <c r="E5" i="26"/>
  <c r="E5" i="41"/>
  <c r="E4" i="26"/>
  <c r="E4" i="41"/>
  <c r="I17" i="17"/>
  <c r="I14" i="17"/>
  <c r="I13" i="17"/>
  <c r="G21" i="7"/>
  <c r="G14" i="7"/>
  <c r="O40" i="7" s="1"/>
  <c r="H14" i="7"/>
  <c r="P40" i="7" s="1"/>
  <c r="B16" i="6"/>
  <c r="I16" i="17"/>
  <c r="C17" i="7"/>
  <c r="C22" i="7" s="1"/>
  <c r="K12" i="17"/>
  <c r="K11" i="17"/>
  <c r="F15" i="18"/>
  <c r="F14" i="18"/>
  <c r="C16" i="18"/>
  <c r="C17" i="18" s="1"/>
  <c r="N10" i="7"/>
  <c r="P10" i="18"/>
  <c r="O9" i="17"/>
  <c r="U15" i="17"/>
  <c r="J15" i="17" s="1"/>
  <c r="J13" i="6"/>
  <c r="F22" i="17"/>
  <c r="C25" i="17"/>
  <c r="C29" i="17" s="1"/>
  <c r="C20" i="6"/>
  <c r="T40" i="4"/>
  <c r="R26" i="7"/>
  <c r="R29" i="7" s="1"/>
  <c r="G13" i="7"/>
  <c r="U24" i="17"/>
  <c r="B16" i="18"/>
  <c r="B17" i="18" s="1"/>
  <c r="T13" i="18"/>
  <c r="G13" i="18" s="1"/>
  <c r="G15" i="6"/>
  <c r="S21" i="17"/>
  <c r="G21" i="17" s="1"/>
  <c r="H13" i="6"/>
  <c r="T15" i="17"/>
  <c r="H15" i="17" s="1"/>
  <c r="T25" i="17"/>
  <c r="H19" i="6"/>
  <c r="C16" i="6"/>
  <c r="F20" i="17"/>
  <c r="R16" i="18"/>
  <c r="S16" i="18"/>
  <c r="K13" i="17"/>
  <c r="V15" i="18"/>
  <c r="J15" i="18" s="1"/>
  <c r="U20" i="17"/>
  <c r="J20" i="17" s="1"/>
  <c r="U11" i="4"/>
  <c r="V11" i="4" s="1"/>
  <c r="X11" i="4" s="1"/>
  <c r="F14" i="6"/>
  <c r="F15" i="6"/>
  <c r="U12" i="4"/>
  <c r="V12" i="4" s="1"/>
  <c r="X12" i="4" s="1"/>
  <c r="T12" i="18"/>
  <c r="G12" i="18" s="1"/>
  <c r="S22" i="17"/>
  <c r="G22" i="17" s="1"/>
  <c r="G14" i="6"/>
  <c r="S20" i="17"/>
  <c r="G20" i="17" s="1"/>
  <c r="T15" i="18"/>
  <c r="G15" i="18" s="1"/>
  <c r="D25" i="17"/>
  <c r="D29" i="17" s="1"/>
  <c r="D20" i="6"/>
  <c r="T26" i="7"/>
  <c r="T29" i="7" s="1"/>
  <c r="J13" i="7"/>
  <c r="U22" i="17"/>
  <c r="J22" i="17" s="1"/>
  <c r="V12" i="18"/>
  <c r="J12" i="18" s="1"/>
  <c r="J14" i="6"/>
  <c r="T10" i="17"/>
  <c r="T26" i="6"/>
  <c r="U17" i="18" s="1"/>
  <c r="H12" i="6"/>
  <c r="J12" i="7"/>
  <c r="J11" i="7"/>
  <c r="U15" i="18"/>
  <c r="H15" i="18" s="1"/>
  <c r="T20" i="17"/>
  <c r="H20" i="17" s="1"/>
  <c r="E16" i="6"/>
  <c r="U9" i="4"/>
  <c r="F12" i="6"/>
  <c r="E25" i="17"/>
  <c r="E20" i="6"/>
  <c r="F18" i="6"/>
  <c r="F19" i="17"/>
  <c r="D16" i="6"/>
  <c r="U14" i="18"/>
  <c r="H14" i="18" s="1"/>
  <c r="T19" i="17"/>
  <c r="H19" i="17" s="1"/>
  <c r="I12" i="17"/>
  <c r="P23" i="17"/>
  <c r="C10" i="17"/>
  <c r="C23" i="17" s="1"/>
  <c r="B25" i="17"/>
  <c r="B29" i="17" s="1"/>
  <c r="B20" i="6"/>
  <c r="U40" i="4"/>
  <c r="F13" i="7"/>
  <c r="E17" i="7"/>
  <c r="F13" i="6"/>
  <c r="U10" i="4"/>
  <c r="V10" i="4" s="1"/>
  <c r="X10" i="4" s="1"/>
  <c r="U10" i="17"/>
  <c r="U26" i="6"/>
  <c r="V17" i="18" s="1"/>
  <c r="J12" i="6"/>
  <c r="K16" i="17"/>
  <c r="F12" i="18"/>
  <c r="F21" i="17"/>
  <c r="S10" i="17"/>
  <c r="S26" i="6"/>
  <c r="T17" i="18" s="1"/>
  <c r="G12" i="6"/>
  <c r="F18" i="17"/>
  <c r="Q16" i="18"/>
  <c r="K17" i="17"/>
  <c r="O10" i="7"/>
  <c r="Q10" i="18"/>
  <c r="P9" i="17"/>
  <c r="U11" i="18"/>
  <c r="H11" i="18" s="1"/>
  <c r="V13" i="18"/>
  <c r="J13" i="18" s="1"/>
  <c r="U21" i="17"/>
  <c r="J21" i="17" s="1"/>
  <c r="J15" i="6"/>
  <c r="I18" i="17"/>
  <c r="U13" i="18"/>
  <c r="H13" i="18" s="1"/>
  <c r="T21" i="17"/>
  <c r="H21" i="17" s="1"/>
  <c r="H15" i="6"/>
  <c r="F14" i="7"/>
  <c r="B17" i="7"/>
  <c r="B22" i="7" s="1"/>
  <c r="F15" i="17"/>
  <c r="I15" i="7"/>
  <c r="P41" i="7"/>
  <c r="H21" i="7"/>
  <c r="I21" i="7" s="1"/>
  <c r="I19" i="7"/>
  <c r="K14" i="17"/>
  <c r="U25" i="17"/>
  <c r="S24" i="17"/>
  <c r="B10" i="17"/>
  <c r="B23" i="17" s="1"/>
  <c r="O23" i="17"/>
  <c r="J14" i="7"/>
  <c r="V11" i="18"/>
  <c r="J11" i="18" s="1"/>
  <c r="T24" i="17"/>
  <c r="H18" i="6"/>
  <c r="D16" i="18"/>
  <c r="D17" i="18" s="1"/>
  <c r="E16" i="18"/>
  <c r="F11" i="18"/>
  <c r="Q23" i="17"/>
  <c r="D10" i="17"/>
  <c r="D23" i="17" s="1"/>
  <c r="Q41" i="7"/>
  <c r="K15" i="7"/>
  <c r="T22" i="17"/>
  <c r="H22" i="17" s="1"/>
  <c r="H14" i="6"/>
  <c r="U12" i="18"/>
  <c r="H12" i="18" s="1"/>
  <c r="R23" i="17"/>
  <c r="E10" i="17"/>
  <c r="Q10" i="7"/>
  <c r="S10" i="18"/>
  <c r="R9" i="17"/>
  <c r="G11" i="7"/>
  <c r="F5" i="13" s="1"/>
  <c r="G12" i="7"/>
  <c r="F6" i="13" s="1"/>
  <c r="H11" i="7"/>
  <c r="H12" i="7"/>
  <c r="V14" i="18"/>
  <c r="J14" i="18" s="1"/>
  <c r="U19" i="17"/>
  <c r="K18" i="17"/>
  <c r="D17" i="7"/>
  <c r="D22" i="7" s="1"/>
  <c r="F13" i="18"/>
  <c r="G13" i="6"/>
  <c r="S15" i="17"/>
  <c r="G15" i="17" s="1"/>
  <c r="S25" i="17"/>
  <c r="G19" i="6"/>
  <c r="G26" i="17" s="1"/>
  <c r="E26" i="17"/>
  <c r="F26" i="17" s="1"/>
  <c r="F19" i="6"/>
  <c r="S26" i="7"/>
  <c r="S29" i="7" s="1"/>
  <c r="H13" i="7"/>
  <c r="T14" i="18"/>
  <c r="G14" i="18" s="1"/>
  <c r="S19" i="17"/>
  <c r="G19" i="17" s="1"/>
  <c r="T11" i="18"/>
  <c r="G11" i="18" s="1"/>
  <c r="I20" i="17" l="1"/>
  <c r="K15" i="18"/>
  <c r="F5" i="26"/>
  <c r="F5" i="41"/>
  <c r="F4" i="26"/>
  <c r="F4" i="41"/>
  <c r="K14" i="18"/>
  <c r="I15" i="18"/>
  <c r="I22" i="17"/>
  <c r="K15" i="6"/>
  <c r="V36" i="4"/>
  <c r="R40" i="7"/>
  <c r="I14" i="7"/>
  <c r="V33" i="4"/>
  <c r="I12" i="18"/>
  <c r="I13" i="18"/>
  <c r="I14" i="6"/>
  <c r="G16" i="6"/>
  <c r="K12" i="18"/>
  <c r="K13" i="6"/>
  <c r="K15" i="17"/>
  <c r="V16" i="18"/>
  <c r="K21" i="17"/>
  <c r="V37" i="4"/>
  <c r="V38" i="4"/>
  <c r="V34" i="4"/>
  <c r="V39" i="4"/>
  <c r="U13" i="4"/>
  <c r="W38" i="4"/>
  <c r="V32" i="4"/>
  <c r="F16" i="6"/>
  <c r="U23" i="17"/>
  <c r="J10" i="17"/>
  <c r="W35" i="4"/>
  <c r="I12" i="6"/>
  <c r="H16" i="6"/>
  <c r="K13" i="7"/>
  <c r="J17" i="7"/>
  <c r="Q39" i="7"/>
  <c r="G17" i="7"/>
  <c r="G22" i="7" s="1"/>
  <c r="O39" i="7"/>
  <c r="X17" i="18"/>
  <c r="V9" i="4"/>
  <c r="T13" i="4"/>
  <c r="S23" i="17"/>
  <c r="G10" i="17"/>
  <c r="G23" i="17" s="1"/>
  <c r="X13" i="18"/>
  <c r="N13" i="18"/>
  <c r="S41" i="7"/>
  <c r="I21" i="17"/>
  <c r="I15" i="17"/>
  <c r="T41" i="4"/>
  <c r="X11" i="18"/>
  <c r="N11" i="18"/>
  <c r="T16" i="18"/>
  <c r="X16" i="18" s="1"/>
  <c r="K20" i="17"/>
  <c r="H26" i="17"/>
  <c r="I26" i="17" s="1"/>
  <c r="I19" i="6"/>
  <c r="W39" i="4"/>
  <c r="G16" i="18"/>
  <c r="G17" i="18" s="1"/>
  <c r="X14" i="18"/>
  <c r="N14" i="18"/>
  <c r="E23" i="17"/>
  <c r="F23" i="17" s="1"/>
  <c r="F10" i="17"/>
  <c r="H25" i="17"/>
  <c r="H20" i="6"/>
  <c r="I18" i="6"/>
  <c r="G25" i="17"/>
  <c r="G29" i="17" s="1"/>
  <c r="G20" i="6"/>
  <c r="I14" i="18"/>
  <c r="E22" i="7"/>
  <c r="F22" i="7" s="1"/>
  <c r="F17" i="7"/>
  <c r="K14" i="6"/>
  <c r="I13" i="6"/>
  <c r="W34" i="4"/>
  <c r="U41" i="4"/>
  <c r="K13" i="18"/>
  <c r="E17" i="18"/>
  <c r="F16" i="18"/>
  <c r="I15" i="6"/>
  <c r="I11" i="18"/>
  <c r="H16" i="18"/>
  <c r="J16" i="6"/>
  <c r="K12" i="6"/>
  <c r="I19" i="17"/>
  <c r="E29" i="17"/>
  <c r="F25" i="17"/>
  <c r="X15" i="18"/>
  <c r="N15" i="18"/>
  <c r="W33" i="4"/>
  <c r="J25" i="17"/>
  <c r="W36" i="4"/>
  <c r="K11" i="18"/>
  <c r="J16" i="18"/>
  <c r="W37" i="4"/>
  <c r="Q40" i="7"/>
  <c r="S40" i="7" s="1"/>
  <c r="K14" i="7"/>
  <c r="T23" i="17"/>
  <c r="H10" i="17"/>
  <c r="X12" i="18"/>
  <c r="N12" i="18"/>
  <c r="I13" i="7"/>
  <c r="H17" i="7"/>
  <c r="P39" i="7"/>
  <c r="R41" i="7"/>
  <c r="J26" i="17"/>
  <c r="K26" i="17" s="1"/>
  <c r="U16" i="18"/>
  <c r="W32" i="4"/>
  <c r="K22" i="17"/>
  <c r="V35" i="4"/>
  <c r="T19" i="18" l="1"/>
  <c r="X9" i="4"/>
  <c r="K16" i="6"/>
  <c r="Q43" i="7"/>
  <c r="Q44" i="7" s="1"/>
  <c r="I16" i="6"/>
  <c r="K25" i="17"/>
  <c r="J29" i="17"/>
  <c r="H17" i="18"/>
  <c r="I16" i="18"/>
  <c r="V13" i="4"/>
  <c r="X13" i="4" s="1"/>
  <c r="W13" i="4"/>
  <c r="T19" i="4"/>
  <c r="T18" i="4"/>
  <c r="T21" i="4"/>
  <c r="T22" i="4"/>
  <c r="T17" i="4"/>
  <c r="T20" i="4"/>
  <c r="T16" i="4"/>
  <c r="K16" i="18"/>
  <c r="J17" i="18"/>
  <c r="H22" i="7"/>
  <c r="I22" i="7" s="1"/>
  <c r="I25" i="17"/>
  <c r="H29" i="17"/>
  <c r="H23" i="17"/>
  <c r="I23" i="17" s="1"/>
  <c r="I10" i="17"/>
  <c r="R39" i="7"/>
  <c r="O43" i="7"/>
  <c r="J23" i="17"/>
  <c r="K10" i="17"/>
  <c r="S39" i="7"/>
  <c r="P43" i="7"/>
  <c r="K17" i="7"/>
  <c r="J22" i="7"/>
  <c r="K22" i="7" s="1"/>
  <c r="R43" i="7" l="1"/>
  <c r="O44" i="7"/>
  <c r="S43" i="7"/>
  <c r="P44" i="7"/>
  <c r="S44" i="7" s="1"/>
  <c r="K23" i="17"/>
  <c r="R44" i="7" l="1"/>
</calcChain>
</file>

<file path=xl/sharedStrings.xml><?xml version="1.0" encoding="utf-8"?>
<sst xmlns="http://schemas.openxmlformats.org/spreadsheetml/2006/main" count="2312" uniqueCount="842">
  <si>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</si>
  <si>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</si>
  <si>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</si>
  <si>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</si>
  <si>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</si>
  <si>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</si>
  <si>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</si>
  <si>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</si>
  <si>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</si>
  <si>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</si>
  <si>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</si>
  <si>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</si>
  <si>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</si>
  <si>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</si>
  <si>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</si>
  <si>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</si>
  <si>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</si>
  <si>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</si>
  <si>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</si>
  <si>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</si>
  <si>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</si>
  <si>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</si>
  <si>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</si>
  <si>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</si>
  <si>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</si>
  <si>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</si>
  <si>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</si>
  <si>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</si>
  <si>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</si>
  <si>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</si>
  <si>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</si>
  <si>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</si>
  <si>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</si>
  <si>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</si>
  <si>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</si>
  <si>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</si>
  <si>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</si>
  <si>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</si>
  <si>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</si>
  <si>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</si>
  <si>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</si>
  <si>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</si>
  <si>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</si>
  <si>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</si>
  <si>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</si>
  <si>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</si>
  <si>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</si>
  <si>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</si>
  <si>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</si>
  <si>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</si>
  <si>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</si>
  <si>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</si>
  <si>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</si>
  <si>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</si>
  <si>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</si>
  <si>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</si>
  <si>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</si>
  <si>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</si>
  <si>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</si>
  <si>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</si>
  <si>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</si>
  <si>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</si>
  <si>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</si>
  <si>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</si>
  <si>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</si>
  <si>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</si>
  <si>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</si>
  <si>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</si>
  <si>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</si>
  <si>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</si>
  <si>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</si>
  <si>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</si>
  <si>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PLANTA ETEN</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</si>
  <si>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</si>
  <si>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</si>
  <si>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</si>
  <si>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</si>
  <si>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</si>
  <si>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</si>
  <si>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</si>
  <si>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</si>
  <si>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</si>
  <si>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</si>
  <si>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</si>
  <si>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</si>
  <si>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</si>
  <si>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</si>
  <si>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</si>
  <si>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</si>
  <si>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</si>
  <si>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</si>
  <si>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</si>
  <si>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</si>
  <si>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</si>
  <si>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</si>
  <si>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</si>
  <si>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</si>
  <si>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</si>
  <si>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</si>
  <si>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</si>
  <si>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</si>
  <si>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</si>
  <si>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</si>
  <si>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</si>
  <si>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</si>
  <si>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</si>
  <si>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</si>
  <si>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</si>
  <si>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</si>
  <si>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</si>
  <si>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</si>
  <si>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</si>
  <si>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</si>
  <si>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</si>
  <si>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</si>
  <si>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</si>
  <si>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Paron (EGENOR)</t>
  </si>
  <si>
    <t>Lagunas Cullicocha (EGENOR)</t>
  </si>
  <si>
    <t>Lagunas Aguashcocha (EGENOR)</t>
  </si>
  <si>
    <t>Lagunas EDEGEL</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</si>
  <si>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</si>
  <si>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</si>
  <si>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</si>
  <si>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</si>
  <si>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</si>
  <si>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</si>
  <si>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</si>
  <si>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</si>
  <si>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</si>
  <si>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</si>
  <si>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</si>
  <si>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</si>
  <si>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</si>
  <si>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</si>
  <si>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</si>
  <si>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</si>
  <si>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</si>
  <si>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 Lagunas EDEGEL</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</si>
  <si>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</si>
  <si>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</si>
  <si>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</si>
  <si>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</si>
  <si>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</si>
  <si>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</si>
  <si>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</si>
  <si>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</si>
  <si>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</si>
  <si>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</si>
  <si>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Mes</t>
  </si>
  <si>
    <t>Enero</t>
  </si>
  <si>
    <t>Abril</t>
  </si>
  <si>
    <t>Mayo</t>
  </si>
  <si>
    <t>Junio</t>
  </si>
  <si>
    <t>Julio</t>
  </si>
  <si>
    <t>Agosto</t>
  </si>
  <si>
    <t>Setiembre</t>
  </si>
  <si>
    <t>Octubre</t>
  </si>
  <si>
    <t>Noviembre</t>
  </si>
  <si>
    <t>Diciembre</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</si>
  <si>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</si>
  <si>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</si>
  <si>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</si>
  <si>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</si>
  <si>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</si>
  <si>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</si>
  <si>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</si>
  <si>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</si>
  <si>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</si>
  <si>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</si>
  <si>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</si>
  <si>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</si>
  <si>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</si>
  <si>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</si>
  <si>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</si>
  <si>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</si>
  <si>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</si>
  <si>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</si>
  <si>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</si>
  <si>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</si>
  <si>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</si>
  <si>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</si>
  <si>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Enlace Centro - Sur</t>
  </si>
  <si>
    <t>Paragsha - Huánuco 138kV</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</si>
  <si>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</si>
  <si>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</si>
  <si>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</si>
  <si>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</si>
  <si>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</si>
  <si>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</si>
  <si>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</si>
  <si>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</si>
  <si>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</si>
  <si>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</si>
  <si>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</si>
  <si>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</si>
  <si>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</si>
  <si>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</si>
  <si>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</si>
  <si>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</si>
  <si>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</si>
  <si>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</si>
  <si>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</si>
  <si>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</si>
  <si>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</si>
  <si>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</si>
  <si>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</si>
  <si>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CALLAHUANCA</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</si>
  <si>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</si>
  <si>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</si>
  <si>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</si>
  <si>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</si>
  <si>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</si>
  <si>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</si>
  <si>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</si>
  <si>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</si>
  <si>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</si>
  <si>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</si>
  <si>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</si>
  <si>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</si>
  <si>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</si>
  <si>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</si>
  <si>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</si>
  <si>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</si>
  <si>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</si>
  <si>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</si>
  <si>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</si>
  <si>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</si>
  <si>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</si>
  <si>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</si>
  <si>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</si>
  <si>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</si>
  <si>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</si>
  <si>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</si>
  <si>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FENIX POWER PERÚ</t>
  </si>
  <si>
    <t>PARQUE EOLICO MARCONA S.R.L.</t>
  </si>
  <si>
    <t>C.H. CANCHAYLLO</t>
  </si>
  <si>
    <t>C.H. SANTA TERESA</t>
  </si>
  <si>
    <t>C.H. CHEVES</t>
  </si>
  <si>
    <t>C.T. RECKA</t>
  </si>
  <si>
    <t>C.H. QUITARACSA</t>
  </si>
  <si>
    <t>PARQUE EOLICO TRES HERMANAS S.A.C.</t>
  </si>
  <si>
    <t>EMPRESA DE GENERACION HUALLAGA</t>
  </si>
  <si>
    <t>C.H. CHAGLLA</t>
  </si>
  <si>
    <t>SAMAY I S.A.</t>
  </si>
  <si>
    <t>C.T. PUERTO BRAVO</t>
  </si>
  <si>
    <t>C.T. CHILCA 2</t>
  </si>
  <si>
    <t>CERRO DEL AGUILA S.A.</t>
  </si>
  <si>
    <t>C.H. CERRO DEL AGUILA</t>
  </si>
  <si>
    <t>C.H. CHANCAY</t>
  </si>
  <si>
    <t>C.H. RUCUY</t>
  </si>
  <si>
    <t>INFRAESTRUCTURA Y ENERGIAS DEL PERU</t>
  </si>
  <si>
    <t>C.T. NEPI</t>
  </si>
  <si>
    <t>ENEL GENERACION PIURA S.A.</t>
  </si>
  <si>
    <t>ELECTROPERU</t>
  </si>
  <si>
    <t>CHINANGO S.A.C.</t>
  </si>
  <si>
    <t>HIDROELECTRICA HUANCHOR S.A.C.</t>
  </si>
  <si>
    <t>ENEL GENERACION PERU S.A.A.</t>
  </si>
  <si>
    <t>KALLPA GENERACION</t>
  </si>
  <si>
    <t>SAN GABAN</t>
  </si>
  <si>
    <t>AGRO INDUSTRIAL PARAMONGA</t>
  </si>
  <si>
    <t>MAJA ENERGIA S.A.C.</t>
  </si>
  <si>
    <t>ELECTRICA SANTA ROSA</t>
  </si>
  <si>
    <t>AGROAURORA S.A.C.</t>
  </si>
  <si>
    <t>GTS MAJES S.A.C</t>
  </si>
  <si>
    <t>GTS REPARTICION S.A.C.</t>
  </si>
  <si>
    <t xml:space="preserve">TACNA SOLAR SAC. </t>
  </si>
  <si>
    <t>ELECTRICA YANAPAMPA SAC</t>
  </si>
  <si>
    <t>MOQUEGUA FV S.A.C.</t>
  </si>
  <si>
    <t xml:space="preserve">EMPRESA ELECTRICA RIO DOBLE </t>
  </si>
  <si>
    <t>MINERA CERRO VERDE</t>
  </si>
  <si>
    <t>EMPRESA</t>
  </si>
  <si>
    <t>EQUIPO</t>
  </si>
  <si>
    <t>FECHA</t>
  </si>
  <si>
    <t>DESCRIPCIÓN DEL EVENTO</t>
  </si>
  <si>
    <t>ELECTRO PUNO</t>
  </si>
  <si>
    <t>MINERA ARUNTANI</t>
  </si>
  <si>
    <t>L. PUNO - TUCARI - LINEA L-6007</t>
  </si>
  <si>
    <t>HIDRANDINA</t>
  </si>
  <si>
    <t>ELECTRO NOR OESTE</t>
  </si>
  <si>
    <t>RED DE ENERGIA DEL PERU</t>
  </si>
  <si>
    <t>L. GUADALUPE - CHEPÉN - LINEA L-6645</t>
  </si>
  <si>
    <t>L. AZÁNGARO - PUTINA - LINEA L-6024</t>
  </si>
  <si>
    <t>HIDROELÉCTRICA</t>
  </si>
  <si>
    <t>TERMOELÉCTRICA</t>
  </si>
  <si>
    <t>CH EL PLATANAL</t>
  </si>
  <si>
    <t>CELEPSA Total</t>
  </si>
  <si>
    <t>C.T. CHILINA DIESEL</t>
  </si>
  <si>
    <t>C.T. CHILINA VAPOR</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</si>
  <si>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</si>
  <si>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</si>
  <si>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</si>
  <si>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</si>
  <si>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</si>
  <si>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</si>
  <si>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</si>
  <si>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</si>
  <si>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</si>
  <si>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</si>
  <si>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</si>
  <si>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</si>
  <si>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</si>
  <si>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C.T. RESERVA FRIA DE GENERACION TALARA</t>
  </si>
  <si>
    <t>ENERGÍA EÓLICA S.A.</t>
  </si>
  <si>
    <t>C.E. CUPISNIQUE</t>
  </si>
  <si>
    <t>C.E. TALARA</t>
  </si>
  <si>
    <t>C.T. CHILCA 1</t>
  </si>
  <si>
    <t>C.T. ILO 1</t>
  </si>
  <si>
    <t>C.T. ILO 2</t>
  </si>
  <si>
    <t>C.T. RESERVA FRIA PLANTA ILO</t>
  </si>
  <si>
    <t>ENGIE Total</t>
  </si>
  <si>
    <t>CENTRAL TERMICA FENIX</t>
  </si>
  <si>
    <t>GENERADORA ENERGÍA DEL PERÚ</t>
  </si>
  <si>
    <t>CS-MAJES SOLAR 20T</t>
  </si>
  <si>
    <t>CS-REPARTICION</t>
  </si>
  <si>
    <t>HIDROCAÑETE S.A.</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</si>
  <si>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</si>
  <si>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</si>
  <si>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</si>
  <si>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</si>
  <si>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</si>
  <si>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</si>
  <si>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</si>
  <si>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</si>
  <si>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</si>
  <si>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</si>
  <si>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</si>
  <si>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</si>
  <si>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</si>
  <si>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C.T. RESERVA FRIA DE GENERACION ETEN</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</si>
  <si>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</si>
  <si>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</si>
  <si>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</si>
  <si>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</si>
  <si>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</si>
  <si>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</si>
  <si>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</si>
  <si>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</si>
  <si>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</si>
  <si>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</si>
  <si>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</si>
  <si>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</si>
  <si>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</si>
  <si>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</si>
  <si>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</si>
  <si>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</si>
  <si>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</si>
  <si>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</si>
  <si>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</si>
  <si>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</si>
  <si>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</si>
  <si>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</si>
  <si>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</si>
  <si>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</si>
  <si>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</si>
  <si>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</si>
  <si>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</si>
  <si>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</si>
  <si>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</si>
  <si>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</si>
  <si>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</si>
  <si>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</si>
  <si>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</si>
  <si>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</si>
  <si>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</si>
  <si>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</si>
  <si>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</si>
  <si>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</si>
  <si>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</si>
  <si>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</si>
  <si>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</si>
  <si>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</si>
  <si>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</si>
  <si>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</si>
  <si>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</si>
  <si>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</si>
  <si>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</si>
  <si>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</si>
  <si>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
(%)</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</si>
  <si>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</si>
  <si>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</si>
  <si>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</si>
  <si>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</si>
  <si>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</si>
  <si>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</si>
  <si>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</si>
  <si>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</si>
  <si>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</si>
  <si>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</si>
  <si>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</si>
  <si>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</si>
  <si>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</si>
  <si>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</si>
  <si>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</si>
  <si>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</si>
  <si>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</si>
  <si>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</si>
  <si>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</si>
  <si>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</si>
  <si>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</si>
  <si>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</si>
  <si>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</si>
  <si>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</si>
  <si>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</si>
  <si>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</si>
  <si>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</si>
  <si>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</si>
  <si>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</si>
  <si>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</si>
  <si>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</si>
  <si>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</si>
  <si>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</si>
  <si>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</si>
  <si>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</si>
  <si>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</si>
  <si>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</si>
  <si>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</si>
  <si>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</si>
  <si>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</si>
  <si>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</si>
  <si>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</si>
  <si>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</si>
  <si>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</si>
  <si>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</si>
  <si>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</si>
  <si>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</si>
  <si>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</si>
  <si>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</si>
  <si>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</si>
  <si>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</si>
  <si>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</si>
  <si>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</si>
  <si>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</si>
  <si>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Febrero</t>
  </si>
  <si>
    <t>fecha</t>
  </si>
  <si>
    <t>MD2017</t>
  </si>
  <si>
    <t>MD2016</t>
  </si>
  <si>
    <t>MD2015</t>
  </si>
  <si>
    <t>AGRO INDUSTRIAL PARAMONGA Total</t>
  </si>
  <si>
    <t>AGROAURORA S.A.C. Total</t>
  </si>
  <si>
    <t>CERRO DEL AGUILA S.A. Total</t>
  </si>
  <si>
    <t>CHINANGO S.A.C. Total</t>
  </si>
  <si>
    <t>ELECTRICA SANTA ROSA Total</t>
  </si>
  <si>
    <t>ELECTRICA YANAPAMPA SAC Total</t>
  </si>
  <si>
    <t>EMPRESA DE GENERACION HUALLAGA Total</t>
  </si>
  <si>
    <t>ENEL GENERACION PERU S.A.A. Total</t>
  </si>
  <si>
    <t>ENEL GENERACION PIURA S.A. Total</t>
  </si>
  <si>
    <t>ENERGÍA EÓLICA S.A. Total</t>
  </si>
  <si>
    <t>FENIX POWER PERÚ Total</t>
  </si>
  <si>
    <t>GENERADORA ENERGÍA DEL PERÚ Total</t>
  </si>
  <si>
    <t>GTS MAJES S.A.C Total</t>
  </si>
  <si>
    <t>GTS REPARTICION S.A.C. Total</t>
  </si>
  <si>
    <t>HIDROCAÑETE S.A. Total</t>
  </si>
  <si>
    <t>HIDROELECTRICA HUANCHOR S.A.C. Total</t>
  </si>
  <si>
    <t>INFRAESTRUCTURA Y ENERGIAS DEL PERU Total</t>
  </si>
  <si>
    <t>KALLPA GENERACION Total</t>
  </si>
  <si>
    <t>MAJA ENERGIA S.A.C. Total</t>
  </si>
  <si>
    <t>MINERA CERRO VERDE Total</t>
  </si>
  <si>
    <t>MOQUEGUA FV S.A.C. Total</t>
  </si>
  <si>
    <t>ORAZUL ENERGY Total</t>
  </si>
  <si>
    <t>PARQUE EOLICO MARCONA S.R.L. Total</t>
  </si>
  <si>
    <t>PARQUE EOLICO TRES HERMANAS S.A.C. Total</t>
  </si>
  <si>
    <t>SAMAY I S.A. Total</t>
  </si>
  <si>
    <t>AGUAS Y ENERGIA PERU Total</t>
  </si>
  <si>
    <t>EMPRESA DE GENERACION HUANZA Total</t>
  </si>
  <si>
    <t>BARRA</t>
  </si>
  <si>
    <t>TIPO</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</si>
  <si>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</si>
  <si>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</si>
  <si>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</si>
  <si>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</si>
  <si>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</si>
  <si>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</si>
  <si>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</si>
  <si>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</si>
  <si>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</si>
  <si>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</si>
  <si>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</si>
  <si>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</si>
  <si>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</si>
  <si>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RUNATULLO III</t>
  </si>
  <si>
    <t>LAS PIZARRAS</t>
  </si>
  <si>
    <t>RUNATULLO II</t>
  </si>
  <si>
    <t>CARHUAQUERO IV</t>
  </si>
  <si>
    <t>RUCUY</t>
  </si>
  <si>
    <t>HUASAHUASI II</t>
  </si>
  <si>
    <t>CAÑA BRAVA</t>
  </si>
  <si>
    <t>LA JOYA</t>
  </si>
  <si>
    <t>RONCADOR</t>
  </si>
  <si>
    <t>NUEVA IMPERIAL</t>
  </si>
  <si>
    <t>CANCHAYLLO</t>
  </si>
  <si>
    <t>YANAPAMPA</t>
  </si>
  <si>
    <t>POECHOS II</t>
  </si>
  <si>
    <t xml:space="preserve">PURMACANA </t>
  </si>
  <si>
    <t>TRES HERMANAS</t>
  </si>
  <si>
    <t>MARCONA</t>
  </si>
  <si>
    <t>CUPISNIQUE</t>
  </si>
  <si>
    <t>TALARA</t>
  </si>
  <si>
    <t>TACNA SOLAR</t>
  </si>
  <si>
    <t>PANAMERICANA</t>
  </si>
  <si>
    <t>MOQUEGUA FV</t>
  </si>
  <si>
    <t>MAJES</t>
  </si>
  <si>
    <t>REPARTICIÓN</t>
  </si>
  <si>
    <t>LA GRINGA V</t>
  </si>
  <si>
    <t>MAPLE ETANOL</t>
  </si>
  <si>
    <t>HUAYCOLORO</t>
  </si>
  <si>
    <t>AGROAURORA</t>
  </si>
  <si>
    <t>SANTA ROSA</t>
  </si>
  <si>
    <t>IYEPSA</t>
  </si>
  <si>
    <t>ECELIM</t>
  </si>
  <si>
    <t>HIDROCAÑETE</t>
  </si>
  <si>
    <t>GEPSA</t>
  </si>
  <si>
    <t>AIPSA</t>
  </si>
  <si>
    <t>AYEPSA</t>
  </si>
  <si>
    <t>RIO BAÑOS</t>
  </si>
  <si>
    <t>ENERGÍA EÓLICA</t>
  </si>
  <si>
    <t>SANTA CRUZ</t>
  </si>
  <si>
    <t>ENEL PIURA</t>
  </si>
  <si>
    <t>SAMAY I</t>
  </si>
  <si>
    <t>CHINANGO</t>
  </si>
  <si>
    <t>CERRO DEL AGUILA</t>
  </si>
  <si>
    <t>HUALLAGA</t>
  </si>
  <si>
    <t>KALLPA</t>
  </si>
  <si>
    <t>GTS MAJES</t>
  </si>
  <si>
    <t>GTS REPARTICION</t>
  </si>
  <si>
    <t>ENEL GENERACION</t>
  </si>
  <si>
    <t>ENEL GENERACIÓN PIURA S.A.A.</t>
  </si>
  <si>
    <t>VARIACION
%</t>
  </si>
  <si>
    <t>Var 
(%)</t>
  </si>
  <si>
    <t>Potencia generada en el  SEIN</t>
  </si>
  <si>
    <t>Producción Total RER (*)</t>
  </si>
  <si>
    <t>Var (%)
2017/2016</t>
  </si>
  <si>
    <t>Var (%)
2016/2015</t>
  </si>
  <si>
    <t>Total Máxima Demanda</t>
  </si>
  <si>
    <t>SOLAR</t>
  </si>
  <si>
    <t>EÓLICO</t>
  </si>
  <si>
    <t>VARIACIÓN (%)</t>
  </si>
  <si>
    <t>Gas Natural de La Isla</t>
  </si>
  <si>
    <t>Marzo</t>
  </si>
  <si>
    <t>EMPRESA ELÉCTRICA AGUA AZUL S.A.</t>
  </si>
  <si>
    <t>Agua</t>
  </si>
  <si>
    <t>Turbina Francis</t>
  </si>
  <si>
    <t>C.H. Potrero</t>
  </si>
  <si>
    <t>G1 ; G2</t>
  </si>
  <si>
    <t>29.04.2017</t>
  </si>
  <si>
    <t>R500</t>
  </si>
  <si>
    <t>Turbina a vapor</t>
  </si>
  <si>
    <t>CATKATO</t>
  </si>
  <si>
    <t>TG2</t>
  </si>
  <si>
    <t>TV3</t>
  </si>
  <si>
    <t>17.04.2017</t>
  </si>
  <si>
    <t>POTRERO</t>
  </si>
  <si>
    <t>HUANZA</t>
  </si>
  <si>
    <t>AGUA AZUL</t>
  </si>
  <si>
    <t>RIO DOBLE</t>
  </si>
  <si>
    <t>FENIX</t>
  </si>
  <si>
    <t>ORAZUL</t>
  </si>
  <si>
    <t>TRANSFORMADOR</t>
  </si>
  <si>
    <t>ETENORTE</t>
  </si>
  <si>
    <t>EMPRESA ELECTRICA AGUA AZUL</t>
  </si>
  <si>
    <t>EMPRESA ELECTRICA AGUA AZUL Total</t>
  </si>
  <si>
    <t xml:space="preserve">TOTAL GENERACIÓN </t>
  </si>
  <si>
    <t>PRODUCCIÓN DE ENERGÍA EN EL 2016 (MWh)</t>
  </si>
  <si>
    <t>(2) A partir del 02/02/2017 la empresa Duke Energy Egenor S en C por A. cambió de Razón Social a Orazul Energy Egenor S en C por A.</t>
  </si>
  <si>
    <t>(3) Se concluye la operación comercial de la Central Termoeléctrica Tablazo propiedad de SDE PIURA a partir de las 00:00 horas del 11/02/2017</t>
  </si>
  <si>
    <t>(4) Ingreso a operación comercial de la unidad TG6 de la C.T. MALACAS 1 de propiedad de la empresa ENEL GENERACIÓN PIURA S.A. a  partir del 25.02.2017</t>
  </si>
  <si>
    <t>(1) Se concluye la operación comercial de las unidades SKD, MAN1, MAN3 y MAN4 de la C.T. TAPARACHI de propiedad de la empresa SAN GABAN S.A. a partir del 01.01.2017</t>
  </si>
  <si>
    <t>(5) Se concluye la operación comercial de las unidades CATKATO, TG2 y TV3 de la C.T. ILO1 de propiedad de la empresa ENGIE S.A. a partir del 17.04.2017</t>
  </si>
  <si>
    <t>(6) Ingreso a operación comercial de la C.H. POTRERO de propiedad de la empresa AGUA AZUL S.A. a  partir del 29.04.2017</t>
  </si>
  <si>
    <t>1. OFERTA DE GENERACIÓN ELÉCTRICA EN EL SEIN</t>
  </si>
  <si>
    <t>2. MATRIZ ELÉCTRICA DE GENERACIÓN DEL SEIN (GWh)</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</si>
  <si>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</si>
  <si>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</si>
  <si>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</si>
  <si>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</si>
  <si>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</si>
  <si>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</si>
  <si>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</si>
  <si>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</si>
  <si>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</si>
  <si>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</si>
  <si>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</si>
  <si>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</si>
  <si>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</si>
  <si>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</si>
  <si>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</si>
  <si>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</si>
  <si>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</si>
  <si>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</si>
  <si>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</si>
  <si>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5.1. Evolución de los Costos Marginales Promedio Mensual (US$/MWh)</t>
  </si>
  <si>
    <t>6.1. Por Área Operativa</t>
  </si>
  <si>
    <t>1.1. Ingreso en Operación Comercial al SEIN</t>
  </si>
  <si>
    <t>1.1. INGRESO EN OPERACIÓN COMERCIAL AL SEIN</t>
  </si>
  <si>
    <r>
      <rPr>
        <b/>
        <sz val="11"/>
        <rFont val="Calibri Light"/>
        <family val="2"/>
      </rPr>
      <t>Nota:</t>
    </r>
    <r>
      <rPr>
        <sz val="11"/>
        <rFont val="Calibri Light"/>
        <family val="2"/>
      </rPr>
      <t xml:space="preserve"> El valor de potencia efectiva corresponde al declarado en la fecha de ingreso de operación comercial</t>
    </r>
  </si>
  <si>
    <t>1.2 RETIRO DE OPERACIÓN COMERCIAL DEL SEIN</t>
  </si>
  <si>
    <t>2.MATRIZ ELÉCTRICA DE GENERACIÓN EN EL SEIN (GWh)</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</si>
  <si>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</si>
  <si>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</si>
  <si>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</si>
  <si>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</si>
  <si>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</si>
  <si>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</si>
  <si>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</si>
  <si>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</si>
  <si>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</si>
  <si>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</si>
  <si>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</si>
  <si>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</si>
  <si>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</si>
  <si>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</si>
  <si>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</si>
  <si>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5.1. Evolución  de los Costos Marginales Promedio mensual (US$/MWh)</t>
  </si>
  <si>
    <r>
      <rPr>
        <b/>
        <sz val="10"/>
        <rFont val="Arial"/>
        <family val="2"/>
      </rPr>
      <t>Cuadro N°13:</t>
    </r>
    <r>
      <rPr>
        <sz val="10"/>
        <rFont val="Arial"/>
        <family val="2"/>
      </rPr>
      <t xml:space="preserve"> Comparación de los costos Marginales Promedio Ponderado del SEIN  (Barra de Referencia Santa Rosa) de los años 2015, 2016 y 2017.</t>
    </r>
  </si>
  <si>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</si>
  <si>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</si>
  <si>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</si>
  <si>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</si>
  <si>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</si>
  <si>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</si>
  <si>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</si>
  <si>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</si>
  <si>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</si>
  <si>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</si>
  <si>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</si>
  <si>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MAYO 2017</t>
  </si>
  <si>
    <t>MAYO 2016</t>
  </si>
  <si>
    <t>MARAÑON</t>
  </si>
  <si>
    <t>L. ARICOTA 2 - TOMASIRI - LINEA L-6620</t>
  </si>
  <si>
    <t>L. TOMASIRI - LOS HÉROES - LINEA L-6637</t>
  </si>
  <si>
    <t>L. COBRIZA I - COBRIZA II - LINEA L-6602</t>
  </si>
  <si>
    <t>EMPRESA ELECTRICA RIO DOBLE  Total</t>
  </si>
  <si>
    <t>TACNA SOLAR SAC.  Total</t>
  </si>
  <si>
    <t>HIDROELECTRICA SANTA CRUZ  Total</t>
  </si>
  <si>
    <t>SDE PIURA  Total</t>
  </si>
  <si>
    <t>SINERSA  Total</t>
  </si>
  <si>
    <t>SUBESTACION</t>
  </si>
  <si>
    <t>MAYO 2017 / MAYO 2016</t>
  </si>
  <si>
    <t>Santa Rosa N. - Chavarría 220kV</t>
  </si>
  <si>
    <t>Ventanilla - Zapallal</t>
  </si>
  <si>
    <t>Chavarria -Ventanilla 220kV</t>
  </si>
  <si>
    <t>S.E. Independencia</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</si>
  <si>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</si>
  <si>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A partir del 02/02/2017 la empresa Duke Energy Egenor S en C por A. cambió de Razón Social a Orazul Energy Egenor S en C por A.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</si>
  <si>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xml:space="preserve">                   </t>
  </si>
  <si>
    <t>MINERA GOLD FIELDS</t>
  </si>
  <si>
    <t>S.E. CERRO CORONA - SSEE S.E.</t>
  </si>
  <si>
    <t>Desconectaron los transformadores TR1, TR2 y TR3 de la S.E. Cerro Corona, cuya causa no fue informada por Minera GOLF FIELDS, titular de los transformadores. Como consecuencia, se interrumpió los suministros de la S.E. Cerro Corona, con un total de 26 MW. A las 20:04 h, se el CCO-COES coordinó con el CC-MGF recuperar el 100% de su carga. A las 20:27 h, el CC-MGF conectó el transformador TR1 e inició la recuperación de su carga.</t>
  </si>
  <si>
    <t>S.E. PARAMONGA EXISTENTE - BARRA BARRA A 13.8kV</t>
  </si>
  <si>
    <t>A las 11:01 h, el CC-AIP solicitó al CC-COES desconectar la barra 1 de 13,8 KV de la S.E. Paramonga Existente para iniciar mantenimiento correctivo, debido a descargas eléctricas parciales en la celda del interruptor IN-1307. A las 11:11 h, el CC-STK informó al CCO-COES que el seccionador de acoplamiento de barras de 13,8 kV (SEC-0904) estaba indisponible para operar (solo permanecía en estado cerrado), por problemas mecánicos originados luego de caída del huaico. A las 11:58 h, el CCO-COES coordinó con el CC-ENS iniciar la reducción de la carga total de sus clientes Quimpac y Panasa. A las 11:58 h, el CCO-COES coordinó con el CC-AIP iniciar la reducción de la carga la fábrica Paramonga. A las 12:47 h, se abrió manualmente el interruptor IN-0243, desconectando la carga de Valle Fortaleza. A las 12:54 h, se desconectó manualmente la barra de 13,8 kV de la S.E. Paramonga Existente. Como consecuencia se interrumpió un total de 33,80 MW. A las 14:06 h, el CC-AIP informó al CCO-COES que culminaron sus actividades correctivas. A las 14:10 h, se conectó la barra con lo cual se inició la normalización de los suministros interrumpidos.</t>
  </si>
  <si>
    <t>S.E. AYAVIRI - BARRA BARRA-10kV</t>
  </si>
  <si>
    <t>Desconectó la barra de 10 kV de la S.E. Ayaviri. De acuerdo a lo informado por REP titular de la barra, se produjo falla en la red de distribución de 10 kV de Electro Puno, lo cual provoco que actuara la protección de sobre corriente de la barra. Como consecuencia se interrumpió el suministro de la S.E. Ayaviri en 10 kV con 0,51 MW. A las 12:25 h, se conectó la barra.</t>
  </si>
  <si>
    <t>Desconectó la barra de 10 kV de la S.E. Ayaviri. De acuerdo a lo informado por REP titular de la barra, se produjo falla en la red de distribución de 10 kV de Electro Puno, lo cual provoco que actuara la protección de sobre corriente de la barra. Como consecuencia se interrumpió el suministro de la S.E. Ayaviri en 10 kV con 0,32 MW. A las 13:23 h, se conectó la barra.</t>
  </si>
  <si>
    <t>L. TRUJILLO NORTE - PORVENIR - LINEA L-1117</t>
  </si>
  <si>
    <t>Desconectó la línea L-1117 (Trujillo Norte - Porvenir) de 138 kV. De acuerdo a lo informado por HIDRANDINA, titular de la línea, se produjo la activación de la función de cierre sobre falla (SOFT) en el lado de la S.E. Trujillo Norte (celda de titularidad de REP), cuando se realizaban maniobras de recuperación de suministro. Cabe resaltar que a las 17:50 h, se conectó la línea luego de su mantenimiento programado. Como consecuencia se interrumpió el suministro de las subestaciones Porvenir y Trujillo Sur, con un total de 13,00 MW, aproximadamente. A las 18:00 h, el CC-HID, declaró al CCO-COES disponible la línea L-1117. A las 18:02 h, se energizó la línea L-1117 y se inició la recuperación de los suministros interrumpidos.</t>
  </si>
  <si>
    <t>SOUTHERN PERU CC</t>
  </si>
  <si>
    <t>S.E. BOTIFLACA (CUAJONE) - BARRA BARRA_138 KV</t>
  </si>
  <si>
    <t>Desconectó la barra de 138 kV de la S.E. Botiflaca, por error humano, durante los trabajos de mantenimiento de la línea L-1382(Moquegua – Botiflaca) de 138 kV en la S.E. Botiflaca, se produjo la actuación accidental del relé de disparo y bloqueo de la barra de 138 kV, de acuerdo a lo informado por SOUTHERN PERÚ, titular de la barra. Como consecuencia SOUTHERN PERÚ redujo su carga en la unidad operativa Cuajone en 68,60 MW. A las 16:58 h, se conectó la barra con lo cual se inició la normalización de la carga reducida.</t>
  </si>
  <si>
    <t>Desconectó la línea L-6645 (Gaudalupe - Chepén) de 60 kV, cuya causa no fue informada por HIDRANDINA, titular de la línea. El sistema de protección señalizo la activación de la función de diferencial (87) en las fases "S" y "T". Como consecuencia se interrumpió el suministro de la S.E. Chepén con 7,50 MW. Asimismo, el usuario libre Cementos Pacasmayo redujo su carga en 9,70 MW. A las 20:06 h, el CCO-COES coordino con el CC-CNP, normalizar su carga reducida. A las 20:09 h, el CC-HDN intento conectar la línea L-6645 con resultado negativo. A las 23:19 h, se conectó la línea L-6645, con lo cual se inició la recuperación del suministro interrumpido.</t>
  </si>
  <si>
    <t>Desconectó las líneas L-6620 (Aricota 2 - Tomasiri) y L-6637 (Tomasiri - Los Héroes) de 66 kV, cuya causa no fue informada por EGESUR, titular de las líneas. El sistema de protección señalizo la activación de la función de distancia (21) en el lado de la S.E. Aricota 2 y sobrecorriente direccional a tierra (67N) en el lado de la S.E. Los Héroes. El sistema de protección detecto la falla a una distancia de 75,30 km de la S.E. Aricota 2. Como consecuencia, se interrumpió el suministro de la S.E. Tomasiri con 1,00 MW. A las 20:28 h, se conectó la línea L-6620 y se procedió a normalizar la carga interrumpida. La línea L-6637 quedó indisponible por inspección.</t>
  </si>
  <si>
    <t>S.E. HUARAZ - BARRA BARRA66KV</t>
  </si>
  <si>
    <t>Desconectó la barra de 66 kV de la S.E. Huaraz. De acuerdo a lo informado por HIDRANDINA titular de la instalación, se produjo una falla monofásica a tierra en la fase "R" en la línea L-6681 (Huaraz - Ticapampa) de 66 kV, la cual fue despejada por actuación de su protección, pero también se tuvo la actuación de la protección de la línea L-6694 en el lado de la S.E. Huaraz, quedando des energizada la barra de 66 kV de la Huaraz. Cabe resaltar que la causa de la falla en la línea L-6681 no ha sido determinada por HIDRANADINA. Como consecuencia se interrumpió el suministro de la S.E. Huaraz y Ticapampa con un total de 18,45 MW. Asimismo, desconectó la C.H. Pariac con una generación total de 2,89 MW. A las 22:31 h, se conectó la barra de 66 kV de la S.E. Huaraz, con lo cual se inició la normalización del suministro interrumpido. A las 00:19 h del 10.06.2017, sincronizo la C.H. Pariac con el SEIN.</t>
  </si>
  <si>
    <t>Desconectó la línea L-6024/6025/6026 (Azángaro - Putina - Ananea - Huancané) de 60 kV por falla. De acuerdo con lo informado por ELECTROPUNO, titular de la línea, la falla se produjo por fuertes vientos en la zona de Ananea. Como consecuencia se interrumpió los suministros de lassubestaciones Ananea y Huancané, con un total de 7,38 MW. A las 18:00 h, se energizó la línea L-6024/6025/6026y se procedió a recuperar la carga interrumpida.</t>
  </si>
  <si>
    <t>ABY TRANSMISIÓN SUR</t>
  </si>
  <si>
    <t>L. CHILCA CTM - POROMA - LINEA L-5032</t>
  </si>
  <si>
    <t>Se produjo el recierre exitoso de la línea L-5032 (Chilca - Poroma) de 500 kV en la fase "R", por falla. De acuerdo a lo informado por ABY Transmisión Sur, titular de la línea, la falla se produjo por perdida de aislamiento en la cadena de aisladores ubicada entre las torres T-681 y T-683. El sistema de protección señalizo la activación de la función diferencial (87). El sistema de protección detecto la falla a una distancia de 20,00 km de la S.E. Poroma. El usuario libre Minera Cerro Verde redujo su carga en 147,09 MW por actuación de sus protecciones propias. Cabe resaltar, que el DACA1 se encontraba desactivado, debido a que la referencia de tensión, la toma de la línea L-5013 (Chilca - Olleros) la cual se encontraba desenergizada. A las 04:28 h, el CC-COES coordinó con el CC-MCV normalizar el total de su carga reducida.</t>
  </si>
  <si>
    <t>S.E. SE_FENIX - TRAFO TR-GT11</t>
  </si>
  <si>
    <t>Desconectó el transformador GSU11 de 18/500 kV de 200 MVA de la unidad TG11 de la C.T. Fénix, cuya causa no ha sido determinada por la empresa Fénix Power, titular de la instalación. Con la desconexión del transformador GSU11, la unidad TG11 de la C.T. Fénix quedó desconectada del SEIN cuando generaba 183,80 MW, asimismo desconectó la unidad TV10 cuando generaba 186,40 MW, por perdida de excitación, produciéndose un desbalance carga-generación que disminuyó la frecuencia hasta 59,061 Hz. Como consecuencia, se activó el Esquema de Rechazo Automático de Carga por Mínima Frecuencia (ERACMF) que interrumpió un total de 161,04 MW, aproximadamente. A las 05:12 h, el CCO-COES inició la normalización de los suministros interrumpidos. A las 09:58 h, el CC-FPP declaró al CCO-COES disponible la unidad TV10 y se inició el proceso de acople con la unidad TG12. El transformador GSU11 quedó indisponible para su inspección.</t>
  </si>
  <si>
    <t>Desconectó la línea L-6007 (Puno - Tucari) de 60 kV, por falla en las fases "S" y "T". De acuerdo a lo informado por Minera Aruntani, titular de la línea, la falla se produjo por vientos huracanados en la zona. El sistema de protección señalizo la activación de la función de distancia (21). El sistema de protección detecto la falla a una distancia de 60,81 km de la S.E. Puno. Como consecuencia se interrumpió el suministro de la subestación Aruntani, con un total de 5,05 MW, aproximadamente. A las 18:30 h, se conectó la línea L-6007 y se procedió con la normalización de los suministros interrumpidos.</t>
  </si>
  <si>
    <t>SEAL</t>
  </si>
  <si>
    <t>L. MAJES - CHUQUIBAMBA - LINEA L-6550</t>
  </si>
  <si>
    <t>Desconectó la línea L-6550 (Majes - Corire - Chuquibamba) de 60 kV, por falla bifásica en las fases "R" y "S". De acuerdo a lo informado por SEAL, titular de la línea, la falla se produjo por actos vandálicos, terceros lanzaron alambre a la línea en la estructura N° 117. El sistema de protección señalizo la activación de la función de distancia (21). Como consecuencia se interrumpió el suministro de las subestaciones Corire y Chuquibamba, con un total de 2,53 MW. La línea L-6550 quedo indisponible para inspección. A las 08:36 h del 13.06.2017, se conectó la línea L-6550, con lo cual se inició la normalización del suministro interrumpido.</t>
  </si>
  <si>
    <t>INTERRUPCIÓN
(MW)</t>
  </si>
  <si>
    <t>DISMINUCIÓN 
(MW)</t>
  </si>
  <si>
    <t>L. MARCONA - SAN NICOLÁS - LINEA L-6628</t>
  </si>
  <si>
    <t>Desconectaron de las líneas L-6627 y L-6628 (Marcona - San Nicolás) de 60 kV por falla trifásica. De acuerdo a lo informado por REP, titular de las líneas, se produjo falla en seccionador del circuito C3 de 13,8 kV de la Mina Shougang. El sistema de protección de las líneas L-6627 y L-6628 activó la función de protección de sobrecorriente direccional en la S.E. Marcona. Como consecuencia se interrumpió la carga de la MINERA SHOUGANG, con un total de 46,80 MW. A las 11:41 h y 11:48 h, se conectaron las líneas L-6627 y L-6628. A las 11:46 h, se inició la normalización del suministro interrumpido.</t>
  </si>
  <si>
    <t>S.E. MONTALVO - SSEE SE MONTALVO</t>
  </si>
  <si>
    <t>Se energizó el autotransformador de la S.E. Montalvo desde el lado de 220 kV a través del interruptor IN-5600 (interruptor de acoplamiento de barras). Como consecuencia la empresa MINERA SOUTHERN redujo su carga en 2,50 MW. A las 16:00 h, el CCO-COES coordinó con el CC-SOU la recuperación de sus suministros reducidos.</t>
  </si>
  <si>
    <t>L. PIURA OESTE - PAITA - LINEA L-6654</t>
  </si>
  <si>
    <t>Desconectó la línea L-6654 (Piura Oeste - Paita) de 60 kV, por falla en la fase "S". De acuerdo a lo informado por ENOSA, titular de la línea, la falla se produjo por acercamiento de brazo hidráulico de retroexcavadora a la línea L-6654 entre las estructuras N° 26 y 27. Asimismo, desconectó la línea L-6662B (La Huaca - El Arenal) de 60 kV. El sistema de protección señalizo la activación de la función de sobre corriente a tierra (51N). Como consecuencia se interrumpió el suministro de las subestaciones Paita, Tierra Colorada y El Arenal,con un total de 32,34 MW. A las 11:32 h se conectó la línea L-6654. A las 11:46 h, se conectó la línea L-6662B. A las 11:48 h, se procedió con la normalización de los suministros interrumpidos.</t>
  </si>
  <si>
    <t>S.E. PORVENIR - TRAFO3D TP-A051</t>
  </si>
  <si>
    <t>Desconectó el transformador TPA051 de 138/22.9/10 kV y 60/18/54 MVA de la S.E. Porvenir por falla trifásica. De acuerdo a lo informado por Hidrandina titular del equipo, la falla se produjo por falla trifásica en el lado de 10 kV, causado por contacto de felino con la celda de servicios auxiliares. El sistema de protección señalizo la activación de la función de sobre corriente (51). El sistema de protección tuvo la actuación del relé disparo y bloqueo (86T). Como consecuencia se interrumpió el suministro de la S.E. Porvenir con 20,00 MW. A las 20:05 h, se energizó el transformador TPA051, con lo cual se inició la normalización del suministro interrumpido.</t>
  </si>
  <si>
    <t>Desconectó la línea L-6602 (Cobriza I - Cobriza II) de 69 kV, por falla en la fase "T", cuya causa no fue informada por STATKRAFT, titular de la línea. El sistema de protección señalizo la activación de la función de sobrecorriente direccional a tierra (67N). Como consecuencia se interrumpió el suministro de las subestaciones Cobriza II, Machahuay, Mollepata, Huanta, San Francisco, Cangallo y Ayacucho, con un total de 21,80 MW. A las 12:01 h, se conectó la línea L-6602, con lo cual se inició la normalización del suministro interrumpido.</t>
  </si>
  <si>
    <t xml:space="preserve">ELECTRO DUNAS </t>
  </si>
  <si>
    <t>L. INDEPENDENCIA - PUEBLO NUEVO - LINEA L-6603</t>
  </si>
  <si>
    <t>Desconectó la línea L-6603 (Independencia - Pueblo Nuevo) de 60 kV, por falla bifásica a tierra fases "S" y "T". De acuerdo a lo informado por Electro Dunas, titular de la línea, la falla se produjo por hurto de conductor entre las estructuras E24 a E25 (derivación a la S.E. Pedregal). El sistema de protección señalizo la activación de la función de distancia (21).Como consecuencia se interrumpió los suministros de las subestaciones Pedregal y Tambo de Mora, con un total de 21,76 MW. Cabe resaltar que la S.E. Pueblo Nuevo quedo en servicio alimentado por la línea L-6619, A las 02:41 h, el CC-ELD declaró al CCO-COES disponible la línea L-6603 y se realizó un intento de conexión sin éxito, la línea quedó indisponible por inspección. A las 10:18 h, se conectó la línea L-6603, con lo cual se inició la normalización del suministro interrumpido.</t>
  </si>
  <si>
    <t>L. OROYA NUEVA - ALAMBRÓN - LINEA L-6513</t>
  </si>
  <si>
    <t>Desconectó la línea L-6613 (Oroya -Nueva - Alambrón) de 50 kV, por falla trifásica. De acuerdo a lo informado por Statkraft, titular de la línea, se produjo falla en la S.E. Alambrón de Doe Run. El sistema de protección señalizo la activación de la función de sobrecorriente direccional de fases (67).Como consecuencia se interrumpió los suministros de las subestaciones Alto Marcavalle y Alambrón con un total de 1,30 MW. A las 16:40 h, se conectó la línea L-6613, con lo cual se inició la normalización del suministro interrumpido.</t>
  </si>
  <si>
    <t>Desconectó la línea L-6007 (Puno - Tucari) de 60 KV, cuya causa no fue informada por MINERA ARUNTANI, titular de la línea. Como consecuencia se interrumpió el suministro de la S.E. Tukari, con un total 5,00 MW. La línea L-6007 continua indisponible.</t>
  </si>
  <si>
    <t>L. LA HUACA - SULLANA - LINEA L-6662A</t>
  </si>
  <si>
    <t>Se desconectó de forma manual las líneas L-6662A (Sullana - La Huaca) y L-6662B (El Arenal - La Huaca) de 60 kV. De acuerdo a lo informado por ELECTRONOROESTE, titular de las líneas, estas maniobras las realizó para desconectar a la S.E. La Huaca por exceso de consumo de carga por parte del usuario libre Agrícola la Chira, lo cual estaba provocando caída de tensión en las subestaciones El Arenal, Paita y Sullana. Cabe resaltar que estas maniobras no fueron coordinadas por el CCO-COES. A las 19:10 h, se conectó la línea L-6662A (Sullana - La Huaca) de 60 kV. A las 19:11 h, el CC-ENO coordinó con el CC-ACH recuperar su carga interrumpida. A las 19:19 h, el CC-ENO desconectó la línea L-6660 y la S.E. El Arenal con 5,86 MW para buscar condiciones de magnitud de tensión para cerrar el anillo en 60 kV. A las 19:19 h, se conectó la línea L-6662B (El Arenal - La Huaca) de 60 kV. A las 19:21 h, se conectó la línea L-6660 cerrando el anillo en 60 kV y se recuperó la carga de la S.E. El Arenal.</t>
  </si>
  <si>
    <t>Desconectaron las líneas L-6637 (Tomasiri - Los Héroes) de 66 kV y L-6620 (Aricota 2 - Tomasiri) de 66 kV por falla en la línea L-6637. De acuerdo a lo informado por EGESUR, titular de la línea, la falla se produjo por rotura de conductor en la fase "R" entre las estructuras N° 396 a 397. El sistema de protección señalizo la activación de la función de distancia (21) en el lado de la S.E. Aricota 2 y sobrecorriente direccional (67) en el lado de la S.E. Los Héroes, en las fases "R" y "S". El sistema de protección detecto la falla a una distancia de 74,20 km de la S.E. Aricota 2. Como consecuencia se interrumpió el suministro de la S.E. Tomasiri, con un total de 0,80 MW. A las 02:19 h se conectó la línea L-6620 desde la S.E. Aricota 2 con lo cual se procedió a normalizar los suministros interrumpidos. La línea L-6637 quedó indisponible.</t>
  </si>
  <si>
    <t>L. CARHUAQUERO - CHICLAYO OESTE - LINEA L-2240</t>
  </si>
  <si>
    <t>Desconectó la línea L-2240 (Chiclayo Oeste - Carhuaquero) de 220 kV en el extremo de la S.E. Chiclayo Oeste, cuya causa no fue informada por ETENORTE, titular de la línea. El sistema de protección activó la función de sobrecorriente direccional (67N). Como consecuencia se desconectaron las centrales hidroeléctricas Carhuaquero y Las Pizarras. Asimismo, se interrumpieron los suministros de las subestaciones Carhuaquero, Cutervo y Nueva Jaén, con un total de 13,20 MW. A las 22:03 h, se aperturó manualmente el interruptor de la línea L-2240 en la S.E. Carhuaquero que había quedado cerrado luego de la perturbación. A las 22:06 h, el CC-ETN declaró al CCO-COES disponible la línea L-2240, por lo cual, a las 22:07 h, se energizó la línea L-2240 desde la S.E. Chiclayo Oeste. A las 22:09 h, el CC-ETN informó al CCO-COES que no se podía cerrar el interruptor de la línea L-2240 en la S.E. Carhuaquero y que la maniobra se realizará desde el patio de llaves. Asimismo, informó que el interruptor del transformador de 220/138/22,9 kV (lado de 220 kV) de la S.E. Carhuaquero de titularidad de ENSA, estaba cerrado en la fase "R" (no se había abierto en su totalidad). El CC-ELN informó que no podía abrir la fase "R" del interruptor de 220 kV del trasformador de 220/138/22.9 kV de la S.E. Carhuaquero, motivo por el cual el CCO-COES coordinó con el CC-ELN cerrar dicho interruptor. A las 22:36 h, se conectó la línea L-2240 en la S.E. Carhuaquero, energizando en vacío la barra de 220 kV y el transformador de 220/138/22.9 kV. A las 22:39 h, el CC-ELN inició la recuperación de los suministros interrumpidos de la S.E. Carhuaquero. A las 22:42 h, se energizó la línea L-1130 (Carhuaquero - Espina Colorada) de 138 kV. A las 22:44 h, se energizó la línea L-1135 (Espina Colorada - Cutervo) de 138 kV y se coordinó con el CC-ELN recuperar la carga de la S.E. Cutervo. A las 22:47 h, se energizó la línea L-1138 (Cutervo - Nueva Jaén) de 138 kV y se coordinó con el CC-ELOR recuperar toda su carga interrumpida. A las 22:47 h y 23:34 h, sincronizaron las centrales hidroeléctricas Carhuaquero y Las pizarras, respectivamente.</t>
  </si>
  <si>
    <t>L. TINGO MARÍA - AUCAYACU - LINEA L-1122</t>
  </si>
  <si>
    <t>Se presentó sobrecarga en la línea L-1122 (Tingo María - Aucayacu) de 138 kV, por menor disponibilidad hídrica de las centrales hidroeléctricas de ELOR. Como consecuencia a las 19:12 h, el CCO-COES coordinó el rechazo manual de carga de 2,00 MW del usuario libre CEMENTOS SELVA. A las 19:17 h, CEMENTOS SELVA inició el rechazo de carga con un total de 2,00 MW. A las 20:45 h, el CCO-COES coordinó con el CC-CSE recuperar el 100% de su carga rechazada.</t>
  </si>
  <si>
    <t>L. MARCONA - NAZCA - LINEA L-6630</t>
  </si>
  <si>
    <t>Desconectó la línea L-6630 (Marcona - Nazca) de 60 kV, por falla bifásica en las fases “S” y “T”. De acuerdo a lo informado por ELECTRODUNA, titular de la línea, la falla se produjo por actos vandálicos entre las estructuras N° 136 a 137. El sistema de protección señalizo la activación de la función de distancia (21) en zona 2. Como consecuencia se interrumpió el suministro de las subestaciones Nazca, llipata, Puquio y Coracora, con un total de 11,99 MW. A las 01:27 h, se conectó la línea L-6630 y se inició la recuperación del suministro interrumpido.</t>
  </si>
  <si>
    <t>S.E. HUACHO - SSEE SSEE</t>
  </si>
  <si>
    <t xml:space="preserve">Desconectó la S.E. Huacho de 220/66 kV, cuya causa no fue informada por REP, titular de la subestación. Asimismo, se produjo la desconexión de las líneas L- 2213/L-2279 (Paramonga Nueva - Huacho) de 220 kV en el extremo de la S.E. Paramonga Nueva,L-2212 (Huacho - Zapallal) de 220 kV en el extremo de la S.E. Zapallal, L- 2214 (Huacho - Lomera) de 220 kV en el extremo de la S.E. Lomera, L-2281 (Huacho - Cheves) de 220 kV en el extremo de la S.E. Cheves, L- 2278 (Paramonga Nueva - Conococha) de 220 kV en el extremo de la S.E. Paramonga Nueva y la línea L-694 (Paramonga Nueva - Supe) de 66 KV. También se registró la desconexión de los transformadores T34-261 y T94-261 de 220/66/10 kV de la S.E. Huacho. Como consecuencia, se produjo la desconexión de la C.H. Cheves cuando generaba 33,00 MW y se interrumpió los suministros de la subestaciones Huacho y Supe, con un total de 13,50 y 3,40 MW, respectivamente. Los sistemas de protección de las líneas de 220 kV registraron disparo por activación de la función de distancia (21), en zona 2 y los transformadores T34-261 y T94-261 registraron activación de la función de sobrecorriente (50/51 N). El CC-REP no detalló el motivo de la perturbación, sin embargo informó de la presencia de fuertes efluvios en la celda de la línea L-2281 de titularidad de STATKRAFT. A las 04:32 h, el CC-REP declaró al CCO-COES disponible la línea L-2212, las barras de 220 kV y los transformadores T34-261 y T94-261 de la S.E. Huacho. A las 04:34 h, se energizó la línea L-2212 desde la S.E. Zapallal. A las 04:35 h, se energizó la línea L-694 y se procedió a restablecer los suministros interrumpidos de la S.E. Supe. A las 04:36 h, se energizó la barra "A" de 220 kV de la S.E. Huacho y se inició el restablecimiento de todos los suministros interrumpidos de la S.E. Huacho. </t>
  </si>
  <si>
    <t xml:space="preserve">S.E. SANTA - TRAFO3D TP-A008 </t>
  </si>
  <si>
    <t>Desconectó el transformador TP-A008 de 138/13,8 kV de la S.E. Santa por falla trifásica. De acuerdo a lo informado por HIDRANDINA titular del equipo, la falla se produjo por avería en la fase "S" del cable de energía que llega al interruptor IN-1046 de 13,8 kV. El sistema de protección señalizo la activación de la función de sobrecorriente (51). Como consecuencia se interrumpió el suministro de la S.E. Santa, con un total de 3,10 MW. A las 14:28 h, se conectó el transformador TP-A008 y se inició el restablecimiento del suministro interrumpido.</t>
  </si>
  <si>
    <t>Desconectó la línea L-6007 (Puno - Tukari) de 60 KV, cuya causa no informada por Minera Aruntani, titular de la línea. Como consecuencia se interrumpió el suministro de la S.E. Tukari con un total de 4,80 MW. A las 04:33 h, se energizó la línea L-6007 desde la S.E. Puno y se inició la normalización del suministro interrumpido.</t>
  </si>
  <si>
    <t>L. GUADALUPE - PACASMAYO PUEBLO - LINEA L-6653</t>
  </si>
  <si>
    <t>Desconectó la línea L-6653 (Guadalupe - Pacasmayo) de 60 kV por falla bifásica entre las fases "R" y "T". De acuerdo con lo informado por HIDRANDINA, titular de la línea, la falla se debió a un acto vandálico provocado por una soga que cortocircuitaba las fases "R" y "T" entre las estructuras N° 16 a 17. El sistema de protección señalizo la activación de la función de distancia (21). El sistema de protección detecto la falla a una distancia de 1,67 km de la S.E. Guadalupe. Como consecuencia se interrumpió el suministro de la S.E. Pacasmayo, con un total de 5,40 MW y se produjo la reducción de carga del usuario libre Cementos Pacasmayo de 3,51 MW. A las 20:55 h, el CCO-COES coordinó con el CC-CNP recuperar su carga reducida. A las 23:30 h, el CC-HID declaró al CCO-COES disponible la línea L-6653. A las 23:34 h, se realizó la energización de la línea L-6653, con resultado negativo. Como consecuencia se redujo, nuevamente, la carga Cementos Pacasmayo en 9,81 MW. A las 23:38 h, el CCO-COES coordinó con el CC-CNP recuperar su carga reducida. A las 00:19 h, el CC-HID declaró al CCO-COES disponible la línea L-6653. A las 00:22 h del 28.06.2017, se energizó la línea L-6653 y se inició la normalización de los suministros interrumpidos.</t>
  </si>
  <si>
    <t xml:space="preserve">SINERSA </t>
  </si>
  <si>
    <t>L. POECHOS - SULLANA - LINEA L-6668</t>
  </si>
  <si>
    <t>Desconectó la línea L-6668 (Sullana - Poechos) de 60 kV, cuya causa no fue informada por SINERSA, titular de la línea. El sistema de protección señalizo la activación de la función de distancia (21) en la fase “S”. El sistema de protección detecto la falla a una distancia de 22,9 km de la S.E Poechos. Como consecuencia, se produjo la desconexión de las centrales hidroeléctricas Poechos I y II cuando generaban un total de 25,70 MW y se interrumpió el suministro de la S.E. Poechos con un total de 3,50 MW. A las 10:35 h, se energizó la línea L-6668 desde la S.E. Sullana, con lo cual se inició el restablecimiento de los suministros interrumpidos. A las 11:00 h, sincronizaron las centrales hidroeléctricas Poechos I y II.</t>
  </si>
  <si>
    <t>L. PUNO - POMATA - ILAVE - LINEA L-6027</t>
  </si>
  <si>
    <t>Desconectó la línea L-6027 (Puno - Ilave - Pomata) de 60 kV por descargas atmosféricas en la zona de Acora a Ilave, de acuerdo a lo informado por ELECTROPUNO, titular de la línea. Como consecuencia se interrumpió el suministro de las subestaciones Pomata e Ilave, con un total de 3,22 MW. A las 22:34 h, se conectó la línea L-6027 y se inició la normalización de los suministros interrumpidos.</t>
  </si>
  <si>
    <t>Desconectó la línea L-6007 (Puno - Tucari) de 60 kV, por falla. De acuerdo a lo informado por Minera Aruntani, titular de la línea, la falla se produjo por descargas atmosféricas. El sistema de protección señalizo la activación de la función de distancia (21) fase “S”. El sistema de protección detecto la falla a una distancia de 13,57 km de la S.E. Puno. Como consecuencia se interrumpió el suministro de la S.E. Tucari, con un total de 4,84 MW. A las 23:40 h, se energizó la línea L-6007 y se procedió a normalizar el suministro interrumpido.</t>
  </si>
  <si>
    <t xml:space="preserve">C.T. SANTA ROSA </t>
  </si>
  <si>
    <t>C.T. SANTA ROSA II</t>
  </si>
  <si>
    <t>C.T. MALACAS</t>
  </si>
  <si>
    <t xml:space="preserve">C.H. YUNCAN </t>
  </si>
  <si>
    <t>C.H. LA JOYA</t>
  </si>
  <si>
    <t>HIDROMARAÑON</t>
  </si>
  <si>
    <t>HIDROMARAÑON Total</t>
  </si>
  <si>
    <t xml:space="preserve">C.T. LAS FLORES </t>
  </si>
  <si>
    <t>ECELIM Total</t>
  </si>
  <si>
    <t xml:space="preserve">EGECSAC </t>
  </si>
  <si>
    <t>EGECSAC Total</t>
  </si>
  <si>
    <t>EGE JUNIN</t>
  </si>
  <si>
    <t>EGEJUNÍN JUNIN Total</t>
  </si>
  <si>
    <t>RIO BAÑOS S.A.C.</t>
  </si>
  <si>
    <t>RIO BAÑOS S.A.C. Total</t>
  </si>
  <si>
    <t>C.T. TAPARACHI</t>
  </si>
  <si>
    <t xml:space="preserve">C.H. SAN GABAN II </t>
  </si>
  <si>
    <t>AGUAS Y ENERGIA PERU</t>
  </si>
  <si>
    <t>EMPRESA DE GENERACION HUANZA</t>
  </si>
  <si>
    <t xml:space="preserve">HIDROELECTRICA SANTA CRUZ </t>
  </si>
  <si>
    <t xml:space="preserve">HUASAHUASI II </t>
  </si>
  <si>
    <t xml:space="preserve">PANAMERICANASOLAR SAC. </t>
  </si>
  <si>
    <t>PANAMERICANASOLAR SAC.  Total</t>
  </si>
  <si>
    <t>PETRAMAS Total</t>
  </si>
  <si>
    <t xml:space="preserve">SDE PIURA </t>
  </si>
  <si>
    <t xml:space="preserve">C.H. POECHOS II </t>
  </si>
  <si>
    <t>PLANTA DE R.F. DE GENERACIONDE ETEN S.A. Total</t>
  </si>
  <si>
    <r>
      <t>SAN GABAN</t>
    </r>
    <r>
      <rPr>
        <b/>
        <sz val="20"/>
        <color theme="0"/>
        <rFont val="Arial"/>
        <family val="2"/>
      </rPr>
      <t xml:space="preserve"> (1)</t>
    </r>
  </si>
  <si>
    <r>
      <t>ORAZUL ENERGY</t>
    </r>
    <r>
      <rPr>
        <b/>
        <sz val="20"/>
        <color theme="0"/>
        <rFont val="Arial"/>
        <family val="2"/>
      </rPr>
      <t xml:space="preserve"> (2)</t>
    </r>
  </si>
  <si>
    <t>(8) Se concluye la operación comercial de la C.H. CALLAHUANCA propiedad de la empresa ENEL GENERACIÓN PERÚ S.A.A. a partir del 15.06.2018</t>
  </si>
  <si>
    <t>(7) Se concluye la operación comercial de la C.H. PÍAS 1 propiedad de la empresa AGUAS Y ENERGÍAS PERÚ S.A. a partir del 01.06.2017</t>
  </si>
  <si>
    <t>PLANTA DE R.F.DE GEN. DE ETEN S.A.</t>
  </si>
  <si>
    <t>(9) Ingreso a operación comercial de la C.H. MARAÑÓN de propiedad de la empresa HIDROELÉCTRICA MARAÑON S.R.L. a  partir del 23.06.2017</t>
  </si>
  <si>
    <r>
      <t>C.T. MALACAS 1</t>
    </r>
    <r>
      <rPr>
        <b/>
        <sz val="16"/>
        <rFont val="Arial"/>
        <family val="2"/>
      </rPr>
      <t xml:space="preserve"> (4)</t>
    </r>
  </si>
  <si>
    <r>
      <t xml:space="preserve">C.H. POTRERO </t>
    </r>
    <r>
      <rPr>
        <b/>
        <sz val="16"/>
        <rFont val="Arial"/>
        <family val="2"/>
      </rPr>
      <t>(6)</t>
    </r>
  </si>
  <si>
    <r>
      <t>ENGIE</t>
    </r>
    <r>
      <rPr>
        <b/>
        <sz val="16"/>
        <color theme="0"/>
        <rFont val="Arial"/>
        <family val="2"/>
      </rPr>
      <t xml:space="preserve"> (5)</t>
    </r>
  </si>
  <si>
    <r>
      <t>C.H. MARAÑON</t>
    </r>
    <r>
      <rPr>
        <b/>
        <sz val="16"/>
        <rFont val="Arial"/>
        <family val="2"/>
      </rPr>
      <t xml:space="preserve"> (9)</t>
    </r>
  </si>
  <si>
    <r>
      <t>ORAZUL ENERGY</t>
    </r>
    <r>
      <rPr>
        <b/>
        <sz val="16"/>
        <color theme="0"/>
        <rFont val="Arial"/>
        <family val="2"/>
      </rPr>
      <t xml:space="preserve"> (2)</t>
    </r>
  </si>
  <si>
    <r>
      <t xml:space="preserve">SAN GABAN </t>
    </r>
    <r>
      <rPr>
        <b/>
        <sz val="16"/>
        <color theme="0"/>
        <rFont val="Arial"/>
        <family val="2"/>
      </rPr>
      <t>(1)</t>
    </r>
  </si>
  <si>
    <r>
      <t xml:space="preserve">C.T. TABLAZO </t>
    </r>
    <r>
      <rPr>
        <b/>
        <sz val="16"/>
        <rFont val="Arial"/>
        <family val="2"/>
      </rPr>
      <t>(3)</t>
    </r>
  </si>
  <si>
    <t>C.H. PÍAS 1</t>
  </si>
  <si>
    <t>MÁXIMAS DEMANDAS DEL MES DE JUNIO 2017</t>
  </si>
  <si>
    <t>I</t>
  </si>
  <si>
    <t>Generación Acumulada de enero a junio</t>
  </si>
  <si>
    <r>
      <rPr>
        <b/>
        <sz val="8"/>
        <rFont val="Arial"/>
        <family val="2"/>
      </rPr>
      <t>Gráfico N° 4:</t>
    </r>
    <r>
      <rPr>
        <sz val="8"/>
        <rFont val="Arial"/>
        <family val="2"/>
      </rPr>
      <t xml:space="preserve"> Comparación de la producción de energía eléctrica acumulada por tipo de recurso energético, periodo enero - junio</t>
    </r>
  </si>
  <si>
    <r>
      <rPr>
        <b/>
        <sz val="8"/>
        <rFont val="Arial"/>
        <family val="2"/>
      </rPr>
      <t>Gráfico N° 5:</t>
    </r>
    <r>
      <rPr>
        <sz val="8"/>
        <rFont val="Arial"/>
        <family val="2"/>
      </rPr>
      <t xml:space="preserve"> Comparación de la producción de energía eléctrica acumulada con recursos energéticos renovables, periodo enero - junio de los años 2015, 2016 y 2017 .</t>
    </r>
  </si>
  <si>
    <r>
      <rPr>
        <b/>
        <sz val="8"/>
        <rFont val="Arial"/>
        <family val="2"/>
      </rPr>
      <t>Gráfico N° 6:</t>
    </r>
    <r>
      <rPr>
        <sz val="8"/>
        <rFont val="Arial"/>
        <family val="2"/>
      </rPr>
      <t xml:space="preserve"> Participación de las RER en la Matriz de Generación del SEIN - Periodo enero a junio 2017</t>
    </r>
  </si>
  <si>
    <t>ORAZUL ENERGY</t>
  </si>
  <si>
    <t>EGECSAC</t>
  </si>
  <si>
    <t>ENEL GENERACIÓN</t>
  </si>
  <si>
    <t>HIDROELECTRICA HUANCHOR</t>
  </si>
  <si>
    <t>MAJA ENERGIA</t>
  </si>
  <si>
    <t>PARQUE MARCONA</t>
  </si>
  <si>
    <t>PLANTA ETÉN</t>
  </si>
  <si>
    <t>junio</t>
  </si>
  <si>
    <r>
      <rPr>
        <b/>
        <sz val="9"/>
        <rFont val="Arial"/>
        <family val="2"/>
      </rPr>
      <t>Cuadro N° 8:</t>
    </r>
    <r>
      <rPr>
        <sz val="9"/>
        <rFont val="Arial"/>
        <family val="2"/>
      </rPr>
      <t xml:space="preserve"> Participación de las empresas generadoras del COES en la producción de energía eléctrica (GWh) en el mes de junio de los años 2016 y 2017.</t>
    </r>
  </si>
  <si>
    <r>
      <rPr>
        <b/>
        <sz val="9"/>
        <rFont val="Arial"/>
        <family val="2"/>
      </rPr>
      <t>Gráfico N° 9:</t>
    </r>
    <r>
      <rPr>
        <sz val="9"/>
        <rFont val="Arial"/>
        <family val="2"/>
      </rPr>
      <t xml:space="preserve"> Comparación de producción energética (GWh) de las empresas generadoras del COES en el mes de junio  de los años 2016 y 2017.</t>
    </r>
  </si>
  <si>
    <t>Máxima Demanda en el periodo  enero a junio</t>
  </si>
  <si>
    <r>
      <rPr>
        <b/>
        <sz val="9"/>
        <rFont val="Arial"/>
        <family val="2"/>
      </rPr>
      <t>Gráfico N° 10:</t>
    </r>
    <r>
      <rPr>
        <sz val="9"/>
        <rFont val="Arial"/>
        <family val="2"/>
      </rPr>
      <t xml:space="preserve"> Comparación de la máxima demanda coincidente de potencia (MW) por tipo de generación en el SEIN, en el periodo enero - junio de los años 2015, 2016 y 2017</t>
    </r>
  </si>
  <si>
    <r>
      <rPr>
        <b/>
        <sz val="9"/>
        <rFont val="Arial"/>
        <family val="2"/>
      </rPr>
      <t>Cuadro N° 10:</t>
    </r>
    <r>
      <rPr>
        <sz val="9"/>
        <rFont val="Arial"/>
        <family val="2"/>
      </rPr>
      <t xml:space="preserve"> Participación de las empresas generadoras del COES en la máxima demanda coincidente (MW) en el mes de junio de los años 2016 y 2017.</t>
    </r>
  </si>
  <si>
    <r>
      <rPr>
        <b/>
        <sz val="9"/>
        <rFont val="Arial"/>
        <family val="2"/>
      </rPr>
      <t>Gráfico N° 11:</t>
    </r>
    <r>
      <rPr>
        <sz val="9"/>
        <rFont val="Arial"/>
        <family val="2"/>
      </rPr>
      <t xml:space="preserve"> Comparación de la máxima demanda coincidente  (MW) de las empresas generadoras del COES en el mes de junio de los años 2016 y 2017.</t>
    </r>
  </si>
  <si>
    <t xml:space="preserve">TRES HERMANAS </t>
  </si>
  <si>
    <t xml:space="preserve">MARCONA </t>
  </si>
  <si>
    <t>PANAMERICANASOLAR</t>
  </si>
  <si>
    <t xml:space="preserve">SANTA CRUZ </t>
  </si>
  <si>
    <t>Máxima Demanda  de junio</t>
  </si>
  <si>
    <r>
      <rPr>
        <b/>
        <sz val="10"/>
        <color theme="1"/>
        <rFont val="Arial"/>
        <family val="2"/>
      </rPr>
      <t>Cuadro N°11:</t>
    </r>
    <r>
      <rPr>
        <sz val="10"/>
        <color theme="1"/>
        <rFont val="Arial"/>
        <family val="2"/>
      </rPr>
      <t xml:space="preserve"> Volúmen útil de los principales embalses y lagunas del SEIN al término del periodo mensual (30 de junio) de los años 2016 y 2017</t>
    </r>
  </si>
  <si>
    <t>VOLUMEN UTIL
30-06-2017</t>
  </si>
  <si>
    <t>VOLUMEN UTIL
30-06-2016</t>
  </si>
  <si>
    <t>JUNIO 2017</t>
  </si>
  <si>
    <t>JUNIO 2016</t>
  </si>
  <si>
    <t>Lagunas RaJucolta (EGENOR)</t>
  </si>
  <si>
    <r>
      <rPr>
        <b/>
        <sz val="10"/>
        <rFont val="Arial"/>
        <family val="2"/>
      </rPr>
      <t xml:space="preserve">Cuadro N°12: </t>
    </r>
    <r>
      <rPr>
        <sz val="10"/>
        <rFont val="Arial"/>
        <family val="2"/>
      </rPr>
      <t>Promedio de caudales de los meses de junio 2017 y 2016</t>
    </r>
  </si>
  <si>
    <t>1. OFERTA DE GENERACIÓN ELÉCTRICA DEL SEIN (ENERO A JUNIO 2017)</t>
  </si>
  <si>
    <t>Cuadro N° 1: Relación de ingresos a operación comercial en el periodo enero - junio del año 2017</t>
  </si>
  <si>
    <t>Gráfico 1: Ingreso de Potencia Efectiva por tipo de Recurso Energético y Tecnología 
de enero a junio 2017 (MW)</t>
  </si>
  <si>
    <r>
      <rPr>
        <b/>
        <sz val="10"/>
        <rFont val="Arial"/>
        <family val="2"/>
      </rPr>
      <t>Cuadro N° 2:</t>
    </r>
    <r>
      <rPr>
        <sz val="10"/>
        <rFont val="Arial"/>
        <family val="2"/>
      </rPr>
      <t xml:space="preserve"> Relación de retiros de operación comercial en el periodo enero - junio del año 2017</t>
    </r>
  </si>
  <si>
    <r>
      <rPr>
        <b/>
        <sz val="10"/>
        <rFont val="Arial"/>
        <family val="2"/>
      </rPr>
      <t>Cuadro N° 3:</t>
    </r>
    <r>
      <rPr>
        <sz val="10"/>
        <rFont val="Arial"/>
        <family val="2"/>
      </rPr>
      <t xml:space="preserve"> Comparación de la potencia instalada en el SEIN junio 2016 y junio 2017</t>
    </r>
  </si>
  <si>
    <t xml:space="preserve"> POTENCIA INSTALADA A JUNIO  2016 (MW)</t>
  </si>
  <si>
    <t xml:space="preserve"> POTENCIA INSTALADA A JUNIO  2017 (MW)</t>
  </si>
  <si>
    <r>
      <rPr>
        <b/>
        <sz val="10"/>
        <rFont val="Arial"/>
        <family val="2"/>
      </rPr>
      <t>Gráfico N° 2:</t>
    </r>
    <r>
      <rPr>
        <sz val="10"/>
        <rFont val="Arial"/>
        <family val="2"/>
      </rPr>
      <t xml:space="preserve"> Comparación de la potencia instalada en el SEIN junio 2016 y junio 2017</t>
    </r>
  </si>
  <si>
    <t>LINEA DE TRANSMISION</t>
  </si>
  <si>
    <t xml:space="preserve">FALLAS  POR TIPO DE CAUSA  -  JUNIO 2017  </t>
  </si>
  <si>
    <t xml:space="preserve"> • 1 eventos corresponde a rechazo manual de carga en la S.E. Paramonga Existente (53,67 GWh).</t>
  </si>
  <si>
    <t>HIDROELÉCTRICA MARAÑÓN S.R.L.</t>
  </si>
  <si>
    <t>C.H. Marañón</t>
  </si>
  <si>
    <t>G1 ; G2 ; G3</t>
  </si>
  <si>
    <t>23.06.2017</t>
  </si>
  <si>
    <t xml:space="preserve">          La nueva oferta de generación en el SEIN acumulada en el 2017 es de 74,3 MW de potencia efectiva y 55,5 MW de capacidad instalada.</t>
  </si>
  <si>
    <t>01.06.2017</t>
  </si>
  <si>
    <t>C.H. Pías I</t>
  </si>
  <si>
    <t>ENEL GENERACIÓN PERÚ</t>
  </si>
  <si>
    <t>C.H. Callahuanca</t>
  </si>
  <si>
    <t>G1;G2;G3;G4</t>
  </si>
  <si>
    <t>15.06.2017</t>
  </si>
  <si>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junio 2017</t>
    </r>
  </si>
  <si>
    <r>
      <rPr>
        <b/>
        <sz val="8"/>
        <rFont val="Arial"/>
        <family val="2"/>
      </rPr>
      <t>Cuadro N° 7:</t>
    </r>
    <r>
      <rPr>
        <sz val="8"/>
        <rFont val="Arial"/>
        <family val="2"/>
      </rPr>
      <t xml:space="preserve"> Producción de energía eléctrica (GWh) y factor de planta de las centrales con recursos energético renovables en el SEIN.
• Central RER no adjudicada: C.T. Maple etanol</t>
    </r>
  </si>
  <si>
    <t>Potencia efectiva al 30/06/2017 (MW)</t>
  </si>
  <si>
    <r>
      <rPr>
        <b/>
        <sz val="8"/>
        <rFont val="Arial"/>
        <family val="2"/>
      </rPr>
      <t>Gráfico N° 8:</t>
    </r>
    <r>
      <rPr>
        <sz val="8"/>
        <rFont val="Arial"/>
        <family val="2"/>
      </rPr>
      <t xml:space="preserve"> factor de planta de las centrales con recursos energético renovables en el SEIN, en el periodo acumulado enero - junio de los años 2016 y 2017.</t>
    </r>
  </si>
  <si>
    <t>FRANCIS</t>
  </si>
  <si>
    <t>TURBINAS A GAS</t>
  </si>
  <si>
    <t>Últimos 3 meses</t>
  </si>
  <si>
    <t>ACUMULADO AL 30/06/2017</t>
  </si>
  <si>
    <t>ACUMULADO AL 30/06/2016</t>
  </si>
  <si>
    <t>Potencia Efectiva
(MW)</t>
  </si>
  <si>
    <t>Potencia Instalada (MW)</t>
  </si>
  <si>
    <r>
      <rPr>
        <b/>
        <sz val="9"/>
        <rFont val="Arial"/>
        <family val="2"/>
      </rPr>
      <t>Gráfico N° 3:</t>
    </r>
    <r>
      <rPr>
        <sz val="9"/>
        <rFont val="Arial"/>
        <family val="2"/>
      </rPr>
      <t xml:space="preserve"> Comparación de la producción de energía eléctrica acumulada por tipo de generación periodo enero - junio</t>
    </r>
  </si>
  <si>
    <t>(*) Información referencial correspondiente a los valores emitidos en los IEOD´s.  Los valores definitivos se Informan al culminar el mes en la Valorización de Transferencias de Energía Activa (Numeral 8.4 del PR-10).</t>
  </si>
  <si>
    <t>20</t>
  </si>
  <si>
    <t>23</t>
  </si>
  <si>
    <t>10,8(*)</t>
  </si>
  <si>
    <r>
      <rPr>
        <b/>
        <sz val="20"/>
        <rFont val="Arial"/>
        <family val="2"/>
      </rPr>
      <t>Gráfico N°22:</t>
    </r>
    <r>
      <rPr>
        <sz val="20"/>
        <rFont val="Arial"/>
        <family val="2"/>
      </rPr>
      <t xml:space="preserve"> Comparación en el número de fallas por tipo de equipo.</t>
    </r>
  </si>
  <si>
    <r>
      <rPr>
        <b/>
        <sz val="20"/>
        <rFont val="Arial"/>
        <family val="2"/>
      </rPr>
      <t>Gráfico N°21:</t>
    </r>
    <r>
      <rPr>
        <sz val="20"/>
        <rFont val="Arial"/>
        <family val="2"/>
      </rPr>
      <t xml:space="preserve"> Porcentaje de participación por tipo de causa en el número de fallas.</t>
    </r>
  </si>
  <si>
    <r>
      <rPr>
        <b/>
        <sz val="20"/>
        <rFont val="Arial"/>
        <family val="2"/>
      </rPr>
      <t>Gráfico N°23:</t>
    </r>
    <r>
      <rPr>
        <sz val="20"/>
        <rFont val="Arial"/>
        <family val="2"/>
      </rPr>
      <t xml:space="preserve"> Comparación de la energía interrumpida aproximada por tipo de equipo en el mes de junio 2017.</t>
    </r>
  </si>
  <si>
    <r>
      <rPr>
        <b/>
        <sz val="10"/>
        <rFont val="Arial"/>
        <family val="2"/>
      </rPr>
      <t>Cuadro N° 14:</t>
    </r>
    <r>
      <rPr>
        <sz val="10"/>
        <rFont val="Arial"/>
        <family val="2"/>
      </rPr>
      <t xml:space="preserve"> Horas de operación de los principales equipos de congestion en junio de los años 2015, 2016 y 2017</t>
    </r>
  </si>
  <si>
    <r>
      <rPr>
        <b/>
        <sz val="10"/>
        <rFont val="Arial"/>
        <family val="2"/>
      </rPr>
      <t>Gráfico N° 20:</t>
    </r>
    <r>
      <rPr>
        <sz val="10"/>
        <rFont val="Arial"/>
        <family val="2"/>
      </rPr>
      <t xml:space="preserve"> Comparación de las horas de operación de los principales equipos de congestion en junio de los años 2015, 2016 y 2017</t>
    </r>
  </si>
  <si>
    <r>
      <rPr>
        <b/>
        <sz val="20"/>
        <rFont val="Arial"/>
        <family val="2"/>
      </rPr>
      <t>Cuadro N°15:</t>
    </r>
    <r>
      <rPr>
        <sz val="20"/>
        <rFont val="Arial"/>
        <family val="2"/>
      </rPr>
      <t xml:space="preserve"> Número de fallas y energía interrumpida (MWh) por tipo de equipo y Causa según clasificacion CIER en el mes de junio 2017.</t>
    </r>
  </si>
  <si>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</si>
  <si>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</si>
  <si>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</si>
  <si>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</si>
  <si>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</si>
  <si>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</si>
  <si>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</si>
  <si>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r>
      <t>C.H. POTRERO</t>
    </r>
    <r>
      <rPr>
        <b/>
        <sz val="20"/>
        <rFont val="Arial"/>
        <family val="2"/>
      </rPr>
      <t xml:space="preserve"> (6)</t>
    </r>
  </si>
  <si>
    <r>
      <t>C.T. MALACAS 1</t>
    </r>
    <r>
      <rPr>
        <b/>
        <sz val="20"/>
        <rFont val="Arial"/>
        <family val="2"/>
      </rPr>
      <t xml:space="preserve"> (4)</t>
    </r>
  </si>
  <si>
    <r>
      <t>ENGIE</t>
    </r>
    <r>
      <rPr>
        <b/>
        <sz val="20"/>
        <color theme="0"/>
        <rFont val="Arial"/>
        <family val="2"/>
      </rPr>
      <t xml:space="preserve"> (5)</t>
    </r>
  </si>
  <si>
    <r>
      <t xml:space="preserve">C.H. MARAÑON </t>
    </r>
    <r>
      <rPr>
        <b/>
        <sz val="20"/>
        <rFont val="Arial"/>
        <family val="2"/>
      </rPr>
      <t>(9)</t>
    </r>
  </si>
  <si>
    <t>P.E. TRES HERMANAS S.A.C.</t>
  </si>
  <si>
    <r>
      <t>C.T. TABLAZO</t>
    </r>
    <r>
      <rPr>
        <b/>
        <sz val="20"/>
        <rFont val="Arial"/>
        <family val="2"/>
      </rPr>
      <t xml:space="preserve"> (3)</t>
    </r>
  </si>
  <si>
    <t>C.T. RF. DE GENERACION ETEN</t>
  </si>
  <si>
    <r>
      <rPr>
        <b/>
        <sz val="10"/>
        <rFont val="Arial"/>
        <family val="2"/>
      </rPr>
      <t xml:space="preserve">Gráfico N°19: </t>
    </r>
    <r>
      <rPr>
        <sz val="10"/>
        <rFont val="Arial"/>
        <family val="2"/>
      </rPr>
      <t xml:space="preserve">Evolución de los costos Marginales Promedio Ponderado mensual del SEIN  (Barra de Referencia Santa Rosa) de los años 2015,2016 y </t>
    </r>
    <r>
      <rPr>
        <sz val="10"/>
        <rFont val="Arial"/>
        <family val="2"/>
      </rPr>
      <t>2017</t>
    </r>
  </si>
</sst>
</file>

<file path=xl/styles.xml><?xml version="1.0" encoding="utf-8"?>
<styleSheet xmlns="http://schemas.openxmlformats.org/spreadsheetml/2006/main" xmlns:mc="http://schemas.openxmlformats.org/markup-compatibility/2006" xmlns:x14ac="http://schemas.microsoft.com/office/spreadsheetml/2009/9/ac" mc:Ignorable="x14ac">
  <numFmts count="52">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s>
  <fonts count="332">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sz val="12"/>
      <name val="Calibri Light"/>
      <family val="2"/>
    </font>
    <font>
      <sz val="9"/>
      <color indexed="10"/>
      <name val="Calibri Light"/>
      <family val="2"/>
    </font>
    <font>
      <i/>
      <sz val="9"/>
      <color indexed="12"/>
      <name val="Calibri Light"/>
      <family val="2"/>
    </font>
    <font>
      <b/>
      <sz val="12"/>
      <name val="Calibri Light"/>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Tahoma"/>
      <family val="2"/>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sz val="14"/>
      <color theme="1"/>
      <name val="Arial"/>
      <family val="2"/>
    </font>
    <font>
      <b/>
      <i/>
      <sz val="10"/>
      <name val="Calibri Light"/>
      <family val="2"/>
    </font>
    <font>
      <sz val="6"/>
      <color theme="0" tint="-0.34998626667073579"/>
      <name val="Arial"/>
      <family val="2"/>
    </font>
    <font>
      <b/>
      <sz val="6"/>
      <color theme="0" tint="-0.34998626667073579"/>
      <name val="Arial"/>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0.5"/>
      <name val="Calibri"/>
      <family val="2"/>
      <scheme val="minor"/>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9.5"/>
      <color theme="0"/>
      <name val="Calibri Light"/>
      <family val="2"/>
    </font>
    <font>
      <sz val="14"/>
      <name val="Calibri"/>
      <family val="2"/>
    </font>
    <font>
      <b/>
      <sz val="10"/>
      <name val="Calibri "/>
    </font>
    <font>
      <sz val="5"/>
      <color theme="0" tint="-0.34998626667073579"/>
      <name val="Arial"/>
      <family val="2"/>
    </font>
    <font>
      <sz val="10"/>
      <color theme="1"/>
      <name val="Arial"/>
      <family val="2"/>
    </font>
    <font>
      <b/>
      <sz val="10"/>
      <color theme="1"/>
      <name val="Arial"/>
      <family val="2"/>
    </font>
    <font>
      <sz val="6"/>
      <color theme="1"/>
      <name val="Arial"/>
      <family val="2"/>
    </font>
    <font>
      <b/>
      <sz val="6"/>
      <color theme="1"/>
      <name val="Arial"/>
      <family val="2"/>
    </font>
    <font>
      <b/>
      <sz val="6"/>
      <color theme="1"/>
      <name val="Calibri Light"/>
      <family val="2"/>
    </font>
    <font>
      <sz val="6"/>
      <color theme="1"/>
      <name val="Calibri Light"/>
      <family val="2"/>
    </font>
    <font>
      <b/>
      <sz val="8"/>
      <color theme="1"/>
      <name val="Calibri Light"/>
      <family val="2"/>
    </font>
    <font>
      <sz val="12"/>
      <color theme="1"/>
      <name val="Calibri Light"/>
      <family val="2"/>
    </font>
    <font>
      <b/>
      <sz val="12"/>
      <color theme="1"/>
      <name val="Calibri Light"/>
      <family val="2"/>
    </font>
    <font>
      <sz val="8"/>
      <color theme="1"/>
      <name val="Helvetica"/>
      <family val="2"/>
    </font>
    <font>
      <b/>
      <sz val="10"/>
      <color theme="1"/>
      <name val="Tahoma"/>
      <family val="2"/>
    </font>
    <font>
      <sz val="8.5"/>
      <color theme="1"/>
      <name val="Tahoma"/>
      <family val="2"/>
    </font>
    <font>
      <b/>
      <sz val="8.5"/>
      <color theme="1"/>
      <name val="Tahoma"/>
      <family val="2"/>
    </font>
    <font>
      <sz val="9"/>
      <color theme="1"/>
      <name val="Tahoma"/>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sz val="17"/>
      <name val="Arial"/>
      <family val="2"/>
    </font>
    <font>
      <b/>
      <i/>
      <sz val="16"/>
      <name val="Calibri Light"/>
      <family val="2"/>
    </font>
    <font>
      <b/>
      <sz val="16"/>
      <name val="Calibri Light"/>
      <family val="2"/>
    </font>
    <font>
      <b/>
      <sz val="16"/>
      <name val="Helvetica"/>
      <family val="2"/>
    </font>
    <font>
      <sz val="11"/>
      <name val="Calibri"/>
      <family val="2"/>
    </font>
    <font>
      <sz val="14"/>
      <color theme="0"/>
      <name val="Arial"/>
      <family val="2"/>
    </font>
    <font>
      <b/>
      <sz val="14"/>
      <color theme="0"/>
      <name val="Arial"/>
      <family val="2"/>
    </font>
    <font>
      <sz val="13.5"/>
      <name val="Arial"/>
      <family val="2"/>
    </font>
    <font>
      <sz val="14"/>
      <name val="Calibri"/>
      <family val="2"/>
      <scheme val="minor"/>
    </font>
    <font>
      <sz val="13"/>
      <name val="Arial"/>
      <family val="2"/>
    </font>
    <font>
      <sz val="8"/>
      <color theme="0" tint="-0.499984740745262"/>
      <name val="Arial"/>
      <family val="2"/>
    </font>
    <font>
      <sz val="12"/>
      <color theme="0" tint="-0.499984740745262"/>
      <name val="Calibri Light"/>
      <family val="2"/>
    </font>
    <font>
      <b/>
      <sz val="12"/>
      <color theme="0" tint="-0.499984740745262"/>
      <name val="Calibri Light"/>
      <family val="2"/>
    </font>
    <font>
      <b/>
      <sz val="10"/>
      <color theme="0" tint="-0.499984740745262"/>
      <name val="Calibri Light"/>
      <family val="2"/>
    </font>
    <font>
      <sz val="10"/>
      <color theme="0" tint="-0.499984740745262"/>
      <name val="Calibri Light"/>
      <family val="2"/>
    </font>
    <font>
      <sz val="11"/>
      <color theme="0" tint="-0.499984740745262"/>
      <name val="Calibri Light"/>
      <family val="2"/>
    </font>
    <font>
      <b/>
      <sz val="8"/>
      <color theme="0" tint="-0.499984740745262"/>
      <name val="Arial"/>
      <family val="2"/>
    </font>
    <font>
      <sz val="12"/>
      <color theme="0" tint="-0.34998626667073579"/>
      <name val="Calibri Light"/>
      <family val="2"/>
    </font>
    <font>
      <b/>
      <sz val="12"/>
      <color theme="0" tint="-0.34998626667073579"/>
      <name val="Calibri Light"/>
      <family val="2"/>
    </font>
    <font>
      <b/>
      <sz val="9"/>
      <color theme="0" tint="-0.34998626667073579"/>
      <name val="Arial"/>
      <family val="2"/>
    </font>
    <font>
      <sz val="11"/>
      <color theme="0" tint="-0.34998626667073579"/>
      <name val="Arial"/>
      <family val="2"/>
    </font>
    <font>
      <i/>
      <sz val="8"/>
      <color theme="0" tint="-0.34998626667073579"/>
      <name val="Arial"/>
      <family val="2"/>
    </font>
    <font>
      <sz val="9"/>
      <color theme="0" tint="-0.34998626667073579"/>
      <name val="Arial"/>
      <family val="2"/>
    </font>
    <font>
      <sz val="7"/>
      <color theme="0" tint="-0.34998626667073579"/>
      <name val="Arial"/>
      <family val="2"/>
    </font>
    <font>
      <b/>
      <sz val="6"/>
      <color theme="0" tint="-0.34998626667073579"/>
      <name val="Calibri Light"/>
      <family val="2"/>
    </font>
    <font>
      <sz val="6"/>
      <color theme="0" tint="-0.34998626667073579"/>
      <name val="Calibri Light"/>
      <family val="2"/>
    </font>
    <font>
      <sz val="7"/>
      <color theme="0" tint="-0.34998626667073579"/>
      <name val="Calibri Light"/>
      <family val="2"/>
    </font>
    <font>
      <b/>
      <sz val="5"/>
      <color theme="0" tint="-0.34998626667073579"/>
      <name val="Calibri Light"/>
      <family val="2"/>
    </font>
    <font>
      <sz val="5"/>
      <color theme="0" tint="-0.34998626667073579"/>
      <name val="Calibri Light"/>
      <family val="2"/>
    </font>
    <font>
      <b/>
      <sz val="5"/>
      <color theme="0" tint="-0.34998626667073579"/>
      <name val="Arial"/>
      <family val="2"/>
    </font>
    <font>
      <b/>
      <sz val="12"/>
      <color theme="0"/>
      <name val="Calibri"/>
      <family val="2"/>
      <scheme val="minor"/>
    </font>
    <font>
      <b/>
      <sz val="11"/>
      <color theme="0" tint="-0.34998626667073579"/>
      <name val="Arial"/>
      <family val="2"/>
    </font>
    <font>
      <b/>
      <sz val="9"/>
      <color theme="0" tint="-0.34998626667073579"/>
      <name val="Calibri"/>
      <family val="2"/>
      <scheme val="minor"/>
    </font>
    <font>
      <b/>
      <sz val="10"/>
      <color theme="0" tint="-0.34998626667073579"/>
      <name val="Calibri"/>
      <family val="2"/>
      <scheme val="minor"/>
    </font>
    <font>
      <sz val="9"/>
      <color theme="0" tint="-0.34998626667073579"/>
      <name val="Calibri Light"/>
      <family val="2"/>
    </font>
    <font>
      <b/>
      <sz val="9"/>
      <color theme="0" tint="-0.34998626667073579"/>
      <name val="Calibri Light"/>
      <family val="2"/>
    </font>
    <font>
      <b/>
      <sz val="11"/>
      <color theme="1"/>
      <name val="Calibri"/>
      <family val="2"/>
      <scheme val="minor"/>
    </font>
    <font>
      <sz val="11"/>
      <color rgb="FFFF0000"/>
      <name val="Calibri"/>
      <family val="2"/>
      <scheme val="minor"/>
    </font>
    <font>
      <sz val="8"/>
      <color theme="0" tint="-0.34998626667073579"/>
      <name val="Helvetica"/>
      <family val="2"/>
    </font>
    <font>
      <b/>
      <sz val="10"/>
      <color theme="0" tint="-0.34998626667073579"/>
      <name val="TradeGothic"/>
    </font>
    <font>
      <sz val="10"/>
      <color theme="0" tint="-0.34998626667073579"/>
      <name val="TradeGothic"/>
    </font>
    <font>
      <b/>
      <sz val="11"/>
      <color theme="0"/>
      <name val="Calibri Light"/>
      <family val="2"/>
    </font>
    <font>
      <b/>
      <sz val="20"/>
      <color theme="0"/>
      <name val="Calibri"/>
      <family val="2"/>
      <scheme val="minor"/>
    </font>
    <font>
      <b/>
      <sz val="18"/>
      <color theme="4"/>
      <name val="Arial"/>
      <family val="2"/>
    </font>
    <font>
      <sz val="20"/>
      <color theme="1"/>
      <name val="Arial"/>
      <family val="2"/>
    </font>
    <font>
      <b/>
      <sz val="22"/>
      <color theme="0"/>
      <name val="Calibri"/>
      <family val="2"/>
      <scheme val="minor"/>
    </font>
    <font>
      <b/>
      <sz val="22"/>
      <name val="Calibri"/>
      <family val="2"/>
      <scheme val="minor"/>
    </font>
    <font>
      <b/>
      <sz val="22"/>
      <name val="Arial"/>
      <family val="2"/>
    </font>
    <font>
      <b/>
      <sz val="24"/>
      <color theme="0"/>
      <name val="Calibri"/>
      <family val="2"/>
      <scheme val="minor"/>
    </font>
    <font>
      <sz val="11.5"/>
      <name val="Arial"/>
      <family val="2"/>
    </font>
    <font>
      <b/>
      <sz val="11.5"/>
      <name val="Arial"/>
      <family val="2"/>
    </font>
    <font>
      <sz val="20"/>
      <color theme="0"/>
      <name val="Arial"/>
      <family val="2"/>
    </font>
  </fonts>
  <fills count="92">
    <fill>
      <patternFill patternType="none"/>
    </fill>
    <fill>
      <patternFill patternType="gray125"/>
    </fill>
    <fill>
      <patternFill patternType="solid">
        <fgColor theme="0"/>
        <bgColor indexed="64"/>
      </patternFill>
    </fill>
    <fill>
      <patternFill patternType="solid">
        <fgColor rgb="FFCCE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rgb="FFEBF6F9"/>
        <bgColor indexed="64"/>
      </patternFill>
    </fill>
    <fill>
      <patternFill patternType="solid">
        <fgColor theme="4" tint="-0.249977111117893"/>
        <bgColor indexed="64"/>
      </patternFill>
    </fill>
    <fill>
      <patternFill patternType="solid">
        <fgColor rgb="FF638FC5"/>
        <bgColor indexed="64"/>
      </patternFill>
    </fill>
    <fill>
      <patternFill patternType="solid">
        <fgColor theme="4" tint="-0.249977111117893"/>
        <bgColor theme="4"/>
      </patternFill>
    </fill>
  </fills>
  <borders count="204">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right/>
      <top style="hair">
        <color rgb="FF66CCFF"/>
      </top>
      <bottom/>
      <diagonal/>
    </border>
    <border>
      <left style="hair">
        <color rgb="FF66CCFF"/>
      </left>
      <right/>
      <top style="hair">
        <color rgb="FF66CCFF"/>
      </top>
      <bottom/>
      <diagonal/>
    </border>
    <border>
      <left style="hair">
        <color rgb="FF66CCFF"/>
      </left>
      <right/>
      <top/>
      <bottom/>
      <diagonal/>
    </border>
    <border>
      <left/>
      <right/>
      <top/>
      <bottom style="hair">
        <color rgb="FF66CCFF"/>
      </bottom>
      <diagonal/>
    </border>
    <border>
      <left style="hair">
        <color rgb="FF66CCFF"/>
      </left>
      <right/>
      <top/>
      <bottom style="hair">
        <color rgb="FF66CCFF"/>
      </bottom>
      <diagonal/>
    </border>
    <border>
      <left/>
      <right/>
      <top style="thin">
        <color rgb="FF66CCFF"/>
      </top>
      <bottom style="thin">
        <color rgb="FF66CCFF"/>
      </bottom>
      <diagonal/>
    </border>
    <border>
      <left style="hair">
        <color rgb="FF66CCFF"/>
      </left>
      <right/>
      <top style="thin">
        <color rgb="FF66CCFF"/>
      </top>
      <bottom style="thin">
        <color rgb="FF66CCFF"/>
      </bottom>
      <diagonal/>
    </border>
    <border>
      <left/>
      <right/>
      <top style="thin">
        <color rgb="FF66CCFF"/>
      </top>
      <bottom/>
      <diagonal/>
    </border>
    <border>
      <left style="hair">
        <color rgb="FF66CCFF"/>
      </left>
      <right/>
      <top style="thin">
        <color rgb="FF66CCFF"/>
      </top>
      <bottom/>
      <diagonal/>
    </border>
    <border>
      <left/>
      <right style="hair">
        <color rgb="FF66CCFF"/>
      </right>
      <top/>
      <bottom style="thin">
        <color rgb="FF66CCFF"/>
      </bottom>
      <diagonal/>
    </border>
    <border>
      <left style="hair">
        <color rgb="FF66CCFF"/>
      </left>
      <right/>
      <top/>
      <bottom style="thin">
        <color rgb="FF66CCFF"/>
      </bottom>
      <diagonal/>
    </border>
    <border>
      <left/>
      <right/>
      <top/>
      <bottom style="thin">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style="hair">
        <color rgb="FF66CCFF"/>
      </left>
      <right style="hair">
        <color rgb="FF66CCFF"/>
      </right>
      <top style="hair">
        <color rgb="FF66CCFF"/>
      </top>
      <bottom/>
      <diagonal/>
    </border>
    <border>
      <left style="double">
        <color rgb="FF66CCFF"/>
      </left>
      <right/>
      <top style="hair">
        <color rgb="FF66CCFF"/>
      </top>
      <bottom/>
      <diagonal/>
    </border>
    <border>
      <left/>
      <right style="double">
        <color rgb="FF66CCFF"/>
      </right>
      <top style="hair">
        <color rgb="FF66CCFF"/>
      </top>
      <bottom/>
      <diagonal/>
    </border>
    <border>
      <left style="double">
        <color rgb="FF66CCFF"/>
      </left>
      <right/>
      <top/>
      <bottom/>
      <diagonal/>
    </border>
    <border>
      <left/>
      <right style="double">
        <color rgb="FF66CCFF"/>
      </right>
      <top/>
      <bottom/>
      <diagonal/>
    </border>
    <border>
      <left style="double">
        <color rgb="FF66CCFF"/>
      </left>
      <right/>
      <top/>
      <bottom style="hair">
        <color rgb="FF66CCFF"/>
      </bottom>
      <diagonal/>
    </border>
    <border>
      <left/>
      <right style="double">
        <color rgb="FF66CCFF"/>
      </right>
      <top/>
      <bottom style="hair">
        <color rgb="FF66CCFF"/>
      </bottom>
      <diagonal/>
    </border>
    <border>
      <left style="double">
        <color rgb="FF66CCFF"/>
      </left>
      <right/>
      <top style="thin">
        <color rgb="FF66CCFF"/>
      </top>
      <bottom style="thin">
        <color rgb="FF66CCFF"/>
      </bottom>
      <diagonal/>
    </border>
    <border>
      <left/>
      <right style="double">
        <color rgb="FF66CCFF"/>
      </right>
      <top style="thin">
        <color rgb="FF66CCFF"/>
      </top>
      <bottom style="thin">
        <color rgb="FF66CCFF"/>
      </bottom>
      <diagonal/>
    </border>
    <border>
      <left/>
      <right/>
      <top style="thin">
        <color theme="4" tint="0.79998168889431442"/>
      </top>
      <bottom/>
      <diagonal/>
    </border>
    <border>
      <left/>
      <right style="hair">
        <color theme="8" tint="0.59996337778862885"/>
      </right>
      <top style="thin">
        <color theme="4" tint="0.79998168889431442"/>
      </top>
      <bottom style="thin">
        <color theme="4" tint="0.79998168889431442"/>
      </bottom>
      <diagonal/>
    </border>
    <border>
      <left style="hair">
        <color theme="8" tint="0.59996337778862885"/>
      </left>
      <right style="hair">
        <color theme="8" tint="0.59996337778862885"/>
      </right>
      <top style="thin">
        <color theme="4" tint="0.79998168889431442"/>
      </top>
      <bottom style="thin">
        <color theme="4" tint="0.79998168889431442"/>
      </bottom>
      <diagonal/>
    </border>
    <border>
      <left style="hair">
        <color theme="8" tint="0.59996337778862885"/>
      </left>
      <right/>
      <top style="thin">
        <color theme="4" tint="0.79998168889431442"/>
      </top>
      <bottom style="thin">
        <color theme="4" tint="0.79998168889431442"/>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top style="hair">
        <color rgb="FF66CCFF"/>
      </top>
      <bottom style="hair">
        <color rgb="FF66CCFF"/>
      </bottom>
      <diagonal/>
    </border>
    <border>
      <left/>
      <right/>
      <top style="hair">
        <color rgb="FF66CCFF"/>
      </top>
      <bottom style="hair">
        <color rgb="FF66CCFF"/>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4"/>
      </left>
      <right style="thin">
        <color theme="4"/>
      </right>
      <top style="thin">
        <color theme="4"/>
      </top>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hair">
        <color rgb="FF66CCFF"/>
      </right>
      <top/>
      <bottom style="hair">
        <color rgb="FF66CCFF"/>
      </bottom>
      <diagonal/>
    </border>
    <border>
      <left/>
      <right style="hair">
        <color rgb="FF66CCFF"/>
      </right>
      <top/>
      <bottom/>
      <diagonal/>
    </border>
    <border>
      <left style="double">
        <color rgb="FF66CCFF"/>
      </left>
      <right/>
      <top style="thin">
        <color rgb="FF66CCFF"/>
      </top>
      <bottom/>
      <diagonal/>
    </border>
    <border>
      <left style="double">
        <color rgb="FF00B0F0"/>
      </left>
      <right/>
      <top/>
      <bottom style="hair">
        <color rgb="FF66CCFF"/>
      </bottom>
      <diagonal/>
    </border>
    <border>
      <left/>
      <right style="double">
        <color rgb="FF00B0F0"/>
      </right>
      <top/>
      <bottom style="hair">
        <color rgb="FF66CCFF"/>
      </bottom>
      <diagonal/>
    </border>
    <border>
      <left style="double">
        <color rgb="FF00B0F0"/>
      </left>
      <right/>
      <top/>
      <bottom/>
      <diagonal/>
    </border>
    <border>
      <left/>
      <right style="double">
        <color rgb="FF00B0F0"/>
      </right>
      <top/>
      <bottom/>
      <diagonal/>
    </border>
    <border>
      <left style="double">
        <color rgb="FF00B0F0"/>
      </left>
      <right/>
      <top style="thin">
        <color rgb="FF66CCFF"/>
      </top>
      <bottom style="thin">
        <color rgb="FF66CCFF"/>
      </bottom>
      <diagonal/>
    </border>
    <border>
      <left/>
      <right style="double">
        <color rgb="FF00B0F0"/>
      </right>
      <top style="thin">
        <color rgb="FF66CCFF"/>
      </top>
      <bottom style="thin">
        <color rgb="FF66CCFF"/>
      </bottom>
      <diagonal/>
    </border>
    <border>
      <left style="double">
        <color rgb="FF00B0F0"/>
      </left>
      <right/>
      <top style="hair">
        <color rgb="FF66CCFF"/>
      </top>
      <bottom/>
      <diagonal/>
    </border>
    <border>
      <left/>
      <right style="double">
        <color rgb="FF00B0F0"/>
      </right>
      <top style="hair">
        <color rgb="FF66CCFF"/>
      </top>
      <bottom/>
      <diagonal/>
    </border>
    <border>
      <left/>
      <right style="double">
        <color rgb="FF00B0F0"/>
      </right>
      <top/>
      <bottom style="thin">
        <color rgb="FF66CCFF"/>
      </bottom>
      <diagonal/>
    </border>
    <border>
      <left/>
      <right style="double">
        <color rgb="FF00B0F0"/>
      </right>
      <top style="thin">
        <color rgb="FF66CCFF"/>
      </top>
      <bottom/>
      <diagonal/>
    </border>
    <border>
      <left style="double">
        <color rgb="FF00B0F0"/>
      </left>
      <right style="hair">
        <color rgb="FF66CCFF"/>
      </right>
      <top style="hair">
        <color rgb="FF66CCFF"/>
      </top>
      <bottom style="hair">
        <color rgb="FF66CCFF"/>
      </bottom>
      <diagonal/>
    </border>
    <border>
      <left style="hair">
        <color rgb="FF66CCFF"/>
      </left>
      <right style="double">
        <color rgb="FF00B0F0"/>
      </right>
      <top/>
      <bottom style="hair">
        <color rgb="FF66CCFF"/>
      </bottom>
      <diagonal/>
    </border>
    <border>
      <left style="double">
        <color rgb="FF00B0F0"/>
      </left>
      <right style="hair">
        <color rgb="FF66CCFF"/>
      </right>
      <top style="hair">
        <color rgb="FF66CCFF"/>
      </top>
      <bottom/>
      <diagonal/>
    </border>
    <border>
      <left style="hair">
        <color rgb="FF66CCFF"/>
      </left>
      <right style="double">
        <color rgb="FF00B0F0"/>
      </right>
      <top style="hair">
        <color rgb="FF66CCFF"/>
      </top>
      <bottom/>
      <diagonal/>
    </border>
    <border>
      <left style="hair">
        <color rgb="FF66CCFF"/>
      </left>
      <right style="double">
        <color rgb="FF00B0F0"/>
      </right>
      <top/>
      <bottom/>
      <diagonal/>
    </border>
    <border>
      <left style="double">
        <color rgb="FF66CCFF"/>
      </left>
      <right style="hair">
        <color rgb="FF66CCFF"/>
      </right>
      <top style="hair">
        <color rgb="FF66CCFF"/>
      </top>
      <bottom style="hair">
        <color rgb="FF66CCFF"/>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double">
        <color rgb="FF66CCFF"/>
      </right>
      <top style="thin">
        <color rgb="FF66CCFF"/>
      </top>
      <bottom/>
      <diagonal/>
    </border>
    <border>
      <left/>
      <right style="double">
        <color rgb="FF66CCFF"/>
      </right>
      <top/>
      <bottom style="thin">
        <color rgb="FF66CCFF"/>
      </bottom>
      <diagonal/>
    </border>
    <border>
      <left style="double">
        <color rgb="FF66CCFF"/>
      </left>
      <right/>
      <top/>
      <bottom style="thin">
        <color rgb="FF66CCFF"/>
      </bottom>
      <diagonal/>
    </border>
    <border>
      <left style="thin">
        <color theme="0" tint="-0.34998626667073579"/>
      </left>
      <right/>
      <top style="thin">
        <color theme="0"/>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double">
        <color rgb="FF66FFFF"/>
      </left>
      <right style="thin">
        <color theme="0" tint="-0.34998626667073579"/>
      </right>
      <top style="thin">
        <color theme="0"/>
      </top>
      <bottom style="thin">
        <color theme="0" tint="-0.34998626667073579"/>
      </bottom>
      <diagonal/>
    </border>
    <border>
      <left style="thin">
        <color theme="0" tint="-0.34998626667073579"/>
      </left>
      <right style="double">
        <color rgb="FF66FFFF"/>
      </right>
      <top style="thin">
        <color theme="0"/>
      </top>
      <bottom style="thin">
        <color theme="0" tint="-0.34998626667073579"/>
      </bottom>
      <diagonal/>
    </border>
    <border>
      <left style="double">
        <color rgb="FF66FFFF"/>
      </left>
      <right style="thin">
        <color theme="0" tint="-0.34998626667073579"/>
      </right>
      <top style="thin">
        <color theme="0" tint="-0.34998626667073579"/>
      </top>
      <bottom style="thin">
        <color theme="0" tint="-0.34998626667073579"/>
      </bottom>
      <diagonal/>
    </border>
    <border>
      <left style="thin">
        <color theme="0" tint="-0.34998626667073579"/>
      </left>
      <right style="double">
        <color rgb="FF66FFFF"/>
      </right>
      <top style="thin">
        <color theme="0" tint="-0.34998626667073579"/>
      </top>
      <bottom style="thin">
        <color theme="0" tint="-0.34998626667073579"/>
      </bottom>
      <diagonal/>
    </border>
    <border>
      <left/>
      <right style="hair">
        <color rgb="FF66CCFF"/>
      </right>
      <top style="hair">
        <color rgb="FF66CCFF"/>
      </top>
      <bottom/>
      <diagonal/>
    </border>
    <border>
      <left style="hair">
        <color theme="4"/>
      </left>
      <right style="hair">
        <color theme="4"/>
      </right>
      <top/>
      <bottom/>
      <diagonal/>
    </border>
    <border>
      <left/>
      <right/>
      <top style="hair">
        <color theme="8" tint="0.59996337778862885"/>
      </top>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style="thin">
        <color theme="0" tint="-0.34998626667073579"/>
      </top>
      <bottom/>
      <diagonal/>
    </border>
    <border>
      <left/>
      <right/>
      <top style="thin">
        <color theme="3" tint="0.39994506668294322"/>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hair">
        <color theme="3" tint="0.39988402966399123"/>
      </left>
      <right style="thin">
        <color theme="3" tint="0.39991454817346722"/>
      </right>
      <top style="hair">
        <color theme="3" tint="0.39988402966399123"/>
      </top>
      <bottom/>
      <diagonal/>
    </border>
    <border>
      <left style="hair">
        <color theme="3" tint="0.39988402966399123"/>
      </left>
      <right style="thin">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style="thin">
        <color theme="3" tint="0.39991454817346722"/>
      </bottom>
      <diagonal/>
    </border>
    <border>
      <left style="hair">
        <color theme="3" tint="0.39988402966399123"/>
      </left>
      <right style="thin">
        <color theme="3" tint="0.39991454817346722"/>
      </right>
      <top/>
      <bottom style="thin">
        <color theme="3" tint="0.39991454817346722"/>
      </bottom>
      <diagonal/>
    </border>
    <border>
      <left style="thin">
        <color theme="3" tint="0.39994506668294322"/>
      </left>
      <right/>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thin">
        <color theme="3" tint="0.39994506668294322"/>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3" tint="0.39991454817346722"/>
      </right>
      <top style="thin">
        <color theme="3" tint="0.39994506668294322"/>
      </top>
      <bottom style="thin">
        <color theme="0" tint="-0.24994659260841701"/>
      </bottom>
      <diagonal/>
    </border>
    <border>
      <left style="thin">
        <color theme="3" tint="0.39994506668294322"/>
      </left>
      <right style="thin">
        <color theme="0" tint="-0.24994659260841701"/>
      </right>
      <top style="thin">
        <color theme="0" tint="-0.24994659260841701"/>
      </top>
      <bottom style="thin">
        <color theme="4"/>
      </bottom>
      <diagonal/>
    </border>
    <border>
      <left style="thin">
        <color theme="0" tint="-0.24994659260841701"/>
      </left>
      <right style="thin">
        <color theme="0" tint="-0.24994659260841701"/>
      </right>
      <top style="thin">
        <color theme="0" tint="-0.24994659260841701"/>
      </top>
      <bottom style="thin">
        <color theme="4"/>
      </bottom>
      <diagonal/>
    </border>
    <border>
      <left style="thin">
        <color theme="0" tint="-0.24994659260841701"/>
      </left>
      <right style="thin">
        <color theme="3" tint="0.39991454817346722"/>
      </right>
      <top style="thin">
        <color theme="0" tint="-0.24994659260841701"/>
      </top>
      <bottom style="thin">
        <color theme="4"/>
      </bottom>
      <diagonal/>
    </border>
    <border>
      <left style="hair">
        <color theme="8" tint="0.59996337778862885"/>
      </left>
      <right style="hair">
        <color theme="8" tint="0.59996337778862885"/>
      </right>
      <top/>
      <bottom style="thin">
        <color theme="4" tint="0.79998168889431442"/>
      </bottom>
      <diagonal/>
    </border>
    <border>
      <left style="hair">
        <color theme="8" tint="0.59996337778862885"/>
      </left>
      <right/>
      <top/>
      <bottom style="thin">
        <color theme="4" tint="0.79998168889431442"/>
      </bottom>
      <diagonal/>
    </border>
    <border>
      <left style="hair">
        <color theme="8" tint="0.59996337778862885"/>
      </left>
      <right style="hair">
        <color theme="8" tint="0.59996337778862885"/>
      </right>
      <top/>
      <bottom/>
      <diagonal/>
    </border>
    <border>
      <left style="hair">
        <color theme="8" tint="0.59996337778862885"/>
      </left>
      <right/>
      <top/>
      <bottom/>
      <diagonal/>
    </border>
    <border>
      <left/>
      <right/>
      <top style="hair">
        <color theme="4"/>
      </top>
      <bottom/>
      <diagonal/>
    </border>
    <border>
      <left style="hair">
        <color theme="4"/>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right/>
      <top style="thin">
        <color theme="0" tint="-0.14996795556505021"/>
      </top>
      <bottom/>
      <diagonal/>
    </border>
    <border>
      <left/>
      <right/>
      <top/>
      <bottom style="thin">
        <color theme="0" tint="-0.14996795556505021"/>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
      <left/>
      <right/>
      <top style="thin">
        <color theme="3" tint="0.39991454817346722"/>
      </top>
      <bottom/>
      <diagonal/>
    </border>
  </borders>
  <cellStyleXfs count="34188">
    <xf numFmtId="0" fontId="0" fillId="0" borderId="0"/>
    <xf numFmtId="168" fontId="22" fillId="0" borderId="0" applyFont="0" applyFill="0" applyBorder="0" applyAlignment="0" applyProtection="0"/>
    <xf numFmtId="9" fontId="22" fillId="0" borderId="0" applyFont="0" applyFill="0" applyBorder="0" applyAlignment="0" applyProtection="0"/>
    <xf numFmtId="0" fontId="22" fillId="0" borderId="0"/>
    <xf numFmtId="170" fontId="63" fillId="4" borderId="0" applyNumberFormat="0" applyBorder="0" applyAlignment="0" applyProtection="0"/>
    <xf numFmtId="170" fontId="63" fillId="5" borderId="0" applyNumberFormat="0" applyBorder="0" applyAlignment="0" applyProtection="0"/>
    <xf numFmtId="170" fontId="63" fillId="6" borderId="0" applyNumberFormat="0" applyBorder="0" applyAlignment="0" applyProtection="0"/>
    <xf numFmtId="170" fontId="63" fillId="7" borderId="0" applyNumberFormat="0" applyBorder="0" applyAlignment="0" applyProtection="0"/>
    <xf numFmtId="170" fontId="63" fillId="8" borderId="0" applyNumberFormat="0" applyBorder="0" applyAlignment="0" applyProtection="0"/>
    <xf numFmtId="170" fontId="63" fillId="9" borderId="0" applyNumberFormat="0" applyBorder="0" applyAlignment="0" applyProtection="0"/>
    <xf numFmtId="170" fontId="63" fillId="4" borderId="0" applyNumberFormat="0" applyBorder="0" applyAlignment="0" applyProtection="0"/>
    <xf numFmtId="170" fontId="63" fillId="5" borderId="0" applyNumberFormat="0" applyBorder="0" applyAlignment="0" applyProtection="0"/>
    <xf numFmtId="170" fontId="63" fillId="6" borderId="0" applyNumberFormat="0" applyBorder="0" applyAlignment="0" applyProtection="0"/>
    <xf numFmtId="170" fontId="63" fillId="7" borderId="0" applyNumberFormat="0" applyBorder="0" applyAlignment="0" applyProtection="0"/>
    <xf numFmtId="170" fontId="63" fillId="8" borderId="0" applyNumberFormat="0" applyBorder="0" applyAlignment="0" applyProtection="0"/>
    <xf numFmtId="170" fontId="63" fillId="9" borderId="0" applyNumberFormat="0" applyBorder="0" applyAlignment="0" applyProtection="0"/>
    <xf numFmtId="170" fontId="63" fillId="9" borderId="0" applyNumberFormat="0" applyBorder="0" applyAlignment="0" applyProtection="0"/>
    <xf numFmtId="170" fontId="63" fillId="10" borderId="0" applyNumberFormat="0" applyBorder="0" applyAlignment="0" applyProtection="0"/>
    <xf numFmtId="170" fontId="63" fillId="11" borderId="0" applyNumberFormat="0" applyBorder="0" applyAlignment="0" applyProtection="0"/>
    <xf numFmtId="170" fontId="63" fillId="9" borderId="0" applyNumberFormat="0" applyBorder="0" applyAlignment="0" applyProtection="0"/>
    <xf numFmtId="170" fontId="63" fillId="8" borderId="0" applyNumberFormat="0" applyBorder="0" applyAlignment="0" applyProtection="0"/>
    <xf numFmtId="170" fontId="63" fillId="11" borderId="0" applyNumberFormat="0" applyBorder="0" applyAlignment="0" applyProtection="0"/>
    <xf numFmtId="170" fontId="63" fillId="4" borderId="0" applyNumberFormat="0" applyBorder="0" applyAlignment="0" applyProtection="0"/>
    <xf numFmtId="170" fontId="63" fillId="5" borderId="0" applyNumberFormat="0" applyBorder="0" applyAlignment="0" applyProtection="0"/>
    <xf numFmtId="170" fontId="63" fillId="6" borderId="0" applyNumberFormat="0" applyBorder="0" applyAlignment="0" applyProtection="0"/>
    <xf numFmtId="170" fontId="63" fillId="7" borderId="0" applyNumberFormat="0" applyBorder="0" applyAlignment="0" applyProtection="0"/>
    <xf numFmtId="170" fontId="63" fillId="8" borderId="0" applyNumberFormat="0" applyBorder="0" applyAlignment="0" applyProtection="0"/>
    <xf numFmtId="170" fontId="63" fillId="9" borderId="0" applyNumberFormat="0" applyBorder="0" applyAlignment="0" applyProtection="0"/>
    <xf numFmtId="170" fontId="64" fillId="12" borderId="0" applyNumberFormat="0" applyBorder="0" applyAlignment="0" applyProtection="0"/>
    <xf numFmtId="170" fontId="64" fillId="10" borderId="0" applyNumberFormat="0" applyBorder="0" applyAlignment="0" applyProtection="0"/>
    <xf numFmtId="170" fontId="64" fillId="11" borderId="0" applyNumberFormat="0" applyBorder="0" applyAlignment="0" applyProtection="0"/>
    <xf numFmtId="170" fontId="64" fillId="9" borderId="0" applyNumberFormat="0" applyBorder="0" applyAlignment="0" applyProtection="0"/>
    <xf numFmtId="170" fontId="64" fillId="8" borderId="0" applyNumberFormat="0" applyBorder="0" applyAlignment="0" applyProtection="0"/>
    <xf numFmtId="170" fontId="64" fillId="11" borderId="0" applyNumberFormat="0" applyBorder="0" applyAlignment="0" applyProtection="0"/>
    <xf numFmtId="170" fontId="63" fillId="12" borderId="0" applyNumberFormat="0" applyBorder="0" applyAlignment="0" applyProtection="0"/>
    <xf numFmtId="170" fontId="63" fillId="10" borderId="0" applyNumberFormat="0" applyBorder="0" applyAlignment="0" applyProtection="0"/>
    <xf numFmtId="170" fontId="63" fillId="13" borderId="0" applyNumberFormat="0" applyBorder="0" applyAlignment="0" applyProtection="0"/>
    <xf numFmtId="170" fontId="63" fillId="7" borderId="0" applyNumberFormat="0" applyBorder="0" applyAlignment="0" applyProtection="0"/>
    <xf numFmtId="170" fontId="63" fillId="12" borderId="0" applyNumberFormat="0" applyBorder="0" applyAlignment="0" applyProtection="0"/>
    <xf numFmtId="170" fontId="63" fillId="14" borderId="0" applyNumberFormat="0" applyBorder="0" applyAlignment="0" applyProtection="0"/>
    <xf numFmtId="170" fontId="63" fillId="12" borderId="0" applyNumberFormat="0" applyBorder="0" applyAlignment="0" applyProtection="0"/>
    <xf numFmtId="170" fontId="63" fillId="10" borderId="0" applyNumberFormat="0" applyBorder="0" applyAlignment="0" applyProtection="0"/>
    <xf numFmtId="170" fontId="63" fillId="13" borderId="0" applyNumberFormat="0" applyBorder="0" applyAlignment="0" applyProtection="0"/>
    <xf numFmtId="170" fontId="63" fillId="7" borderId="0" applyNumberFormat="0" applyBorder="0" applyAlignment="0" applyProtection="0"/>
    <xf numFmtId="170" fontId="63" fillId="12" borderId="0" applyNumberFormat="0" applyBorder="0" applyAlignment="0" applyProtection="0"/>
    <xf numFmtId="170" fontId="63" fillId="14" borderId="0" applyNumberFormat="0" applyBorder="0" applyAlignment="0" applyProtection="0"/>
    <xf numFmtId="170" fontId="63" fillId="15" borderId="0" applyNumberFormat="0" applyBorder="0" applyAlignment="0" applyProtection="0"/>
    <xf numFmtId="170" fontId="63" fillId="10" borderId="0" applyNumberFormat="0" applyBorder="0" applyAlignment="0" applyProtection="0"/>
    <xf numFmtId="170" fontId="63" fillId="16" borderId="0" applyNumberFormat="0" applyBorder="0" applyAlignment="0" applyProtection="0"/>
    <xf numFmtId="170" fontId="63" fillId="15" borderId="0" applyNumberFormat="0" applyBorder="0" applyAlignment="0" applyProtection="0"/>
    <xf numFmtId="170" fontId="63" fillId="12" borderId="0" applyNumberFormat="0" applyBorder="0" applyAlignment="0" applyProtection="0"/>
    <xf numFmtId="170" fontId="63" fillId="16" borderId="0" applyNumberFormat="0" applyBorder="0" applyAlignment="0" applyProtection="0"/>
    <xf numFmtId="170" fontId="63" fillId="12" borderId="0" applyNumberFormat="0" applyBorder="0" applyAlignment="0" applyProtection="0"/>
    <xf numFmtId="170" fontId="63" fillId="10" borderId="0" applyNumberFormat="0" applyBorder="0" applyAlignment="0" applyProtection="0"/>
    <xf numFmtId="170" fontId="63" fillId="13" borderId="0" applyNumberFormat="0" applyBorder="0" applyAlignment="0" applyProtection="0"/>
    <xf numFmtId="170" fontId="63" fillId="7" borderId="0" applyNumberFormat="0" applyBorder="0" applyAlignment="0" applyProtection="0"/>
    <xf numFmtId="170" fontId="63" fillId="12" borderId="0" applyNumberFormat="0" applyBorder="0" applyAlignment="0" applyProtection="0"/>
    <xf numFmtId="170" fontId="63" fillId="14" borderId="0" applyNumberFormat="0" applyBorder="0" applyAlignment="0" applyProtection="0"/>
    <xf numFmtId="170" fontId="64" fillId="8" borderId="0" applyNumberFormat="0" applyBorder="0" applyAlignment="0" applyProtection="0"/>
    <xf numFmtId="170" fontId="64" fillId="10" borderId="0" applyNumberFormat="0" applyBorder="0" applyAlignment="0" applyProtection="0"/>
    <xf numFmtId="170" fontId="64" fillId="16" borderId="0" applyNumberFormat="0" applyBorder="0" applyAlignment="0" applyProtection="0"/>
    <xf numFmtId="170" fontId="64" fillId="5" borderId="0" applyNumberFormat="0" applyBorder="0" applyAlignment="0" applyProtection="0"/>
    <xf numFmtId="170" fontId="64" fillId="8" borderId="0" applyNumberFormat="0" applyBorder="0" applyAlignment="0" applyProtection="0"/>
    <xf numFmtId="170" fontId="64" fillId="11" borderId="0" applyNumberFormat="0" applyBorder="0" applyAlignment="0" applyProtection="0"/>
    <xf numFmtId="170" fontId="65" fillId="17" borderId="0" applyNumberFormat="0" applyBorder="0" applyAlignment="0" applyProtection="0"/>
    <xf numFmtId="170" fontId="65" fillId="10" borderId="0" applyNumberFormat="0" applyBorder="0" applyAlignment="0" applyProtection="0"/>
    <xf numFmtId="170" fontId="65" fillId="13"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0" borderId="0" applyNumberFormat="0" applyBorder="0" applyAlignment="0" applyProtection="0"/>
    <xf numFmtId="170" fontId="65" fillId="17" borderId="0" applyNumberFormat="0" applyBorder="0" applyAlignment="0" applyProtection="0"/>
    <xf numFmtId="170" fontId="65" fillId="10" borderId="0" applyNumberFormat="0" applyBorder="0" applyAlignment="0" applyProtection="0"/>
    <xf numFmtId="170" fontId="65" fillId="13"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0" borderId="0" applyNumberFormat="0" applyBorder="0" applyAlignment="0" applyProtection="0"/>
    <xf numFmtId="170" fontId="65" fillId="19" borderId="0" applyNumberFormat="0" applyBorder="0" applyAlignment="0" applyProtection="0"/>
    <xf numFmtId="170" fontId="65" fillId="10" borderId="0" applyNumberFormat="0" applyBorder="0" applyAlignment="0" applyProtection="0"/>
    <xf numFmtId="170" fontId="65" fillId="16" borderId="0" applyNumberFormat="0" applyBorder="0" applyAlignment="0" applyProtection="0"/>
    <xf numFmtId="170" fontId="65" fillId="15" borderId="0" applyNumberFormat="0" applyBorder="0" applyAlignment="0" applyProtection="0"/>
    <xf numFmtId="170" fontId="65" fillId="19" borderId="0" applyNumberFormat="0" applyBorder="0" applyAlignment="0" applyProtection="0"/>
    <xf numFmtId="170" fontId="65" fillId="10" borderId="0" applyNumberFormat="0" applyBorder="0" applyAlignment="0" applyProtection="0"/>
    <xf numFmtId="170" fontId="65" fillId="17" borderId="0" applyNumberFormat="0" applyBorder="0" applyAlignment="0" applyProtection="0"/>
    <xf numFmtId="170" fontId="65" fillId="10" borderId="0" applyNumberFormat="0" applyBorder="0" applyAlignment="0" applyProtection="0"/>
    <xf numFmtId="170" fontId="65" fillId="13"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0" borderId="0" applyNumberFormat="0" applyBorder="0" applyAlignment="0" applyProtection="0"/>
    <xf numFmtId="170" fontId="66" fillId="8" borderId="0" applyNumberFormat="0" applyBorder="0" applyAlignment="0" applyProtection="0"/>
    <xf numFmtId="170" fontId="66" fillId="21" borderId="0" applyNumberFormat="0" applyBorder="0" applyAlignment="0" applyProtection="0"/>
    <xf numFmtId="170" fontId="66" fillId="14" borderId="0" applyNumberFormat="0" applyBorder="0" applyAlignment="0" applyProtection="0"/>
    <xf numFmtId="170" fontId="66" fillId="5" borderId="0" applyNumberFormat="0" applyBorder="0" applyAlignment="0" applyProtection="0"/>
    <xf numFmtId="170" fontId="66" fillId="8" borderId="0" applyNumberFormat="0" applyBorder="0" applyAlignment="0" applyProtection="0"/>
    <xf numFmtId="170" fontId="66" fillId="10" borderId="0" applyNumberFormat="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alignment horizontal="left"/>
    </xf>
    <xf numFmtId="170" fontId="22" fillId="0" borderId="0" applyFont="0" applyFill="0" applyBorder="0" applyAlignment="0" applyProtection="0">
      <alignment horizontal="left"/>
    </xf>
    <xf numFmtId="170" fontId="22" fillId="0" borderId="0" applyFont="0" applyFill="0" applyBorder="0" applyAlignment="0" applyProtection="0">
      <alignment horizontal="left"/>
    </xf>
    <xf numFmtId="170" fontId="22" fillId="0" borderId="0" applyFont="0" applyFill="0" applyBorder="0" applyAlignment="0" applyProtection="0">
      <alignment horizontal="left"/>
    </xf>
    <xf numFmtId="170" fontId="67" fillId="0" borderId="0" applyNumberFormat="0" applyFill="0" applyBorder="0" applyAlignment="0" applyProtection="0"/>
    <xf numFmtId="170" fontId="65" fillId="22" borderId="0" applyNumberFormat="0" applyBorder="0" applyAlignment="0" applyProtection="0"/>
    <xf numFmtId="170" fontId="65" fillId="23" borderId="0" applyNumberFormat="0" applyBorder="0" applyAlignment="0" applyProtection="0"/>
    <xf numFmtId="170" fontId="65" fillId="24"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1" borderId="0" applyNumberFormat="0" applyBorder="0" applyAlignment="0" applyProtection="0"/>
    <xf numFmtId="170" fontId="68" fillId="15" borderId="16" applyNumberForma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69" fillId="15" borderId="18" applyNumberFormat="0" applyAlignment="0" applyProtection="0"/>
    <xf numFmtId="170" fontId="69" fillId="15" borderId="18" applyNumberFormat="0" applyAlignment="0" applyProtection="0"/>
    <xf numFmtId="170" fontId="70" fillId="6" borderId="0" applyNumberFormat="0" applyBorder="0" applyAlignment="0" applyProtection="0"/>
    <xf numFmtId="170" fontId="69" fillId="25" borderId="18" applyNumberFormat="0" applyAlignment="0" applyProtection="0"/>
    <xf numFmtId="170" fontId="69" fillId="15" borderId="18" applyNumberFormat="0" applyAlignment="0" applyProtection="0"/>
    <xf numFmtId="170" fontId="71" fillId="26" borderId="19" applyNumberFormat="0" applyAlignment="0" applyProtection="0"/>
    <xf numFmtId="170" fontId="72" fillId="0" borderId="20" applyNumberFormat="0" applyFill="0" applyAlignment="0" applyProtection="0"/>
    <xf numFmtId="170" fontId="72" fillId="0" borderId="20" applyNumberFormat="0" applyFill="0" applyAlignment="0" applyProtection="0"/>
    <xf numFmtId="170" fontId="71" fillId="26" borderId="19" applyNumberFormat="0" applyAlignment="0" applyProtection="0"/>
    <xf numFmtId="170" fontId="65" fillId="19" borderId="0" applyNumberFormat="0" applyBorder="0" applyAlignment="0" applyProtection="0"/>
    <xf numFmtId="170" fontId="65" fillId="23" borderId="0" applyNumberFormat="0" applyBorder="0" applyAlignment="0" applyProtection="0"/>
    <xf numFmtId="170" fontId="65" fillId="24" borderId="0" applyNumberFormat="0" applyBorder="0" applyAlignment="0" applyProtection="0"/>
    <xf numFmtId="170" fontId="65" fillId="27" borderId="0" applyNumberFormat="0" applyBorder="0" applyAlignment="0" applyProtection="0"/>
    <xf numFmtId="170" fontId="65" fillId="19" borderId="0" applyNumberFormat="0" applyBorder="0" applyAlignment="0" applyProtection="0"/>
    <xf numFmtId="170" fontId="65" fillId="21" borderId="0" applyNumberFormat="0" applyBorder="0" applyAlignment="0" applyProtection="0"/>
    <xf numFmtId="168" fontId="22" fillId="0" borderId="0" applyFont="0" applyFill="0" applyBorder="0" applyAlignment="0" applyProtection="0"/>
    <xf numFmtId="168" fontId="22" fillId="0" borderId="0" applyFont="0" applyFill="0" applyBorder="0" applyAlignment="0" applyProtection="0"/>
    <xf numFmtId="168" fontId="22" fillId="0" borderId="0" applyFont="0" applyFill="0" applyBorder="0" applyAlignment="0" applyProtection="0"/>
    <xf numFmtId="168" fontId="22" fillId="0" borderId="0" applyFont="0" applyFill="0" applyBorder="0" applyAlignment="0" applyProtection="0"/>
    <xf numFmtId="168" fontId="22" fillId="0" borderId="0" applyFont="0" applyFill="0" applyBorder="0" applyAlignment="0" applyProtection="0"/>
    <xf numFmtId="170" fontId="73" fillId="9" borderId="18" applyNumberFormat="0" applyAlignment="0" applyProtection="0"/>
    <xf numFmtId="170" fontId="74" fillId="0" borderId="0" applyNumberFormat="0" applyFill="0" applyBorder="0" applyAlignment="0" applyProtection="0"/>
    <xf numFmtId="170" fontId="65" fillId="22" borderId="0" applyNumberFormat="0" applyBorder="0" applyAlignment="0" applyProtection="0"/>
    <xf numFmtId="170" fontId="65" fillId="23" borderId="0" applyNumberFormat="0" applyBorder="0" applyAlignment="0" applyProtection="0"/>
    <xf numFmtId="170" fontId="65" fillId="24"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1" borderId="0" applyNumberFormat="0" applyBorder="0" applyAlignment="0" applyProtection="0"/>
    <xf numFmtId="170" fontId="73" fillId="9" borderId="18" applyNumberFormat="0" applyAlignment="0" applyProtection="0"/>
    <xf numFmtId="170" fontId="75" fillId="0" borderId="21" applyNumberFormat="0" applyFill="0" applyAlignment="0" applyProtection="0"/>
    <xf numFmtId="170" fontId="76" fillId="0" borderId="0" applyNumberFormat="0" applyFill="0" applyBorder="0" applyAlignment="0" applyProtection="0"/>
    <xf numFmtId="170" fontId="77" fillId="0" borderId="0" applyFont="0" applyFill="0" applyBorder="0" applyAlignment="0" applyProtection="0"/>
    <xf numFmtId="170" fontId="76" fillId="0" borderId="0" applyNumberFormat="0" applyFill="0" applyBorder="0" applyAlignment="0" applyProtection="0"/>
    <xf numFmtId="170" fontId="70" fillId="6" borderId="0" applyNumberFormat="0" applyBorder="0" applyAlignment="0" applyProtection="0"/>
    <xf numFmtId="170" fontId="70" fillId="6" borderId="0" applyNumberFormat="0" applyBorder="0" applyAlignment="0" applyProtection="0"/>
    <xf numFmtId="170" fontId="78" fillId="0" borderId="0" applyNumberFormat="0" applyFill="0" applyBorder="0" applyAlignment="0" applyProtection="0">
      <alignment vertical="top"/>
      <protection locked="0"/>
    </xf>
    <xf numFmtId="170" fontId="78" fillId="0" borderId="0" applyNumberFormat="0" applyFill="0" applyBorder="0" applyAlignment="0" applyProtection="0">
      <alignment vertical="top"/>
      <protection locked="0"/>
    </xf>
    <xf numFmtId="0" fontId="78" fillId="0" borderId="0" applyNumberFormat="0" applyFill="0" applyBorder="0" applyAlignment="0" applyProtection="0">
      <alignment vertical="top"/>
      <protection locked="0"/>
    </xf>
    <xf numFmtId="173" fontId="79" fillId="0" borderId="0" applyFont="0" applyFill="0" applyBorder="0" applyAlignment="0" applyProtection="0"/>
    <xf numFmtId="174" fontId="79" fillId="0" borderId="0" applyFont="0" applyFill="0" applyBorder="0" applyAlignment="0" applyProtection="0"/>
    <xf numFmtId="170" fontId="80" fillId="5" borderId="0" applyNumberFormat="0" applyBorder="0" applyAlignment="0" applyProtection="0"/>
    <xf numFmtId="170" fontId="71" fillId="26" borderId="19" applyNumberFormat="0" applyAlignment="0" applyProtection="0"/>
    <xf numFmtId="170" fontId="65" fillId="22" borderId="0" applyNumberFormat="0" applyBorder="0" applyAlignment="0" applyProtection="0"/>
    <xf numFmtId="170" fontId="65" fillId="23" borderId="0" applyNumberFormat="0" applyBorder="0" applyAlignment="0" applyProtection="0"/>
    <xf numFmtId="170" fontId="65" fillId="24" borderId="0" applyNumberFormat="0" applyBorder="0" applyAlignment="0" applyProtection="0"/>
    <xf numFmtId="170" fontId="65" fillId="18" borderId="0" applyNumberFormat="0" applyBorder="0" applyAlignment="0" applyProtection="0"/>
    <xf numFmtId="170" fontId="65" fillId="19" borderId="0" applyNumberFormat="0" applyBorder="0" applyAlignment="0" applyProtection="0"/>
    <xf numFmtId="170" fontId="65" fillId="21" borderId="0" applyNumberFormat="0" applyBorder="0" applyAlignment="0" applyProtection="0"/>
    <xf numFmtId="43" fontId="63" fillId="0" borderId="0" applyFont="0" applyFill="0" applyBorder="0" applyAlignment="0" applyProtection="0"/>
    <xf numFmtId="175" fontId="22" fillId="0" borderId="0" applyFont="0" applyFill="0" applyBorder="0" applyAlignment="0" applyProtection="0"/>
    <xf numFmtId="176" fontId="22" fillId="0" borderId="0" applyFont="0" applyFill="0" applyBorder="0" applyAlignment="0" applyProtection="0"/>
    <xf numFmtId="177" fontId="22" fillId="0" borderId="0" applyFont="0" applyFill="0" applyBorder="0" applyAlignment="0" applyProtection="0"/>
    <xf numFmtId="178" fontId="22" fillId="0" borderId="0" applyFont="0" applyFill="0" applyBorder="0" applyAlignment="0" applyProtection="0"/>
    <xf numFmtId="170" fontId="81" fillId="16" borderId="0" applyNumberFormat="0" applyBorder="0" applyAlignment="0" applyProtection="0"/>
    <xf numFmtId="170" fontId="22" fillId="0" borderId="0"/>
    <xf numFmtId="170" fontId="22" fillId="0" borderId="0"/>
    <xf numFmtId="170" fontId="22" fillId="0" borderId="0"/>
    <xf numFmtId="170" fontId="22" fillId="0" borderId="0"/>
    <xf numFmtId="170" fontId="22" fillId="0" borderId="0"/>
    <xf numFmtId="170" fontId="22" fillId="0" borderId="0"/>
    <xf numFmtId="170" fontId="22" fillId="0" borderId="0"/>
    <xf numFmtId="170" fontId="22" fillId="0" borderId="0"/>
    <xf numFmtId="170" fontId="22" fillId="0" borderId="0"/>
    <xf numFmtId="170" fontId="22" fillId="0" borderId="0"/>
    <xf numFmtId="0" fontId="22" fillId="0" borderId="0"/>
    <xf numFmtId="170" fontId="82" fillId="0" borderId="0"/>
    <xf numFmtId="170" fontId="63" fillId="0" borderId="0"/>
    <xf numFmtId="170" fontId="83" fillId="11" borderId="17" applyNumberFormat="0" applyFont="0" applyAlignment="0" applyProtection="0"/>
    <xf numFmtId="170" fontId="63"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22" fillId="11" borderId="17" applyNumberFormat="0" applyFont="0" applyAlignment="0" applyProtection="0"/>
    <xf numFmtId="170" fontId="84" fillId="0" borderId="22" applyNumberFormat="0" applyFill="0" applyAlignment="0" applyProtection="0"/>
    <xf numFmtId="170" fontId="85" fillId="0" borderId="23" applyNumberFormat="0" applyFill="0" applyAlignment="0" applyProtection="0"/>
    <xf numFmtId="170" fontId="74" fillId="0" borderId="24" applyNumberFormat="0" applyFill="0" applyAlignment="0" applyProtection="0"/>
    <xf numFmtId="170" fontId="74" fillId="0" borderId="0" applyNumberForma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63" fillId="0" borderId="0" applyFont="0" applyFill="0" applyBorder="0" applyAlignment="0" applyProtection="0"/>
    <xf numFmtId="170" fontId="68" fillId="15" borderId="16" applyNumberFormat="0" applyAlignment="0" applyProtection="0"/>
    <xf numFmtId="170" fontId="72" fillId="0" borderId="20" applyNumberFormat="0" applyFill="0" applyAlignment="0" applyProtection="0"/>
    <xf numFmtId="170" fontId="80" fillId="5" borderId="0" applyNumberFormat="0" applyBorder="0" applyAlignment="0" applyProtection="0"/>
    <xf numFmtId="170" fontId="22" fillId="0" borderId="0"/>
    <xf numFmtId="170" fontId="22" fillId="0" borderId="0"/>
    <xf numFmtId="170" fontId="22" fillId="0" borderId="0"/>
    <xf numFmtId="170" fontId="22" fillId="0" borderId="0"/>
    <xf numFmtId="170" fontId="86" fillId="0" borderId="0">
      <alignment vertical="top"/>
    </xf>
    <xf numFmtId="170" fontId="67" fillId="0" borderId="0" applyNumberFormat="0" applyFill="0" applyBorder="0" applyAlignment="0" applyProtection="0"/>
    <xf numFmtId="170" fontId="76" fillId="0" borderId="0" applyNumberFormat="0" applyFill="0" applyBorder="0" applyAlignment="0" applyProtection="0"/>
    <xf numFmtId="170" fontId="67" fillId="0" borderId="0" applyNumberFormat="0" applyFill="0" applyBorder="0" applyAlignment="0" applyProtection="0"/>
    <xf numFmtId="170" fontId="76" fillId="0" borderId="0" applyNumberFormat="0" applyFill="0" applyBorder="0" applyAlignment="0" applyProtection="0"/>
    <xf numFmtId="170" fontId="87" fillId="0" borderId="0" applyNumberFormat="0" applyFill="0" applyBorder="0" applyAlignment="0" applyProtection="0"/>
    <xf numFmtId="170" fontId="88" fillId="0" borderId="0" applyNumberFormat="0" applyFill="0" applyBorder="0" applyAlignment="0" applyProtection="0"/>
    <xf numFmtId="170" fontId="89" fillId="0" borderId="25" applyNumberFormat="0" applyFill="0" applyAlignment="0" applyProtection="0"/>
    <xf numFmtId="170" fontId="90" fillId="0" borderId="23" applyNumberFormat="0" applyFill="0" applyAlignment="0" applyProtection="0"/>
    <xf numFmtId="170" fontId="91" fillId="0" borderId="26" applyNumberFormat="0" applyFill="0" applyAlignment="0" applyProtection="0"/>
    <xf numFmtId="170" fontId="91" fillId="0" borderId="0" applyNumberFormat="0" applyFill="0" applyBorder="0" applyAlignment="0" applyProtection="0"/>
    <xf numFmtId="170" fontId="87" fillId="0" borderId="0" applyNumberFormat="0" applyFill="0" applyBorder="0" applyAlignment="0" applyProtection="0"/>
    <xf numFmtId="170" fontId="84" fillId="0" borderId="22" applyNumberFormat="0" applyFill="0" applyAlignment="0" applyProtection="0"/>
    <xf numFmtId="170" fontId="85" fillId="0" borderId="23" applyNumberFormat="0" applyFill="0" applyAlignment="0" applyProtection="0"/>
    <xf numFmtId="170" fontId="74" fillId="0" borderId="24" applyNumberFormat="0" applyFill="0" applyAlignment="0" applyProtection="0"/>
    <xf numFmtId="170" fontId="75" fillId="0" borderId="27" applyNumberFormat="0" applyFill="0" applyAlignment="0" applyProtection="0"/>
    <xf numFmtId="170" fontId="87" fillId="0" borderId="0" applyNumberFormat="0" applyFill="0" applyBorder="0" applyAlignment="0" applyProtection="0"/>
    <xf numFmtId="170" fontId="84" fillId="0" borderId="22" applyNumberFormat="0" applyFill="0" applyAlignment="0" applyProtection="0"/>
    <xf numFmtId="170" fontId="85" fillId="0" borderId="23" applyNumberFormat="0" applyFill="0" applyAlignment="0" applyProtection="0"/>
    <xf numFmtId="170" fontId="74" fillId="0" borderId="24" applyNumberFormat="0" applyFill="0" applyAlignment="0" applyProtection="0"/>
    <xf numFmtId="170" fontId="74" fillId="0" borderId="0" applyNumberFormat="0" applyFill="0" applyBorder="0" applyAlignment="0" applyProtection="0"/>
    <xf numFmtId="170" fontId="80" fillId="5" borderId="0" applyNumberFormat="0" applyBorder="0" applyAlignment="0" applyProtection="0"/>
    <xf numFmtId="170" fontId="80" fillId="5" borderId="0" applyNumberFormat="0" applyBorder="0" applyAlignment="0" applyProtection="0"/>
    <xf numFmtId="170" fontId="70" fillId="6" borderId="0" applyNumberFormat="0" applyBorder="0" applyAlignment="0" applyProtection="0"/>
    <xf numFmtId="170" fontId="72" fillId="0" borderId="20" applyNumberFormat="0" applyFill="0" applyAlignment="0" applyProtection="0"/>
    <xf numFmtId="170" fontId="67" fillId="0" borderId="0" applyNumberFormat="0" applyFill="0" applyBorder="0" applyAlignment="0" applyProtection="0"/>
    <xf numFmtId="170" fontId="71" fillId="26" borderId="19" applyNumberFormat="0" applyAlignment="0" applyProtection="0"/>
    <xf numFmtId="170" fontId="92" fillId="16" borderId="18" applyNumberFormat="0" applyAlignment="0" applyProtection="0"/>
    <xf numFmtId="170" fontId="93" fillId="26" borderId="19" applyNumberFormat="0" applyAlignment="0" applyProtection="0"/>
    <xf numFmtId="170" fontId="66" fillId="28" borderId="0" applyNumberFormat="0" applyBorder="0" applyAlignment="0" applyProtection="0"/>
    <xf numFmtId="170" fontId="66" fillId="21" borderId="0" applyNumberFormat="0" applyBorder="0" applyAlignment="0" applyProtection="0"/>
    <xf numFmtId="170" fontId="66" fillId="14" borderId="0" applyNumberFormat="0" applyBorder="0" applyAlignment="0" applyProtection="0"/>
    <xf numFmtId="170" fontId="66" fillId="27" borderId="0" applyNumberFormat="0" applyBorder="0" applyAlignment="0" applyProtection="0"/>
    <xf numFmtId="170" fontId="66" fillId="19" borderId="0" applyNumberFormat="0" applyBorder="0" applyAlignment="0" applyProtection="0"/>
    <xf numFmtId="170" fontId="66" fillId="23" borderId="0" applyNumberFormat="0" applyBorder="0" applyAlignment="0" applyProtection="0"/>
    <xf numFmtId="170" fontId="94" fillId="25" borderId="16" applyNumberFormat="0" applyAlignment="0" applyProtection="0"/>
    <xf numFmtId="170" fontId="95" fillId="0" borderId="0" applyNumberFormat="0" applyFill="0" applyBorder="0" applyAlignment="0" applyProtection="0"/>
    <xf numFmtId="170" fontId="96" fillId="0" borderId="28" applyNumberFormat="0" applyFill="0" applyAlignment="0" applyProtection="0"/>
    <xf numFmtId="170" fontId="97" fillId="0" borderId="29" applyNumberFormat="0" applyFill="0" applyAlignment="0" applyProtection="0"/>
    <xf numFmtId="170" fontId="98" fillId="0" borderId="30" applyNumberFormat="0" applyFill="0" applyAlignment="0" applyProtection="0"/>
    <xf numFmtId="170" fontId="98" fillId="0" borderId="0" applyNumberFormat="0" applyFill="0" applyBorder="0" applyAlignment="0" applyProtection="0"/>
    <xf numFmtId="170" fontId="99" fillId="7" borderId="0" applyNumberFormat="0" applyBorder="0" applyAlignment="0" applyProtection="0"/>
    <xf numFmtId="170" fontId="100" fillId="8" borderId="0" applyNumberFormat="0" applyBorder="0" applyAlignment="0" applyProtection="0"/>
    <xf numFmtId="170" fontId="101" fillId="16" borderId="0" applyNumberFormat="0" applyBorder="0" applyAlignment="0" applyProtection="0"/>
    <xf numFmtId="170" fontId="102" fillId="0" borderId="0" applyNumberFormat="0" applyFill="0" applyBorder="0" applyAlignment="0" applyProtection="0"/>
    <xf numFmtId="170" fontId="103" fillId="11" borderId="17" applyNumberFormat="0" applyFont="0" applyAlignment="0" applyProtection="0"/>
    <xf numFmtId="170" fontId="102" fillId="0" borderId="31" applyNumberFormat="0" applyFill="0" applyAlignment="0" applyProtection="0"/>
    <xf numFmtId="170" fontId="104" fillId="0" borderId="32" applyNumberFormat="0" applyFill="0" applyAlignment="0" applyProtection="0"/>
    <xf numFmtId="170" fontId="105" fillId="0" borderId="0" applyNumberFormat="0" applyFill="0" applyBorder="0" applyAlignment="0" applyProtection="0"/>
    <xf numFmtId="170" fontId="106" fillId="25" borderId="18" applyNumberFormat="0" applyAlignment="0" applyProtection="0"/>
    <xf numFmtId="0" fontId="22" fillId="0" borderId="0"/>
    <xf numFmtId="183" fontId="16" fillId="0" borderId="0"/>
    <xf numFmtId="168" fontId="22" fillId="0" borderId="0" applyFont="0" applyFill="0" applyBorder="0" applyAlignment="0" applyProtection="0"/>
    <xf numFmtId="183" fontId="22" fillId="0" borderId="0"/>
    <xf numFmtId="183" fontId="22" fillId="0" borderId="0"/>
    <xf numFmtId="0" fontId="22" fillId="0" borderId="0"/>
    <xf numFmtId="0" fontId="22" fillId="0" borderId="0"/>
    <xf numFmtId="0" fontId="13" fillId="0" borderId="0"/>
    <xf numFmtId="185" fontId="124" fillId="0" borderId="0"/>
    <xf numFmtId="185" fontId="124" fillId="0" borderId="0"/>
    <xf numFmtId="183" fontId="16" fillId="0" borderId="0"/>
    <xf numFmtId="189" fontId="16" fillId="0" borderId="0"/>
    <xf numFmtId="189" fontId="86" fillId="4" borderId="0" applyNumberFormat="0" applyBorder="0" applyAlignment="0" applyProtection="0"/>
    <xf numFmtId="189" fontId="63" fillId="4" borderId="0" applyNumberFormat="0" applyBorder="0" applyAlignment="0" applyProtection="0"/>
    <xf numFmtId="189" fontId="86" fillId="5" borderId="0" applyNumberFormat="0" applyBorder="0" applyAlignment="0" applyProtection="0"/>
    <xf numFmtId="189" fontId="63" fillId="5" borderId="0" applyNumberFormat="0" applyBorder="0" applyAlignment="0" applyProtection="0"/>
    <xf numFmtId="189" fontId="86" fillId="6" borderId="0" applyNumberFormat="0" applyBorder="0" applyAlignment="0" applyProtection="0"/>
    <xf numFmtId="189" fontId="63" fillId="6" borderId="0" applyNumberFormat="0" applyBorder="0" applyAlignment="0" applyProtection="0"/>
    <xf numFmtId="189" fontId="86" fillId="7" borderId="0" applyNumberFormat="0" applyBorder="0" applyAlignment="0" applyProtection="0"/>
    <xf numFmtId="189" fontId="63" fillId="7" borderId="0" applyNumberFormat="0" applyBorder="0" applyAlignment="0" applyProtection="0"/>
    <xf numFmtId="189" fontId="86" fillId="8" borderId="0" applyNumberFormat="0" applyBorder="0" applyAlignment="0" applyProtection="0"/>
    <xf numFmtId="189" fontId="63" fillId="8" borderId="0" applyNumberFormat="0" applyBorder="0" applyAlignment="0" applyProtection="0"/>
    <xf numFmtId="189" fontId="13" fillId="11" borderId="0" applyNumberFormat="0" applyBorder="0" applyAlignment="0" applyProtection="0"/>
    <xf numFmtId="189" fontId="63" fillId="9" borderId="0" applyNumberFormat="0" applyBorder="0" applyAlignment="0" applyProtection="0"/>
    <xf numFmtId="189" fontId="158" fillId="4" borderId="0" applyNumberFormat="0" applyBorder="0" applyAlignment="0" applyProtection="0"/>
    <xf numFmtId="189" fontId="158" fillId="5" borderId="0" applyNumberFormat="0" applyBorder="0" applyAlignment="0" applyProtection="0"/>
    <xf numFmtId="189" fontId="158" fillId="6" borderId="0" applyNumberFormat="0" applyBorder="0" applyAlignment="0" applyProtection="0"/>
    <xf numFmtId="189" fontId="158" fillId="7" borderId="0" applyNumberFormat="0" applyBorder="0" applyAlignment="0" applyProtection="0"/>
    <xf numFmtId="189" fontId="158" fillId="8" borderId="0" applyNumberFormat="0" applyBorder="0" applyAlignment="0" applyProtection="0"/>
    <xf numFmtId="189" fontId="158" fillId="9" borderId="0" applyNumberFormat="0" applyBorder="0" applyAlignment="0" applyProtection="0"/>
    <xf numFmtId="189" fontId="86" fillId="12" borderId="0" applyNumberFormat="0" applyBorder="0" applyAlignment="0" applyProtection="0"/>
    <xf numFmtId="189" fontId="63" fillId="12" borderId="0" applyNumberFormat="0" applyBorder="0" applyAlignment="0" applyProtection="0"/>
    <xf numFmtId="189" fontId="86" fillId="10" borderId="0" applyNumberFormat="0" applyBorder="0" applyAlignment="0" applyProtection="0"/>
    <xf numFmtId="189" fontId="63" fillId="10" borderId="0" applyNumberFormat="0" applyBorder="0" applyAlignment="0" applyProtection="0"/>
    <xf numFmtId="189" fontId="86" fillId="13" borderId="0" applyNumberFormat="0" applyBorder="0" applyAlignment="0" applyProtection="0"/>
    <xf numFmtId="189" fontId="63" fillId="13" borderId="0" applyNumberFormat="0" applyBorder="0" applyAlignment="0" applyProtection="0"/>
    <xf numFmtId="189" fontId="86" fillId="7" borderId="0" applyNumberFormat="0" applyBorder="0" applyAlignment="0" applyProtection="0"/>
    <xf numFmtId="189" fontId="63" fillId="7" borderId="0" applyNumberFormat="0" applyBorder="0" applyAlignment="0" applyProtection="0"/>
    <xf numFmtId="189" fontId="86" fillId="12" borderId="0" applyNumberFormat="0" applyBorder="0" applyAlignment="0" applyProtection="0"/>
    <xf numFmtId="189" fontId="63" fillId="12" borderId="0" applyNumberFormat="0" applyBorder="0" applyAlignment="0" applyProtection="0"/>
    <xf numFmtId="189" fontId="86" fillId="14" borderId="0" applyNumberFormat="0" applyBorder="0" applyAlignment="0" applyProtection="0"/>
    <xf numFmtId="189" fontId="63" fillId="14" borderId="0" applyNumberFormat="0" applyBorder="0" applyAlignment="0" applyProtection="0"/>
    <xf numFmtId="189" fontId="158" fillId="12" borderId="0" applyNumberFormat="0" applyBorder="0" applyAlignment="0" applyProtection="0"/>
    <xf numFmtId="189" fontId="158" fillId="10" borderId="0" applyNumberFormat="0" applyBorder="0" applyAlignment="0" applyProtection="0"/>
    <xf numFmtId="189" fontId="158" fillId="13" borderId="0" applyNumberFormat="0" applyBorder="0" applyAlignment="0" applyProtection="0"/>
    <xf numFmtId="189" fontId="158" fillId="7" borderId="0" applyNumberFormat="0" applyBorder="0" applyAlignment="0" applyProtection="0"/>
    <xf numFmtId="189" fontId="158" fillId="12" borderId="0" applyNumberFormat="0" applyBorder="0" applyAlignment="0" applyProtection="0"/>
    <xf numFmtId="189" fontId="158" fillId="14" borderId="0" applyNumberFormat="0" applyBorder="0" applyAlignment="0" applyProtection="0"/>
    <xf numFmtId="189" fontId="136" fillId="17" borderId="0" applyNumberFormat="0" applyBorder="0" applyAlignment="0" applyProtection="0"/>
    <xf numFmtId="189" fontId="65" fillId="17" borderId="0" applyNumberFormat="0" applyBorder="0" applyAlignment="0" applyProtection="0"/>
    <xf numFmtId="189" fontId="136" fillId="10" borderId="0" applyNumberFormat="0" applyBorder="0" applyAlignment="0" applyProtection="0"/>
    <xf numFmtId="189" fontId="65" fillId="10" borderId="0" applyNumberFormat="0" applyBorder="0" applyAlignment="0" applyProtection="0"/>
    <xf numFmtId="189" fontId="136" fillId="13" borderId="0" applyNumberFormat="0" applyBorder="0" applyAlignment="0" applyProtection="0"/>
    <xf numFmtId="189" fontId="65" fillId="13" borderId="0" applyNumberFormat="0" applyBorder="0" applyAlignment="0" applyProtection="0"/>
    <xf numFmtId="189" fontId="136" fillId="18" borderId="0" applyNumberFormat="0" applyBorder="0" applyAlignment="0" applyProtection="0"/>
    <xf numFmtId="189" fontId="65" fillId="18" borderId="0" applyNumberFormat="0" applyBorder="0" applyAlignment="0" applyProtection="0"/>
    <xf numFmtId="189" fontId="136" fillId="19" borderId="0" applyNumberFormat="0" applyBorder="0" applyAlignment="0" applyProtection="0"/>
    <xf numFmtId="189" fontId="65" fillId="19" borderId="0" applyNumberFormat="0" applyBorder="0" applyAlignment="0" applyProtection="0"/>
    <xf numFmtId="189" fontId="136" fillId="20" borderId="0" applyNumberFormat="0" applyBorder="0" applyAlignment="0" applyProtection="0"/>
    <xf numFmtId="189" fontId="65" fillId="20" borderId="0" applyNumberFormat="0" applyBorder="0" applyAlignment="0" applyProtection="0"/>
    <xf numFmtId="189" fontId="159" fillId="17" borderId="0" applyNumberFormat="0" applyBorder="0" applyAlignment="0" applyProtection="0"/>
    <xf numFmtId="189" fontId="159" fillId="10" borderId="0" applyNumberFormat="0" applyBorder="0" applyAlignment="0" applyProtection="0"/>
    <xf numFmtId="189" fontId="159" fillId="13" borderId="0" applyNumberFormat="0" applyBorder="0" applyAlignment="0" applyProtection="0"/>
    <xf numFmtId="189" fontId="159" fillId="18" borderId="0" applyNumberFormat="0" applyBorder="0" applyAlignment="0" applyProtection="0"/>
    <xf numFmtId="189" fontId="159" fillId="19" borderId="0" applyNumberFormat="0" applyBorder="0" applyAlignment="0" applyProtection="0"/>
    <xf numFmtId="189" fontId="159" fillId="20" borderId="0" applyNumberFormat="0" applyBorder="0" applyAlignment="0" applyProtection="0"/>
    <xf numFmtId="189" fontId="136" fillId="22" borderId="0" applyNumberFormat="0" applyBorder="0" applyAlignment="0" applyProtection="0"/>
    <xf numFmtId="189" fontId="65" fillId="22" borderId="0" applyNumberFormat="0" applyBorder="0" applyAlignment="0" applyProtection="0"/>
    <xf numFmtId="189" fontId="136" fillId="23" borderId="0" applyNumberFormat="0" applyBorder="0" applyAlignment="0" applyProtection="0"/>
    <xf numFmtId="189" fontId="65" fillId="23" borderId="0" applyNumberFormat="0" applyBorder="0" applyAlignment="0" applyProtection="0"/>
    <xf numFmtId="189" fontId="136" fillId="24" borderId="0" applyNumberFormat="0" applyBorder="0" applyAlignment="0" applyProtection="0"/>
    <xf numFmtId="189" fontId="65" fillId="24" borderId="0" applyNumberFormat="0" applyBorder="0" applyAlignment="0" applyProtection="0"/>
    <xf numFmtId="189" fontId="136" fillId="18" borderId="0" applyNumberFormat="0" applyBorder="0" applyAlignment="0" applyProtection="0"/>
    <xf numFmtId="189" fontId="65" fillId="18" borderId="0" applyNumberFormat="0" applyBorder="0" applyAlignment="0" applyProtection="0"/>
    <xf numFmtId="189" fontId="136" fillId="19" borderId="0" applyNumberFormat="0" applyBorder="0" applyAlignment="0" applyProtection="0"/>
    <xf numFmtId="189" fontId="65" fillId="19" borderId="0" applyNumberFormat="0" applyBorder="0" applyAlignment="0" applyProtection="0"/>
    <xf numFmtId="189" fontId="136" fillId="21" borderId="0" applyNumberFormat="0" applyBorder="0" applyAlignment="0" applyProtection="0"/>
    <xf numFmtId="189" fontId="65" fillId="21" borderId="0" applyNumberFormat="0" applyBorder="0" applyAlignment="0" applyProtection="0"/>
    <xf numFmtId="189" fontId="150" fillId="5" borderId="0" applyNumberFormat="0" applyBorder="0" applyAlignment="0" applyProtection="0"/>
    <xf numFmtId="189" fontId="80" fillId="5" borderId="0" applyNumberFormat="0" applyBorder="0" applyAlignment="0" applyProtection="0"/>
    <xf numFmtId="189" fontId="137" fillId="6" borderId="0" applyNumberFormat="0" applyBorder="0" applyAlignment="0" applyProtection="0"/>
    <xf numFmtId="189" fontId="70" fillId="6" borderId="0" applyNumberFormat="0" applyBorder="0" applyAlignment="0" applyProtection="0"/>
    <xf numFmtId="189" fontId="167" fillId="6" borderId="0" applyNumberFormat="0" applyBorder="0" applyAlignment="0" applyProtection="0"/>
    <xf numFmtId="189" fontId="46" fillId="74" borderId="0" applyBorder="0">
      <alignment horizontal="centerContinuous" vertical="center" wrapText="1"/>
      <protection hidden="1"/>
    </xf>
    <xf numFmtId="189" fontId="138" fillId="15" borderId="18" applyNumberFormat="0" applyAlignment="0" applyProtection="0"/>
    <xf numFmtId="189" fontId="69" fillId="15" borderId="18" applyNumberFormat="0" applyAlignment="0" applyProtection="0"/>
    <xf numFmtId="189" fontId="160" fillId="15" borderId="18" applyNumberFormat="0" applyAlignment="0" applyProtection="0"/>
    <xf numFmtId="189" fontId="139" fillId="26" borderId="19" applyNumberFormat="0" applyAlignment="0" applyProtection="0"/>
    <xf numFmtId="189" fontId="71" fillId="26" borderId="19" applyNumberFormat="0" applyAlignment="0" applyProtection="0"/>
    <xf numFmtId="189" fontId="168" fillId="26" borderId="19" applyNumberFormat="0" applyAlignment="0" applyProtection="0"/>
    <xf numFmtId="189" fontId="140" fillId="0" borderId="20" applyNumberFormat="0" applyFill="0" applyAlignment="0" applyProtection="0"/>
    <xf numFmtId="189" fontId="72" fillId="0" borderId="20" applyNumberFormat="0" applyFill="0" applyAlignment="0" applyProtection="0"/>
    <xf numFmtId="189" fontId="169" fillId="0" borderId="20" applyNumberFormat="0" applyFill="0" applyAlignment="0" applyProtection="0"/>
    <xf numFmtId="189" fontId="71" fillId="26" borderId="19" applyNumberFormat="0" applyAlignment="0" applyProtection="0"/>
    <xf numFmtId="189" fontId="71" fillId="26" borderId="19" applyNumberFormat="0" applyAlignment="0" applyProtection="0"/>
    <xf numFmtId="168" fontId="1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4" fontId="16" fillId="0" borderId="0" applyFont="0" applyFill="0" applyBorder="0" applyAlignment="0" applyProtection="0"/>
    <xf numFmtId="168"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190"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9" fontId="22" fillId="0" borderId="0" applyFont="0" applyFill="0" applyBorder="0" applyAlignment="0" applyProtection="0"/>
    <xf numFmtId="180" fontId="135" fillId="75" borderId="0" applyBorder="0">
      <alignment horizontal="center" vertical="center"/>
      <protection locked="0"/>
    </xf>
    <xf numFmtId="180" fontId="134" fillId="76" borderId="0" applyBorder="0">
      <alignment horizontal="center" vertical="center"/>
      <protection locked="0"/>
    </xf>
    <xf numFmtId="189" fontId="141" fillId="0" borderId="0" applyNumberFormat="0" applyFill="0" applyBorder="0" applyAlignment="0" applyProtection="0"/>
    <xf numFmtId="189" fontId="74" fillId="0" borderId="0" applyNumberFormat="0" applyFill="0" applyBorder="0" applyAlignment="0" applyProtection="0"/>
    <xf numFmtId="189" fontId="141" fillId="0" borderId="0" applyNumberFormat="0" applyFill="0" applyBorder="0" applyAlignment="0" applyProtection="0"/>
    <xf numFmtId="189" fontId="159" fillId="22" borderId="0" applyNumberFormat="0" applyBorder="0" applyAlignment="0" applyProtection="0"/>
    <xf numFmtId="189" fontId="159" fillId="23" borderId="0" applyNumberFormat="0" applyBorder="0" applyAlignment="0" applyProtection="0"/>
    <xf numFmtId="189" fontId="159" fillId="24" borderId="0" applyNumberFormat="0" applyBorder="0" applyAlignment="0" applyProtection="0"/>
    <xf numFmtId="189" fontId="159" fillId="18" borderId="0" applyNumberFormat="0" applyBorder="0" applyAlignment="0" applyProtection="0"/>
    <xf numFmtId="189" fontId="159" fillId="19" borderId="0" applyNumberFormat="0" applyBorder="0" applyAlignment="0" applyProtection="0"/>
    <xf numFmtId="189" fontId="159" fillId="21" borderId="0" applyNumberFormat="0" applyBorder="0" applyAlignment="0" applyProtection="0"/>
    <xf numFmtId="189" fontId="142" fillId="9" borderId="18" applyNumberFormat="0" applyAlignment="0" applyProtection="0"/>
    <xf numFmtId="189" fontId="73" fillId="9" borderId="18" applyNumberFormat="0" applyAlignment="0" applyProtection="0"/>
    <xf numFmtId="189" fontId="170" fillId="9" borderId="18" applyNumberFormat="0" applyAlignment="0" applyProtection="0"/>
    <xf numFmtId="189" fontId="143" fillId="0" borderId="0" applyFont="0" applyFill="0" applyBorder="0" applyAlignment="0" applyProtection="0"/>
    <xf numFmtId="189" fontId="153" fillId="0" borderId="0" applyNumberFormat="0" applyFill="0" applyBorder="0" applyAlignment="0" applyProtection="0"/>
    <xf numFmtId="189" fontId="76" fillId="0" borderId="0" applyNumberFormat="0" applyFill="0" applyBorder="0" applyAlignment="0" applyProtection="0"/>
    <xf numFmtId="189" fontId="16" fillId="0" borderId="0" applyNumberFormat="0" applyFill="0" applyBorder="0" applyAlignment="0" applyProtection="0"/>
    <xf numFmtId="189" fontId="16" fillId="0" borderId="0" applyNumberFormat="0" applyFill="0" applyBorder="0" applyAlignment="0" applyProtection="0"/>
    <xf numFmtId="189" fontId="16" fillId="0" borderId="0" applyNumberFormat="0" applyFill="0" applyBorder="0" applyAlignment="0" applyProtection="0"/>
    <xf numFmtId="189" fontId="144" fillId="0" borderId="0" applyNumberFormat="0" applyFill="0" applyBorder="0" applyAlignment="0" applyProtection="0"/>
    <xf numFmtId="189" fontId="145" fillId="0" borderId="0" applyNumberFormat="0" applyFill="0" applyBorder="0" applyAlignment="0" applyProtection="0"/>
    <xf numFmtId="189" fontId="132" fillId="0" borderId="0" applyNumberFormat="0" applyFill="0" applyBorder="0" applyAlignment="0" applyProtection="0"/>
    <xf numFmtId="189" fontId="146" fillId="0" borderId="0" applyNumberFormat="0" applyFill="0" applyBorder="0" applyAlignment="0" applyProtection="0"/>
    <xf numFmtId="189" fontId="147" fillId="0" borderId="0" applyNumberFormat="0" applyFill="0" applyBorder="0" applyAlignment="0" applyProtection="0"/>
    <xf numFmtId="189" fontId="148" fillId="0" borderId="0" applyNumberFormat="0" applyFill="0" applyBorder="0" applyAlignment="0" applyProtection="0"/>
    <xf numFmtId="189" fontId="134" fillId="0" borderId="0" applyNumberFormat="0" applyFill="0" applyBorder="0" applyAlignment="0" applyProtection="0"/>
    <xf numFmtId="189" fontId="134" fillId="0" borderId="0" applyNumberForma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180" fontId="134" fillId="77" borderId="0" applyBorder="0">
      <alignment horizontal="center" vertical="center" wrapText="1"/>
      <protection hidden="1"/>
    </xf>
    <xf numFmtId="180" fontId="134" fillId="78" borderId="0" applyBorder="0">
      <alignment horizontal="center" vertical="center" wrapText="1"/>
      <protection hidden="1"/>
    </xf>
    <xf numFmtId="189" fontId="70" fillId="6" borderId="0" applyNumberFormat="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49" fillId="0" borderId="0" applyNumberFormat="0" applyFill="0" applyBorder="0" applyAlignment="0" applyProtection="0"/>
    <xf numFmtId="189" fontId="155" fillId="0" borderId="23" applyNumberFormat="0" applyFill="0" applyAlignment="0" applyProtection="0"/>
    <xf numFmtId="189" fontId="133" fillId="0" borderId="0" applyNumberFormat="0" applyFill="0" applyBorder="0" applyAlignment="0" applyProtection="0"/>
    <xf numFmtId="189" fontId="141" fillId="0" borderId="24" applyNumberFormat="0" applyFill="0" applyAlignment="0" applyProtection="0"/>
    <xf numFmtId="189" fontId="74" fillId="0" borderId="24" applyNumberFormat="0" applyFill="0" applyAlignment="0" applyProtection="0"/>
    <xf numFmtId="189" fontId="74" fillId="0" borderId="0" applyNumberFormat="0" applyFill="0" applyBorder="0" applyAlignment="0" applyProtection="0"/>
    <xf numFmtId="189" fontId="74" fillId="0" borderId="0" applyNumberFormat="0" applyFill="0" applyBorder="0" applyAlignment="0" applyProtection="0"/>
    <xf numFmtId="189" fontId="149" fillId="0" borderId="0" applyNumberFormat="0" applyFill="0" applyBorder="0" applyAlignment="0" applyProtection="0"/>
    <xf numFmtId="189" fontId="133" fillId="0" borderId="0" applyNumberFormat="0" applyFill="0" applyBorder="0" applyAlignment="0" applyProtection="0"/>
    <xf numFmtId="189" fontId="133" fillId="0" borderId="0" applyNumberFormat="0" applyFill="0" applyBorder="0" applyAlignment="0" applyProtection="0"/>
    <xf numFmtId="189" fontId="161" fillId="5" borderId="0" applyNumberFormat="0" applyBorder="0" applyAlignment="0" applyProtection="0"/>
    <xf numFmtId="189" fontId="73" fillId="9" borderId="18" applyNumberFormat="0" applyAlignment="0" applyProtection="0"/>
    <xf numFmtId="189" fontId="73" fillId="9" borderId="18" applyNumberFormat="0" applyAlignment="0" applyProtection="0"/>
    <xf numFmtId="189" fontId="72" fillId="0" borderId="20" applyNumberFormat="0" applyFill="0" applyAlignment="0" applyProtection="0"/>
    <xf numFmtId="189" fontId="72" fillId="0" borderId="20" applyNumberFormat="0" applyFill="0" applyAlignment="0" applyProtection="0"/>
    <xf numFmtId="164" fontId="16" fillId="0" borderId="0" applyFont="0" applyFill="0" applyBorder="0" applyAlignment="0" applyProtection="0"/>
    <xf numFmtId="187" fontId="16" fillId="0" borderId="0" applyFont="0" applyFill="0" applyBorder="0" applyAlignment="0" applyProtection="0"/>
    <xf numFmtId="164" fontId="16" fillId="0" borderId="0" applyFont="0" applyFill="0" applyBorder="0" applyAlignment="0" applyProtection="0"/>
    <xf numFmtId="189" fontId="81" fillId="16" borderId="0" applyNumberFormat="0" applyBorder="0" applyAlignment="0" applyProtection="0"/>
    <xf numFmtId="189" fontId="81" fillId="16" borderId="0" applyNumberFormat="0" applyBorder="0" applyAlignment="0" applyProtection="0"/>
    <xf numFmtId="189" fontId="13" fillId="0" borderId="0"/>
    <xf numFmtId="189" fontId="16" fillId="0" borderId="0"/>
    <xf numFmtId="189" fontId="12" fillId="0" borderId="0"/>
    <xf numFmtId="189" fontId="131" fillId="0" borderId="0"/>
    <xf numFmtId="189" fontId="171" fillId="0" borderId="0"/>
    <xf numFmtId="189" fontId="22" fillId="0" borderId="0"/>
    <xf numFmtId="189" fontId="22" fillId="0" borderId="0"/>
    <xf numFmtId="189" fontId="22" fillId="0" borderId="0"/>
    <xf numFmtId="189" fontId="22" fillId="0" borderId="0"/>
    <xf numFmtId="189" fontId="22" fillId="0" borderId="0"/>
    <xf numFmtId="189" fontId="16" fillId="0" borderId="0"/>
    <xf numFmtId="189" fontId="22" fillId="0" borderId="0"/>
    <xf numFmtId="189" fontId="156" fillId="0" borderId="0"/>
    <xf numFmtId="189" fontId="22" fillId="0" borderId="0"/>
    <xf numFmtId="189" fontId="156" fillId="0" borderId="0"/>
    <xf numFmtId="189" fontId="22" fillId="0" borderId="0"/>
    <xf numFmtId="189" fontId="156" fillId="0" borderId="0"/>
    <xf numFmtId="189" fontId="22" fillId="0" borderId="0"/>
    <xf numFmtId="189" fontId="156" fillId="0" borderId="0"/>
    <xf numFmtId="189" fontId="22" fillId="0" borderId="0"/>
    <xf numFmtId="189" fontId="22" fillId="0" borderId="0"/>
    <xf numFmtId="189" fontId="156" fillId="0" borderId="0"/>
    <xf numFmtId="189" fontId="22" fillId="0" borderId="0"/>
    <xf numFmtId="189" fontId="13" fillId="0" borderId="0"/>
    <xf numFmtId="189" fontId="22" fillId="0" borderId="0"/>
    <xf numFmtId="189" fontId="16" fillId="11" borderId="17" applyNumberFormat="0" applyFont="0" applyAlignment="0" applyProtection="0"/>
    <xf numFmtId="189" fontId="63" fillId="11" borderId="17" applyNumberFormat="0" applyFont="0" applyAlignment="0" applyProtection="0"/>
    <xf numFmtId="189" fontId="16" fillId="11" borderId="17" applyNumberFormat="0" applyFont="0" applyAlignment="0" applyProtection="0"/>
    <xf numFmtId="189" fontId="16" fillId="11" borderId="17" applyNumberFormat="0" applyFont="0" applyAlignment="0" applyProtection="0"/>
    <xf numFmtId="189" fontId="152" fillId="15" borderId="16" applyNumberFormat="0" applyAlignment="0" applyProtection="0"/>
    <xf numFmtId="189" fontId="68" fillId="15" borderId="16"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22" fillId="0" borderId="0" applyFont="0" applyFill="0" applyBorder="0" applyAlignment="0" applyProtection="0"/>
    <xf numFmtId="9" fontId="156" fillId="0" borderId="0" applyFont="0" applyFill="0" applyBorder="0" applyAlignment="0" applyProtection="0"/>
    <xf numFmtId="9" fontId="16" fillId="0" borderId="0" applyFont="0" applyFill="0" applyBorder="0" applyAlignment="0" applyProtection="0"/>
    <xf numFmtId="180" fontId="134" fillId="79" borderId="0" applyBorder="0">
      <alignment horizontal="center" vertical="center" wrapText="1"/>
      <protection hidden="1"/>
    </xf>
    <xf numFmtId="180" fontId="134" fillId="41" borderId="0" applyBorder="0">
      <alignment horizontal="center" vertical="center" wrapText="1"/>
      <protection hidden="1"/>
    </xf>
    <xf numFmtId="180" fontId="134" fillId="42" borderId="0" applyBorder="0">
      <alignment horizontal="center" vertical="center" wrapText="1"/>
      <protection hidden="1"/>
    </xf>
    <xf numFmtId="1" fontId="151" fillId="0" borderId="0">
      <alignment horizontal="center" vertical="center"/>
      <protection locked="0"/>
    </xf>
    <xf numFmtId="189" fontId="22" fillId="80" borderId="0" applyBorder="0">
      <alignment vertical="center" wrapText="1"/>
      <protection hidden="1"/>
    </xf>
    <xf numFmtId="189" fontId="22" fillId="80" borderId="0" applyBorder="0">
      <alignment vertical="center" wrapText="1"/>
      <protection hidden="1"/>
    </xf>
    <xf numFmtId="189" fontId="162" fillId="15" borderId="16" applyNumberFormat="0" applyAlignment="0" applyProtection="0"/>
    <xf numFmtId="189" fontId="135" fillId="0" borderId="0" applyNumberFormat="0" applyFill="0" applyBorder="0" applyAlignment="0" applyProtection="0"/>
    <xf numFmtId="189" fontId="67" fillId="0" borderId="0" applyNumberFormat="0" applyFill="0" applyBorder="0" applyAlignment="0" applyProtection="0"/>
    <xf numFmtId="189" fontId="32" fillId="0" borderId="0" applyNumberFormat="0" applyFill="0" applyBorder="0" applyAlignment="0" applyProtection="0"/>
    <xf numFmtId="189" fontId="163" fillId="0" borderId="0" applyNumberFormat="0" applyFill="0" applyBorder="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164" fillId="0" borderId="22" applyNumberFormat="0" applyFill="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165" fillId="0" borderId="23" applyNumberFormat="0" applyFill="0" applyAlignment="0" applyProtection="0"/>
    <xf numFmtId="189" fontId="166" fillId="0" borderId="24" applyNumberFormat="0" applyFill="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22" fillId="0" borderId="93" applyNumberFormat="0" applyFont="0" applyFill="0" applyAlignment="0" applyProtection="0"/>
    <xf numFmtId="189" fontId="22" fillId="0" borderId="93" applyNumberFormat="0" applyFont="0" applyFill="0" applyAlignment="0" applyProtection="0"/>
    <xf numFmtId="189" fontId="22" fillId="0" borderId="93" applyNumberFormat="0" applyFont="0" applyFill="0" applyAlignment="0" applyProtection="0"/>
    <xf numFmtId="180" fontId="157" fillId="81" borderId="0" applyBorder="0">
      <alignment horizontal="center" vertical="center"/>
      <protection hidden="1"/>
    </xf>
    <xf numFmtId="189" fontId="67" fillId="0" borderId="0" applyNumberFormat="0" applyFill="0" applyBorder="0" applyAlignment="0" applyProtection="0"/>
    <xf numFmtId="189" fontId="67" fillId="0" borderId="0" applyNumberFormat="0" applyFill="0" applyBorder="0" applyAlignment="0" applyProtection="0"/>
    <xf numFmtId="189" fontId="16" fillId="0" borderId="0"/>
    <xf numFmtId="189" fontId="88" fillId="0" borderId="0" applyNumberFormat="0" applyFill="0" applyBorder="0" applyAlignment="0" applyProtection="0"/>
    <xf numFmtId="189" fontId="166" fillId="0" borderId="24" applyNumberFormat="0" applyFill="0" applyAlignment="0" applyProtection="0"/>
    <xf numFmtId="189" fontId="165" fillId="0" borderId="23" applyNumberFormat="0" applyFill="0" applyAlignment="0" applyProtection="0"/>
    <xf numFmtId="189" fontId="164" fillId="0" borderId="22" applyNumberFormat="0" applyFill="0" applyAlignment="0" applyProtection="0"/>
    <xf numFmtId="189" fontId="87" fillId="0" borderId="0" applyNumberFormat="0" applyFill="0" applyBorder="0" applyAlignment="0" applyProtection="0"/>
    <xf numFmtId="189" fontId="163" fillId="0" borderId="0" applyNumberFormat="0" applyFill="0" applyBorder="0" applyAlignment="0" applyProtection="0"/>
    <xf numFmtId="189" fontId="162" fillId="15" borderId="16" applyNumberFormat="0" applyAlignment="0" applyProtection="0"/>
    <xf numFmtId="189" fontId="161" fillId="5" borderId="0" applyNumberFormat="0" applyBorder="0" applyAlignment="0" applyProtection="0"/>
    <xf numFmtId="189" fontId="159" fillId="21" borderId="0" applyNumberFormat="0" applyBorder="0" applyAlignment="0" applyProtection="0"/>
    <xf numFmtId="189" fontId="159" fillId="19" borderId="0" applyNumberFormat="0" applyBorder="0" applyAlignment="0" applyProtection="0"/>
    <xf numFmtId="189" fontId="159" fillId="18" borderId="0" applyNumberFormat="0" applyBorder="0" applyAlignment="0" applyProtection="0"/>
    <xf numFmtId="189" fontId="159" fillId="24" borderId="0" applyNumberFormat="0" applyBorder="0" applyAlignment="0" applyProtection="0"/>
    <xf numFmtId="189" fontId="159" fillId="23" borderId="0" applyNumberFormat="0" applyBorder="0" applyAlignment="0" applyProtection="0"/>
    <xf numFmtId="189" fontId="159" fillId="22" borderId="0" applyNumberFormat="0" applyBorder="0" applyAlignment="0" applyProtection="0"/>
    <xf numFmtId="189" fontId="160" fillId="15" borderId="18" applyNumberFormat="0" applyAlignment="0" applyProtection="0"/>
    <xf numFmtId="189" fontId="159" fillId="20" borderId="0" applyNumberFormat="0" applyBorder="0" applyAlignment="0" applyProtection="0"/>
    <xf numFmtId="189" fontId="159" fillId="19" borderId="0" applyNumberFormat="0" applyBorder="0" applyAlignment="0" applyProtection="0"/>
    <xf numFmtId="189" fontId="159" fillId="18" borderId="0" applyNumberFormat="0" applyBorder="0" applyAlignment="0" applyProtection="0"/>
    <xf numFmtId="189" fontId="159" fillId="13" borderId="0" applyNumberFormat="0" applyBorder="0" applyAlignment="0" applyProtection="0"/>
    <xf numFmtId="189" fontId="159" fillId="10" borderId="0" applyNumberFormat="0" applyBorder="0" applyAlignment="0" applyProtection="0"/>
    <xf numFmtId="189" fontId="159" fillId="17" borderId="0" applyNumberFormat="0" applyBorder="0" applyAlignment="0" applyProtection="0"/>
    <xf numFmtId="189" fontId="158" fillId="14" borderId="0" applyNumberFormat="0" applyBorder="0" applyAlignment="0" applyProtection="0"/>
    <xf numFmtId="189" fontId="158" fillId="12" borderId="0" applyNumberFormat="0" applyBorder="0" applyAlignment="0" applyProtection="0"/>
    <xf numFmtId="189" fontId="158" fillId="7" borderId="0" applyNumberFormat="0" applyBorder="0" applyAlignment="0" applyProtection="0"/>
    <xf numFmtId="189" fontId="158" fillId="13" borderId="0" applyNumberFormat="0" applyBorder="0" applyAlignment="0" applyProtection="0"/>
    <xf numFmtId="189" fontId="158" fillId="10" borderId="0" applyNumberFormat="0" applyBorder="0" applyAlignment="0" applyProtection="0"/>
    <xf numFmtId="189" fontId="158" fillId="12" borderId="0" applyNumberFormat="0" applyBorder="0" applyAlignment="0" applyProtection="0"/>
    <xf numFmtId="189" fontId="158" fillId="9" borderId="0" applyNumberFormat="0" applyBorder="0" applyAlignment="0" applyProtection="0"/>
    <xf numFmtId="189" fontId="158" fillId="8" borderId="0" applyNumberFormat="0" applyBorder="0" applyAlignment="0" applyProtection="0"/>
    <xf numFmtId="189" fontId="158" fillId="7" borderId="0" applyNumberFormat="0" applyBorder="0" applyAlignment="0" applyProtection="0"/>
    <xf numFmtId="189" fontId="158" fillId="5" borderId="0" applyNumberFormat="0" applyBorder="0" applyAlignment="0" applyProtection="0"/>
    <xf numFmtId="189" fontId="158" fillId="6" borderId="0" applyNumberFormat="0" applyBorder="0" applyAlignment="0" applyProtection="0"/>
    <xf numFmtId="189" fontId="137" fillId="6" borderId="0" applyNumberFormat="0" applyBorder="0" applyAlignment="0" applyProtection="0"/>
    <xf numFmtId="189" fontId="158" fillId="4" borderId="0" applyNumberFormat="0" applyBorder="0" applyAlignment="0" applyProtection="0"/>
    <xf numFmtId="189" fontId="139" fillId="26" borderId="19" applyNumberFormat="0" applyAlignment="0" applyProtection="0"/>
    <xf numFmtId="189" fontId="140" fillId="0" borderId="20" applyNumberFormat="0" applyFill="0" applyAlignment="0" applyProtection="0"/>
    <xf numFmtId="168" fontId="16" fillId="0" borderId="0" applyFont="0" applyFill="0" applyBorder="0" applyAlignment="0" applyProtection="0"/>
    <xf numFmtId="164" fontId="16" fillId="0" borderId="0" applyFont="0" applyFill="0" applyBorder="0" applyAlignment="0" applyProtection="0"/>
    <xf numFmtId="189" fontId="141" fillId="0" borderId="0" applyNumberFormat="0" applyFill="0" applyBorder="0" applyAlignment="0" applyProtection="0"/>
    <xf numFmtId="189" fontId="142" fillId="9" borderId="18" applyNumberFormat="0" applyAlignment="0" applyProtection="0"/>
    <xf numFmtId="189" fontId="16" fillId="0" borderId="0" applyNumberFormat="0" applyFill="0" applyBorder="0" applyAlignment="0" applyProtection="0"/>
    <xf numFmtId="189" fontId="16" fillId="0" borderId="0" applyNumberFormat="0" applyFill="0" applyBorder="0" applyAlignment="0" applyProtection="0"/>
    <xf numFmtId="9" fontId="156" fillId="0" borderId="0" applyFont="0" applyFill="0" applyBorder="0" applyAlignment="0" applyProtection="0"/>
    <xf numFmtId="164" fontId="16" fillId="0" borderId="0" applyFont="0" applyFill="0" applyBorder="0" applyAlignment="0" applyProtection="0"/>
    <xf numFmtId="187" fontId="16" fillId="0" borderId="0" applyFont="0" applyFill="0" applyBorder="0" applyAlignment="0" applyProtection="0"/>
    <xf numFmtId="164" fontId="16" fillId="0" borderId="0" applyFont="0" applyFill="0" applyBorder="0" applyAlignment="0" applyProtection="0"/>
    <xf numFmtId="189" fontId="81" fillId="16" borderId="0" applyNumberFormat="0" applyBorder="0" applyAlignment="0" applyProtection="0"/>
    <xf numFmtId="189" fontId="16" fillId="0" borderId="0"/>
    <xf numFmtId="189" fontId="131" fillId="0" borderId="0"/>
    <xf numFmtId="189" fontId="16" fillId="0" borderId="0"/>
    <xf numFmtId="189" fontId="16" fillId="11" borderId="17" applyNumberFormat="0" applyFont="0" applyAlignment="0" applyProtection="0"/>
    <xf numFmtId="189" fontId="16" fillId="11" borderId="17" applyNumberFormat="0" applyFont="0" applyAlignment="0" applyProtection="0"/>
    <xf numFmtId="189" fontId="16" fillId="11" borderId="17"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9" fontId="135" fillId="0" borderId="0" applyNumberFormat="0" applyFill="0" applyBorder="0" applyAlignment="0" applyProtection="0"/>
    <xf numFmtId="189" fontId="22" fillId="0" borderId="93" applyNumberFormat="0" applyFont="0" applyFill="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6" fillId="11" borderId="17" applyNumberFormat="0" applyFont="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9" fontId="16" fillId="0" borderId="0" applyFont="0" applyFill="0" applyBorder="0" applyAlignment="0" applyProtection="0"/>
    <xf numFmtId="189" fontId="136" fillId="23" borderId="0" applyNumberFormat="0" applyBorder="0" applyAlignment="0" applyProtection="0"/>
    <xf numFmtId="189" fontId="136" fillId="20" borderId="0" applyNumberFormat="0" applyBorder="0" applyAlignment="0" applyProtection="0"/>
    <xf numFmtId="189" fontId="153" fillId="0" borderId="0" applyNumberFormat="0" applyFill="0" applyBorder="0" applyAlignment="0" applyProtection="0"/>
    <xf numFmtId="189" fontId="136" fillId="19" borderId="0" applyNumberFormat="0" applyBorder="0" applyAlignment="0" applyProtection="0"/>
    <xf numFmtId="189" fontId="86" fillId="8" borderId="0" applyNumberFormat="0" applyBorder="0" applyAlignment="0" applyProtection="0"/>
    <xf numFmtId="189" fontId="86" fillId="7" borderId="0" applyNumberFormat="0" applyBorder="0" applyAlignment="0" applyProtection="0"/>
    <xf numFmtId="189" fontId="81" fillId="16" borderId="0" applyNumberFormat="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86" fillId="14" borderId="0" applyNumberFormat="0" applyBorder="0" applyAlignment="0" applyProtection="0"/>
    <xf numFmtId="189" fontId="74" fillId="0" borderId="0" applyNumberFormat="0" applyFill="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6" fillId="18" borderId="0" applyNumberFormat="0" applyBorder="0" applyAlignment="0" applyProtection="0"/>
    <xf numFmtId="189" fontId="136" fillId="22" borderId="0" applyNumberFormat="0" applyBorder="0" applyAlignment="0" applyProtection="0"/>
    <xf numFmtId="189" fontId="70" fillId="6" borderId="0" applyNumberFormat="0" applyBorder="0" applyAlignment="0" applyProtection="0"/>
    <xf numFmtId="189" fontId="136" fillId="19" borderId="0" applyNumberFormat="0" applyBorder="0" applyAlignment="0" applyProtection="0"/>
    <xf numFmtId="189" fontId="71" fillId="26" borderId="19" applyNumberFormat="0" applyAlignment="0" applyProtection="0"/>
    <xf numFmtId="189" fontId="13" fillId="0" borderId="0"/>
    <xf numFmtId="189" fontId="16" fillId="11" borderId="17" applyNumberFormat="0" applyFont="0" applyAlignment="0" applyProtection="0"/>
    <xf numFmtId="189" fontId="87" fillId="0" borderId="0" applyNumberFormat="0" applyFill="0" applyBorder="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154" fillId="0" borderId="22" applyNumberFormat="0" applyFill="0" applyAlignment="0" applyProtection="0"/>
    <xf numFmtId="189" fontId="86" fillId="12" borderId="0" applyNumberFormat="0" applyBorder="0" applyAlignment="0" applyProtection="0"/>
    <xf numFmtId="189" fontId="136" fillId="24" borderId="0" applyNumberFormat="0" applyBorder="0" applyAlignment="0" applyProtection="0"/>
    <xf numFmtId="189" fontId="13" fillId="11" borderId="0" applyNumberFormat="0" applyBorder="0" applyAlignment="0" applyProtection="0"/>
    <xf numFmtId="189" fontId="86" fillId="13" borderId="0" applyNumberFormat="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41" fillId="0" borderId="24" applyNumberFormat="0" applyFill="0" applyAlignment="0" applyProtection="0"/>
    <xf numFmtId="189" fontId="86" fillId="4" borderId="0" applyNumberFormat="0" applyBorder="0" applyAlignment="0" applyProtection="0"/>
    <xf numFmtId="189" fontId="86" fillId="10" borderId="0" applyNumberFormat="0" applyBorder="0" applyAlignment="0" applyProtection="0"/>
    <xf numFmtId="189" fontId="153" fillId="0" borderId="0" applyNumberFormat="0" applyFill="0" applyBorder="0" applyAlignment="0" applyProtection="0"/>
    <xf numFmtId="189" fontId="74" fillId="0" borderId="0" applyNumberFormat="0" applyFill="0" applyBorder="0" applyAlignment="0" applyProtection="0"/>
    <xf numFmtId="189" fontId="136" fillId="18" borderId="0" applyNumberFormat="0" applyBorder="0" applyAlignment="0" applyProtection="0"/>
    <xf numFmtId="189" fontId="72" fillId="0" borderId="20" applyNumberFormat="0" applyFill="0" applyAlignment="0" applyProtection="0"/>
    <xf numFmtId="189" fontId="16" fillId="0" borderId="0"/>
    <xf numFmtId="189" fontId="73" fillId="9" borderId="18" applyNumberFormat="0" applyAlignment="0" applyProtection="0"/>
    <xf numFmtId="189" fontId="86" fillId="6" borderId="0" applyNumberFormat="0" applyBorder="0" applyAlignment="0" applyProtection="0"/>
    <xf numFmtId="189" fontId="86" fillId="7" borderId="0" applyNumberFormat="0" applyBorder="0" applyAlignment="0" applyProtection="0"/>
    <xf numFmtId="189" fontId="22" fillId="0" borderId="93" applyNumberFormat="0" applyFont="0" applyFill="0" applyAlignment="0" applyProtection="0"/>
    <xf numFmtId="189" fontId="86" fillId="5"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86" fillId="12" borderId="0" applyNumberFormat="0" applyBorder="0" applyAlignment="0" applyProtection="0"/>
    <xf numFmtId="164" fontId="16" fillId="0" borderId="0" applyFont="0" applyFill="0" applyBorder="0" applyAlignment="0" applyProtection="0"/>
    <xf numFmtId="189" fontId="13" fillId="11" borderId="0" applyNumberFormat="0" applyBorder="0" applyAlignment="0" applyProtection="0"/>
    <xf numFmtId="189" fontId="138" fillId="15" borderId="18" applyNumberFormat="0" applyAlignment="0" applyProtection="0"/>
    <xf numFmtId="189" fontId="152" fillId="15" borderId="16" applyNumberFormat="0" applyAlignment="0" applyProtection="0"/>
    <xf numFmtId="189" fontId="136" fillId="13"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6" fillId="17" borderId="0" applyNumberFormat="0" applyBorder="0" applyAlignment="0" applyProtection="0"/>
    <xf numFmtId="189" fontId="155" fillId="0" borderId="23" applyNumberFormat="0" applyFill="0" applyAlignment="0" applyProtection="0"/>
    <xf numFmtId="189" fontId="136" fillId="10" borderId="0" applyNumberFormat="0" applyBorder="0" applyAlignment="0" applyProtection="0"/>
    <xf numFmtId="189" fontId="6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22" fillId="0" borderId="0"/>
    <xf numFmtId="0" fontId="13" fillId="0" borderId="0"/>
    <xf numFmtId="0" fontId="13" fillId="0" borderId="0"/>
    <xf numFmtId="0" fontId="13" fillId="0" borderId="0"/>
    <xf numFmtId="0" fontId="13" fillId="0" borderId="0"/>
    <xf numFmtId="0" fontId="13" fillId="0" borderId="0"/>
    <xf numFmtId="0" fontId="86" fillId="4" borderId="0" applyNumberFormat="0" applyBorder="0" applyAlignment="0" applyProtection="0"/>
    <xf numFmtId="0" fontId="63" fillId="4" borderId="0" applyNumberFormat="0" applyBorder="0" applyAlignment="0" applyProtection="0"/>
    <xf numFmtId="0" fontId="86" fillId="5" borderId="0" applyNumberFormat="0" applyBorder="0" applyAlignment="0" applyProtection="0"/>
    <xf numFmtId="0" fontId="63" fillId="5" borderId="0" applyNumberFormat="0" applyBorder="0" applyAlignment="0" applyProtection="0"/>
    <xf numFmtId="0" fontId="86" fillId="6" borderId="0" applyNumberFormat="0" applyBorder="0" applyAlignment="0" applyProtection="0"/>
    <xf numFmtId="0" fontId="63" fillId="6" borderId="0" applyNumberFormat="0" applyBorder="0" applyAlignment="0" applyProtection="0"/>
    <xf numFmtId="0" fontId="86" fillId="7" borderId="0" applyNumberFormat="0" applyBorder="0" applyAlignment="0" applyProtection="0"/>
    <xf numFmtId="0" fontId="63" fillId="7" borderId="0" applyNumberFormat="0" applyBorder="0" applyAlignment="0" applyProtection="0"/>
    <xf numFmtId="0" fontId="86" fillId="8" borderId="0" applyNumberFormat="0" applyBorder="0" applyAlignment="0" applyProtection="0"/>
    <xf numFmtId="0" fontId="63" fillId="8" borderId="0" applyNumberFormat="0" applyBorder="0" applyAlignment="0" applyProtection="0"/>
    <xf numFmtId="0" fontId="63" fillId="9" borderId="0" applyNumberFormat="0" applyBorder="0" applyAlignment="0" applyProtection="0"/>
    <xf numFmtId="0" fontId="13" fillId="71" borderId="0" applyNumberFormat="0" applyBorder="0" applyAlignment="0" applyProtection="0"/>
    <xf numFmtId="0" fontId="86" fillId="12" borderId="0" applyNumberFormat="0" applyBorder="0" applyAlignment="0" applyProtection="0"/>
    <xf numFmtId="0" fontId="63" fillId="12" borderId="0" applyNumberFormat="0" applyBorder="0" applyAlignment="0" applyProtection="0"/>
    <xf numFmtId="0" fontId="86" fillId="10" borderId="0" applyNumberFormat="0" applyBorder="0" applyAlignment="0" applyProtection="0"/>
    <xf numFmtId="0" fontId="63" fillId="10" borderId="0" applyNumberFormat="0" applyBorder="0" applyAlignment="0" applyProtection="0"/>
    <xf numFmtId="0" fontId="86" fillId="13" borderId="0" applyNumberFormat="0" applyBorder="0" applyAlignment="0" applyProtection="0"/>
    <xf numFmtId="0" fontId="63" fillId="13" borderId="0" applyNumberFormat="0" applyBorder="0" applyAlignment="0" applyProtection="0"/>
    <xf numFmtId="0" fontId="86" fillId="7" borderId="0" applyNumberFormat="0" applyBorder="0" applyAlignment="0" applyProtection="0"/>
    <xf numFmtId="0" fontId="63" fillId="7" borderId="0" applyNumberFormat="0" applyBorder="0" applyAlignment="0" applyProtection="0"/>
    <xf numFmtId="0" fontId="86" fillId="12" borderId="0" applyNumberFormat="0" applyBorder="0" applyAlignment="0" applyProtection="0"/>
    <xf numFmtId="0" fontId="63" fillId="12" borderId="0" applyNumberFormat="0" applyBorder="0" applyAlignment="0" applyProtection="0"/>
    <xf numFmtId="0" fontId="86" fillId="14" borderId="0" applyNumberFormat="0" applyBorder="0" applyAlignment="0" applyProtection="0"/>
    <xf numFmtId="0" fontId="63" fillId="14" borderId="0" applyNumberFormat="0" applyBorder="0" applyAlignment="0" applyProtection="0"/>
    <xf numFmtId="0" fontId="136" fillId="17" borderId="0" applyNumberFormat="0" applyBorder="0" applyAlignment="0" applyProtection="0"/>
    <xf numFmtId="0" fontId="65" fillId="17" borderId="0" applyNumberFormat="0" applyBorder="0" applyAlignment="0" applyProtection="0"/>
    <xf numFmtId="0" fontId="136" fillId="10" borderId="0" applyNumberFormat="0" applyBorder="0" applyAlignment="0" applyProtection="0"/>
    <xf numFmtId="0" fontId="65" fillId="10" borderId="0" applyNumberFormat="0" applyBorder="0" applyAlignment="0" applyProtection="0"/>
    <xf numFmtId="0" fontId="136" fillId="13" borderId="0" applyNumberFormat="0" applyBorder="0" applyAlignment="0" applyProtection="0"/>
    <xf numFmtId="0" fontId="65" fillId="13" borderId="0" applyNumberFormat="0" applyBorder="0" applyAlignment="0" applyProtection="0"/>
    <xf numFmtId="0" fontId="136" fillId="18" borderId="0" applyNumberFormat="0" applyBorder="0" applyAlignment="0" applyProtection="0"/>
    <xf numFmtId="0" fontId="65" fillId="18" borderId="0" applyNumberFormat="0" applyBorder="0" applyAlignment="0" applyProtection="0"/>
    <xf numFmtId="0" fontId="136" fillId="19" borderId="0" applyNumberFormat="0" applyBorder="0" applyAlignment="0" applyProtection="0"/>
    <xf numFmtId="0" fontId="65" fillId="19" borderId="0" applyNumberFormat="0" applyBorder="0" applyAlignment="0" applyProtection="0"/>
    <xf numFmtId="0" fontId="136" fillId="20" borderId="0" applyNumberFormat="0" applyBorder="0" applyAlignment="0" applyProtection="0"/>
    <xf numFmtId="0" fontId="65" fillId="20" borderId="0" applyNumberFormat="0" applyBorder="0" applyAlignment="0" applyProtection="0"/>
    <xf numFmtId="0" fontId="136" fillId="22" borderId="0" applyNumberFormat="0" applyBorder="0" applyAlignment="0" applyProtection="0"/>
    <xf numFmtId="0" fontId="65" fillId="22" borderId="0" applyNumberFormat="0" applyBorder="0" applyAlignment="0" applyProtection="0"/>
    <xf numFmtId="0" fontId="136" fillId="23" borderId="0" applyNumberFormat="0" applyBorder="0" applyAlignment="0" applyProtection="0"/>
    <xf numFmtId="0" fontId="65" fillId="23" borderId="0" applyNumberFormat="0" applyBorder="0" applyAlignment="0" applyProtection="0"/>
    <xf numFmtId="0" fontId="136" fillId="24" borderId="0" applyNumberFormat="0" applyBorder="0" applyAlignment="0" applyProtection="0"/>
    <xf numFmtId="0" fontId="65" fillId="24" borderId="0" applyNumberFormat="0" applyBorder="0" applyAlignment="0" applyProtection="0"/>
    <xf numFmtId="0" fontId="136" fillId="18" borderId="0" applyNumberFormat="0" applyBorder="0" applyAlignment="0" applyProtection="0"/>
    <xf numFmtId="0" fontId="65" fillId="18" borderId="0" applyNumberFormat="0" applyBorder="0" applyAlignment="0" applyProtection="0"/>
    <xf numFmtId="0" fontId="136" fillId="19" borderId="0" applyNumberFormat="0" applyBorder="0" applyAlignment="0" applyProtection="0"/>
    <xf numFmtId="0" fontId="65" fillId="19" borderId="0" applyNumberFormat="0" applyBorder="0" applyAlignment="0" applyProtection="0"/>
    <xf numFmtId="0" fontId="136" fillId="21" borderId="0" applyNumberFormat="0" applyBorder="0" applyAlignment="0" applyProtection="0"/>
    <xf numFmtId="0" fontId="65" fillId="21" borderId="0" applyNumberFormat="0" applyBorder="0" applyAlignment="0" applyProtection="0"/>
    <xf numFmtId="0" fontId="150" fillId="5" borderId="0" applyNumberFormat="0" applyBorder="0" applyAlignment="0" applyProtection="0"/>
    <xf numFmtId="0" fontId="80" fillId="5" borderId="0" applyNumberFormat="0" applyBorder="0" applyAlignment="0" applyProtection="0"/>
    <xf numFmtId="0" fontId="138" fillId="15" borderId="18" applyNumberFormat="0" applyAlignment="0" applyProtection="0"/>
    <xf numFmtId="0" fontId="69" fillId="15" borderId="18" applyNumberFormat="0" applyAlignment="0" applyProtection="0"/>
    <xf numFmtId="0" fontId="71" fillId="26" borderId="19" applyNumberFormat="0" applyAlignment="0" applyProtection="0"/>
    <xf numFmtId="0" fontId="71" fillId="26" borderId="19" applyNumberFormat="0" applyAlignment="0" applyProtection="0"/>
    <xf numFmtId="0" fontId="22" fillId="0" borderId="0" applyFont="0" applyFill="0" applyBorder="0" applyAlignment="0" applyProtection="0"/>
    <xf numFmtId="0" fontId="153" fillId="0" borderId="0" applyNumberFormat="0" applyFill="0" applyBorder="0" applyAlignment="0" applyProtection="0"/>
    <xf numFmtId="0" fontId="76" fillId="0" borderId="0" applyNumberFormat="0" applyFill="0" applyBorder="0" applyAlignment="0" applyProtection="0"/>
    <xf numFmtId="0" fontId="16" fillId="0" borderId="0" applyNumberFormat="0" applyFill="0" applyBorder="0" applyAlignment="0" applyProtection="0"/>
    <xf numFmtId="0" fontId="144" fillId="0" borderId="0" applyNumberFormat="0" applyFill="0" applyBorder="0" applyAlignment="0" applyProtection="0"/>
    <xf numFmtId="0" fontId="145" fillId="0" borderId="0" applyNumberFormat="0" applyFill="0" applyBorder="0" applyAlignment="0" applyProtection="0"/>
    <xf numFmtId="0" fontId="132" fillId="0" borderId="0" applyNumberFormat="0" applyFill="0" applyBorder="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0" applyNumberFormat="0" applyFill="0" applyBorder="0" applyAlignment="0" applyProtection="0"/>
    <xf numFmtId="0" fontId="70" fillId="6" borderId="0" applyNumberFormat="0" applyBorder="0" applyAlignment="0" applyProtection="0"/>
    <xf numFmtId="0" fontId="70" fillId="6" borderId="0" applyNumberFormat="0" applyBorder="0" applyAlignment="0" applyProtection="0"/>
    <xf numFmtId="0" fontId="154" fillId="0" borderId="22" applyNumberFormat="0" applyFill="0" applyAlignment="0" applyProtection="0"/>
    <xf numFmtId="0" fontId="149" fillId="0" borderId="0" applyNumberFormat="0" applyFill="0" applyBorder="0" applyAlignment="0" applyProtection="0"/>
    <xf numFmtId="0" fontId="155" fillId="0" borderId="23" applyNumberFormat="0" applyFill="0" applyAlignment="0" applyProtection="0"/>
    <xf numFmtId="0" fontId="133" fillId="0" borderId="0" applyNumberFormat="0" applyFill="0" applyBorder="0" applyAlignment="0" applyProtection="0"/>
    <xf numFmtId="0" fontId="141" fillId="0" borderId="24" applyNumberFormat="0" applyFill="0" applyAlignment="0" applyProtection="0"/>
    <xf numFmtId="0" fontId="74" fillId="0" borderId="24"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49" fillId="0" borderId="0" applyNumberFormat="0" applyFill="0" applyBorder="0" applyAlignment="0" applyProtection="0"/>
    <xf numFmtId="0" fontId="133" fillId="0" borderId="0" applyNumberFormat="0" applyFill="0" applyBorder="0" applyAlignment="0" applyProtection="0"/>
    <xf numFmtId="0" fontId="73" fillId="9" borderId="18" applyNumberFormat="0" applyAlignment="0" applyProtection="0"/>
    <xf numFmtId="0" fontId="73" fillId="9" borderId="18" applyNumberFormat="0" applyAlignment="0" applyProtection="0"/>
    <xf numFmtId="0" fontId="72" fillId="0" borderId="20" applyNumberFormat="0" applyFill="0" applyAlignment="0" applyProtection="0"/>
    <xf numFmtId="0" fontId="72" fillId="0" borderId="20" applyNumberFormat="0" applyFill="0" applyAlignment="0" applyProtection="0"/>
    <xf numFmtId="0" fontId="81" fillId="16" borderId="0" applyNumberFormat="0" applyBorder="0" applyAlignment="0" applyProtection="0"/>
    <xf numFmtId="0" fontId="13" fillId="0" borderId="0"/>
    <xf numFmtId="0" fontId="16" fillId="0" borderId="0"/>
    <xf numFmtId="0" fontId="156" fillId="0" borderId="0"/>
    <xf numFmtId="0" fontId="156" fillId="0" borderId="0"/>
    <xf numFmtId="0" fontId="156" fillId="0" borderId="0"/>
    <xf numFmtId="0" fontId="156" fillId="0" borderId="0"/>
    <xf numFmtId="0" fontId="156" fillId="0" borderId="0"/>
    <xf numFmtId="0" fontId="13" fillId="0" borderId="0"/>
    <xf numFmtId="0" fontId="16" fillId="11" borderId="17" applyNumberFormat="0" applyFont="0" applyAlignment="0" applyProtection="0"/>
    <xf numFmtId="0" fontId="16" fillId="11" borderId="17" applyNumberFormat="0" applyFont="0" applyAlignment="0" applyProtection="0"/>
    <xf numFmtId="0" fontId="152" fillId="15" borderId="16" applyNumberFormat="0" applyAlignment="0" applyProtection="0"/>
    <xf numFmtId="0" fontId="68" fillId="15" borderId="16" applyNumberFormat="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22" fillId="0" borderId="93" applyNumberFormat="0" applyFon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58" fillId="4" borderId="0" applyNumberFormat="0" applyBorder="0" applyAlignment="0" applyProtection="0"/>
    <xf numFmtId="0" fontId="158" fillId="5" borderId="0" applyNumberFormat="0" applyBorder="0" applyAlignment="0" applyProtection="0"/>
    <xf numFmtId="0" fontId="158" fillId="6" borderId="0" applyNumberFormat="0" applyBorder="0" applyAlignment="0" applyProtection="0"/>
    <xf numFmtId="0" fontId="158" fillId="7" borderId="0" applyNumberFormat="0" applyBorder="0" applyAlignment="0" applyProtection="0"/>
    <xf numFmtId="0" fontId="158" fillId="8" borderId="0" applyNumberFormat="0" applyBorder="0" applyAlignment="0" applyProtection="0"/>
    <xf numFmtId="0" fontId="158" fillId="9" borderId="0" applyNumberFormat="0" applyBorder="0" applyAlignment="0" applyProtection="0"/>
    <xf numFmtId="0" fontId="158" fillId="12" borderId="0" applyNumberFormat="0" applyBorder="0" applyAlignment="0" applyProtection="0"/>
    <xf numFmtId="0" fontId="158" fillId="10" borderId="0" applyNumberFormat="0" applyBorder="0" applyAlignment="0" applyProtection="0"/>
    <xf numFmtId="0" fontId="158" fillId="13" borderId="0" applyNumberFormat="0" applyBorder="0" applyAlignment="0" applyProtection="0"/>
    <xf numFmtId="0" fontId="158" fillId="7" borderId="0" applyNumberFormat="0" applyBorder="0" applyAlignment="0" applyProtection="0"/>
    <xf numFmtId="0" fontId="158" fillId="12" borderId="0" applyNumberFormat="0" applyBorder="0" applyAlignment="0" applyProtection="0"/>
    <xf numFmtId="0" fontId="158" fillId="14" borderId="0" applyNumberFormat="0" applyBorder="0" applyAlignment="0" applyProtection="0"/>
    <xf numFmtId="0" fontId="159" fillId="17" borderId="0" applyNumberFormat="0" applyBorder="0" applyAlignment="0" applyProtection="0"/>
    <xf numFmtId="0" fontId="159" fillId="10" borderId="0" applyNumberFormat="0" applyBorder="0" applyAlignment="0" applyProtection="0"/>
    <xf numFmtId="0" fontId="159" fillId="13"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0" fontId="159" fillId="20" borderId="0" applyNumberFormat="0" applyBorder="0" applyAlignment="0" applyProtection="0"/>
    <xf numFmtId="0" fontId="137" fillId="6" borderId="0" applyNumberFormat="0" applyBorder="0" applyAlignment="0" applyProtection="0"/>
    <xf numFmtId="0" fontId="160" fillId="15" borderId="18" applyNumberFormat="0" applyAlignment="0" applyProtection="0"/>
    <xf numFmtId="0" fontId="139" fillId="26" borderId="19" applyNumberFormat="0" applyAlignment="0" applyProtection="0"/>
    <xf numFmtId="0" fontId="140" fillId="0" borderId="20" applyNumberFormat="0" applyFill="0" applyAlignment="0" applyProtection="0"/>
    <xf numFmtId="0" fontId="141" fillId="0" borderId="0" applyNumberFormat="0" applyFill="0" applyBorder="0" applyAlignment="0" applyProtection="0"/>
    <xf numFmtId="0" fontId="159" fillId="22" borderId="0" applyNumberFormat="0" applyBorder="0" applyAlignment="0" applyProtection="0"/>
    <xf numFmtId="0" fontId="159" fillId="23" borderId="0" applyNumberFormat="0" applyBorder="0" applyAlignment="0" applyProtection="0"/>
    <xf numFmtId="0" fontId="159" fillId="24"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0" fontId="159" fillId="21" borderId="0" applyNumberFormat="0" applyBorder="0" applyAlignment="0" applyProtection="0"/>
    <xf numFmtId="0" fontId="142" fillId="9" borderId="18" applyNumberFormat="0" applyAlignment="0" applyProtection="0"/>
    <xf numFmtId="0" fontId="161" fillId="5" borderId="0" applyNumberFormat="0" applyBorder="0" applyAlignment="0" applyProtection="0"/>
    <xf numFmtId="0" fontId="16" fillId="11" borderId="17" applyNumberFormat="0" applyFont="0" applyAlignment="0" applyProtection="0"/>
    <xf numFmtId="0" fontId="162" fillId="15" borderId="16" applyNumberFormat="0" applyAlignment="0" applyProtection="0"/>
    <xf numFmtId="0" fontId="135" fillId="0" borderId="0" applyNumberFormat="0" applyFill="0" applyBorder="0" applyAlignment="0" applyProtection="0"/>
    <xf numFmtId="0" fontId="163" fillId="0" borderId="0" applyNumberFormat="0" applyFill="0" applyBorder="0" applyAlignment="0" applyProtection="0"/>
    <xf numFmtId="0" fontId="87" fillId="0" borderId="0" applyNumberFormat="0" applyFill="0" applyBorder="0" applyAlignment="0" applyProtection="0"/>
    <xf numFmtId="0" fontId="164" fillId="0" borderId="22" applyNumberFormat="0" applyFill="0" applyAlignment="0" applyProtection="0"/>
    <xf numFmtId="0" fontId="165" fillId="0" borderId="23" applyNumberFormat="0" applyFill="0" applyAlignment="0" applyProtection="0"/>
    <xf numFmtId="0" fontId="166" fillId="0" borderId="24" applyNumberFormat="0" applyFill="0" applyAlignment="0" applyProtection="0"/>
    <xf numFmtId="0" fontId="12" fillId="0" borderId="0"/>
    <xf numFmtId="0" fontId="131" fillId="0" borderId="0"/>
    <xf numFmtId="0" fontId="171" fillId="0" borderId="0"/>
    <xf numFmtId="180" fontId="134" fillId="0" borderId="0" applyFill="0" applyBorder="0" applyAlignment="0" applyProtection="0"/>
    <xf numFmtId="186" fontId="134" fillId="0" borderId="0" applyFill="0" applyBorder="0" applyAlignment="0" applyProtection="0"/>
    <xf numFmtId="9" fontId="63" fillId="0" borderId="0" applyFont="0" applyFill="0" applyBorder="0" applyAlignment="0" applyProtection="0"/>
    <xf numFmtId="191" fontId="22" fillId="0" borderId="0" applyFill="0" applyBorder="0" applyAlignment="0" applyProtection="0">
      <alignment wrapText="1"/>
    </xf>
    <xf numFmtId="0" fontId="54" fillId="0" borderId="0" applyNumberFormat="0" applyFill="0" applyBorder="0">
      <alignment horizontal="center" wrapText="1"/>
    </xf>
    <xf numFmtId="0" fontId="54" fillId="0" borderId="0" applyNumberFormat="0" applyFill="0" applyBorder="0">
      <alignment horizontal="center" wrapText="1"/>
    </xf>
    <xf numFmtId="0" fontId="71" fillId="26" borderId="19" applyNumberFormat="0" applyAlignment="0" applyProtection="0"/>
    <xf numFmtId="0" fontId="70" fillId="6" borderId="0" applyNumberFormat="0" applyBorder="0" applyAlignment="0" applyProtection="0"/>
    <xf numFmtId="0" fontId="74" fillId="0" borderId="0" applyNumberFormat="0" applyFill="0" applyBorder="0" applyAlignment="0" applyProtection="0"/>
    <xf numFmtId="0" fontId="73" fillId="9" borderId="18" applyNumberFormat="0" applyAlignment="0" applyProtection="0"/>
    <xf numFmtId="0" fontId="72" fillId="0" borderId="20" applyNumberFormat="0" applyFill="0" applyAlignment="0" applyProtection="0"/>
    <xf numFmtId="0" fontId="81" fillId="16" borderId="0" applyNumberFormat="0" applyBorder="0" applyAlignment="0" applyProtection="0"/>
    <xf numFmtId="0" fontId="156" fillId="0" borderId="0"/>
    <xf numFmtId="0" fontId="158" fillId="0" borderId="0"/>
    <xf numFmtId="0" fontId="63" fillId="0" borderId="0"/>
    <xf numFmtId="0" fontId="173" fillId="0" borderId="0"/>
    <xf numFmtId="0" fontId="156" fillId="0" borderId="0"/>
    <xf numFmtId="0" fontId="16" fillId="11" borderId="17" applyNumberFormat="0" applyFont="0" applyAlignment="0" applyProtection="0"/>
    <xf numFmtId="0" fontId="22" fillId="0" borderId="93" applyNumberFormat="0" applyFont="0" applyFill="0" applyAlignment="0" applyProtection="0"/>
    <xf numFmtId="0" fontId="67" fillId="0" borderId="0" applyNumberFormat="0" applyFill="0" applyBorder="0" applyAlignment="0" applyProtection="0"/>
    <xf numFmtId="0" fontId="63" fillId="0" borderId="0"/>
    <xf numFmtId="0" fontId="173" fillId="0" borderId="0"/>
    <xf numFmtId="0" fontId="156" fillId="0" borderId="0"/>
    <xf numFmtId="192" fontId="22" fillId="0" borderId="0" applyFont="0" applyFill="0" applyBorder="0" applyAlignment="0" applyProtection="0"/>
    <xf numFmtId="168" fontId="22" fillId="0" borderId="0" applyFont="0" applyFill="0" applyBorder="0" applyAlignment="0" applyProtection="0"/>
    <xf numFmtId="193" fontId="22"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1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67"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9" fontId="16" fillId="0" borderId="0" applyFont="0" applyFill="0" applyBorder="0" applyAlignment="0" applyProtection="0"/>
    <xf numFmtId="189" fontId="13" fillId="0" borderId="0"/>
    <xf numFmtId="164" fontId="16" fillId="0" borderId="0" applyFont="0" applyFill="0" applyBorder="0" applyAlignment="0" applyProtection="0"/>
    <xf numFmtId="189" fontId="155" fillId="0" borderId="23" applyNumberFormat="0" applyFill="0" applyAlignment="0" applyProtection="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136" fillId="19" borderId="0" applyNumberFormat="0" applyBorder="0" applyAlignment="0" applyProtection="0"/>
    <xf numFmtId="189" fontId="136" fillId="23" borderId="0" applyNumberFormat="0" applyBorder="0" applyAlignment="0" applyProtection="0"/>
    <xf numFmtId="189" fontId="136" fillId="22" borderId="0" applyNumberFormat="0" applyBorder="0" applyAlignment="0" applyProtection="0"/>
    <xf numFmtId="189" fontId="136" fillId="19" borderId="0" applyNumberFormat="0" applyBorder="0" applyAlignment="0" applyProtection="0"/>
    <xf numFmtId="189" fontId="87" fillId="0" borderId="0" applyNumberFormat="0" applyFill="0" applyBorder="0" applyAlignment="0" applyProtection="0"/>
    <xf numFmtId="189" fontId="86" fillId="12" borderId="0" applyNumberFormat="0" applyBorder="0" applyAlignment="0" applyProtection="0"/>
    <xf numFmtId="189" fontId="86" fillId="7" borderId="0" applyNumberFormat="0" applyBorder="0" applyAlignment="0" applyProtection="0"/>
    <xf numFmtId="189" fontId="86" fillId="10" borderId="0" applyNumberFormat="0" applyBorder="0" applyAlignment="0" applyProtection="0"/>
    <xf numFmtId="189" fontId="13" fillId="11" borderId="0" applyNumberFormat="0" applyBorder="0" applyAlignment="0" applyProtection="0"/>
    <xf numFmtId="189" fontId="22" fillId="0" borderId="93" applyNumberFormat="0" applyFont="0" applyFill="0" applyAlignment="0" applyProtection="0"/>
    <xf numFmtId="189" fontId="86" fillId="7" borderId="0" applyNumberFormat="0" applyBorder="0" applyAlignment="0" applyProtection="0"/>
    <xf numFmtId="189" fontId="86" fillId="6" borderId="0" applyNumberFormat="0" applyBorder="0" applyAlignment="0" applyProtection="0"/>
    <xf numFmtId="189" fontId="67" fillId="0" borderId="0" applyNumberFormat="0" applyFill="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52" fillId="15" borderId="16" applyNumberFormat="0" applyAlignment="0" applyProtection="0"/>
    <xf numFmtId="189" fontId="13" fillId="0" borderId="0"/>
    <xf numFmtId="189" fontId="13" fillId="0" borderId="0"/>
    <xf numFmtId="189" fontId="86" fillId="4"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6" fillId="11" borderId="17" applyNumberFormat="0" applyFont="0" applyAlignment="0" applyProtection="0"/>
    <xf numFmtId="189" fontId="87" fillId="0" borderId="0" applyNumberFormat="0" applyFill="0" applyBorder="0" applyAlignment="0" applyProtection="0"/>
    <xf numFmtId="189" fontId="13" fillId="0" borderId="0"/>
    <xf numFmtId="189" fontId="13" fillId="0" borderId="0"/>
    <xf numFmtId="189" fontId="150" fillId="5" borderId="0" applyNumberFormat="0" applyBorder="0" applyAlignment="0" applyProtection="0"/>
    <xf numFmtId="189" fontId="13" fillId="11" borderId="0" applyNumberFormat="0" applyBorder="0" applyAlignment="0" applyProtection="0"/>
    <xf numFmtId="189" fontId="16"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81" fillId="1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189" fontId="22" fillId="0" borderId="93" applyNumberFormat="0" applyFont="0" applyFill="0" applyAlignment="0" applyProtection="0"/>
    <xf numFmtId="0" fontId="13" fillId="0" borderId="0"/>
    <xf numFmtId="189" fontId="154" fillId="0" borderId="22" applyNumberFormat="0" applyFill="0" applyAlignment="0" applyProtection="0"/>
    <xf numFmtId="0" fontId="13" fillId="0" borderId="0"/>
    <xf numFmtId="189" fontId="71" fillId="26" borderId="19" applyNumberFormat="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0" borderId="0" applyNumberFormat="0" applyBorder="0" applyAlignment="0" applyProtection="0"/>
    <xf numFmtId="189" fontId="86" fillId="13" borderId="0" applyNumberFormat="0" applyBorder="0" applyAlignment="0" applyProtection="0"/>
    <xf numFmtId="189" fontId="136" fillId="20" borderId="0" applyNumberFormat="0" applyBorder="0" applyAlignment="0" applyProtection="0"/>
    <xf numFmtId="189" fontId="86" fillId="5" borderId="0" applyNumberFormat="0" applyBorder="0" applyAlignment="0" applyProtection="0"/>
    <xf numFmtId="9" fontId="13" fillId="0" borderId="0" applyFont="0" applyFill="0" applyBorder="0" applyAlignment="0" applyProtection="0"/>
    <xf numFmtId="189" fontId="72" fillId="0" borderId="20" applyNumberFormat="0" applyFill="0" applyAlignment="0" applyProtection="0"/>
    <xf numFmtId="189" fontId="73" fillId="9" borderId="18" applyNumberFormat="0" applyAlignment="0" applyProtection="0"/>
    <xf numFmtId="189" fontId="74" fillId="0" borderId="0" applyNumberFormat="0" applyFill="0" applyBorder="0" applyAlignment="0" applyProtection="0"/>
    <xf numFmtId="189" fontId="141" fillId="0" borderId="24" applyNumberFormat="0" applyFill="0" applyAlignment="0" applyProtection="0"/>
    <xf numFmtId="189" fontId="70" fillId="6" borderId="0" applyNumberFormat="0" applyBorder="0" applyAlignment="0" applyProtection="0"/>
    <xf numFmtId="189" fontId="15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6" fillId="2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8" fillId="15" borderId="18" applyNumberFormat="0" applyAlignment="0" applyProtection="0"/>
    <xf numFmtId="189" fontId="86" fillId="8"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2"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189" fontId="67" fillId="0" borderId="0" applyNumberFormat="0" applyFill="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0" fontId="12" fillId="0" borderId="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13" fillId="11" borderId="0" applyNumberFormat="0" applyBorder="0" applyAlignment="0" applyProtection="0"/>
    <xf numFmtId="189" fontId="13" fillId="0" borderId="0"/>
    <xf numFmtId="189" fontId="13" fillId="0" borderId="0"/>
    <xf numFmtId="189" fontId="16"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0" fontId="156" fillId="0" borderId="0"/>
    <xf numFmtId="0" fontId="156" fillId="0" borderId="0"/>
    <xf numFmtId="0" fontId="156" fillId="0" borderId="0"/>
    <xf numFmtId="0" fontId="156" fillId="0" borderId="0"/>
    <xf numFmtId="0" fontId="156" fillId="0" borderId="0"/>
    <xf numFmtId="189"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3" fillId="11" borderId="0" applyNumberFormat="0" applyBorder="0" applyAlignment="0" applyProtection="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22" fillId="0" borderId="0"/>
    <xf numFmtId="197" fontId="175" fillId="0" borderId="0">
      <protection locked="0"/>
    </xf>
    <xf numFmtId="2" fontId="183" fillId="0" borderId="0" applyFont="0"/>
    <xf numFmtId="189" fontId="72" fillId="0" borderId="20" applyNumberFormat="0" applyFill="0" applyAlignment="0" applyProtection="0"/>
    <xf numFmtId="0" fontId="180" fillId="82" borderId="0" applyNumberFormat="0" applyBorder="0" applyProtection="0"/>
    <xf numFmtId="0" fontId="80" fillId="5" borderId="0" applyNumberFormat="0" applyBorder="0" applyAlignment="0" applyProtection="0"/>
    <xf numFmtId="0" fontId="80" fillId="5" borderId="0" applyNumberFormat="0" applyBorder="0" applyAlignment="0" applyProtection="0"/>
    <xf numFmtId="0" fontId="174" fillId="0" borderId="0">
      <protection locked="0"/>
    </xf>
    <xf numFmtId="0" fontId="166" fillId="0" borderId="0" applyNumberFormat="0" applyFill="0" applyBorder="0" applyAlignment="0" applyProtection="0"/>
    <xf numFmtId="189" fontId="74" fillId="0" borderId="24" applyNumberFormat="0" applyFill="0" applyAlignment="0" applyProtection="0"/>
    <xf numFmtId="0" fontId="165" fillId="0" borderId="23" applyNumberFormat="0" applyFill="0" applyAlignment="0" applyProtection="0"/>
    <xf numFmtId="195" fontId="175" fillId="0" borderId="0">
      <protection locked="0"/>
    </xf>
    <xf numFmtId="189" fontId="134" fillId="0" borderId="0" applyNumberFormat="0" applyFill="0" applyBorder="0" applyAlignment="0" applyProtection="0"/>
    <xf numFmtId="189" fontId="148" fillId="0" borderId="0" applyNumberFormat="0" applyFill="0" applyBorder="0" applyAlignment="0" applyProtection="0"/>
    <xf numFmtId="189" fontId="147" fillId="0" borderId="0" applyNumberFormat="0" applyFill="0" applyBorder="0" applyAlignment="0" applyProtection="0"/>
    <xf numFmtId="189" fontId="146" fillId="0" borderId="0" applyNumberFormat="0" applyFill="0" applyBorder="0" applyAlignment="0" applyProtection="0"/>
    <xf numFmtId="0" fontId="175" fillId="0" borderId="0">
      <protection locked="0"/>
    </xf>
    <xf numFmtId="189" fontId="145" fillId="0" borderId="0" applyNumberFormat="0" applyFill="0" applyBorder="0" applyAlignment="0" applyProtection="0"/>
    <xf numFmtId="0" fontId="174" fillId="0" borderId="0">
      <protection locked="0"/>
    </xf>
    <xf numFmtId="0" fontId="163" fillId="0" borderId="0" applyNumberFormat="0" applyFill="0" applyBorder="0" applyAlignment="0" applyProtection="0"/>
    <xf numFmtId="0" fontId="65" fillId="19" borderId="0" applyNumberFormat="0" applyBorder="0" applyAlignment="0" applyProtection="0"/>
    <xf numFmtId="0" fontId="65" fillId="19" borderId="0" applyNumberFormat="0" applyBorder="0" applyAlignment="0" applyProtection="0"/>
    <xf numFmtId="0" fontId="175" fillId="0" borderId="0">
      <protection locked="0"/>
    </xf>
    <xf numFmtId="0" fontId="175" fillId="0" borderId="0">
      <protection locked="0"/>
    </xf>
    <xf numFmtId="190"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8" fontId="22" fillId="0" borderId="0" applyFont="0" applyFill="0" applyBorder="0" applyAlignment="0" applyProtection="0"/>
    <xf numFmtId="0" fontId="72" fillId="0" borderId="20" applyNumberFormat="0" applyFill="0" applyAlignment="0" applyProtection="0"/>
    <xf numFmtId="0" fontId="72" fillId="0" borderId="20" applyNumberFormat="0" applyFill="0" applyAlignment="0" applyProtection="0"/>
    <xf numFmtId="0" fontId="71" fillId="26" borderId="19" applyNumberFormat="0" applyAlignment="0" applyProtection="0"/>
    <xf numFmtId="0" fontId="69" fillId="15" borderId="18" applyNumberFormat="0" applyAlignment="0" applyProtection="0"/>
    <xf numFmtId="0" fontId="70" fillId="6" borderId="0" applyNumberFormat="0" applyBorder="0" applyAlignment="0" applyProtection="0"/>
    <xf numFmtId="0" fontId="70" fillId="6" borderId="0" applyNumberFormat="0" applyBorder="0" applyAlignment="0" applyProtection="0"/>
    <xf numFmtId="189" fontId="80" fillId="5" borderId="0" applyNumberFormat="0" applyBorder="0" applyAlignment="0" applyProtection="0"/>
    <xf numFmtId="0" fontId="161" fillId="5" borderId="0" applyNumberFormat="0" applyBorder="0" applyAlignment="0" applyProtection="0"/>
    <xf numFmtId="0" fontId="159" fillId="21" borderId="0" applyNumberFormat="0" applyBorder="0" applyAlignment="0" applyProtection="0"/>
    <xf numFmtId="189" fontId="65" fillId="18" borderId="0" applyNumberFormat="0" applyBorder="0" applyAlignment="0" applyProtection="0"/>
    <xf numFmtId="189" fontId="65" fillId="24" borderId="0" applyNumberFormat="0" applyBorder="0" applyAlignment="0" applyProtection="0"/>
    <xf numFmtId="0" fontId="159" fillId="24" borderId="0" applyNumberFormat="0" applyBorder="0" applyAlignment="0" applyProtection="0"/>
    <xf numFmtId="0" fontId="65" fillId="20" borderId="0" applyNumberFormat="0" applyBorder="0" applyAlignment="0" applyProtection="0"/>
    <xf numFmtId="0" fontId="65" fillId="19" borderId="0" applyNumberFormat="0" applyBorder="0" applyAlignment="0" applyProtection="0"/>
    <xf numFmtId="0" fontId="65" fillId="18" borderId="0" applyNumberFormat="0" applyBorder="0" applyAlignment="0" applyProtection="0"/>
    <xf numFmtId="0" fontId="65" fillId="13" borderId="0" applyNumberFormat="0" applyBorder="0" applyAlignment="0" applyProtection="0"/>
    <xf numFmtId="0" fontId="65" fillId="13" borderId="0" applyNumberFormat="0" applyBorder="0" applyAlignment="0" applyProtection="0"/>
    <xf numFmtId="0" fontId="65" fillId="10" borderId="0" applyNumberFormat="0" applyBorder="0" applyAlignment="0" applyProtection="0"/>
    <xf numFmtId="0" fontId="65" fillId="10" borderId="0" applyNumberFormat="0" applyBorder="0" applyAlignment="0" applyProtection="0"/>
    <xf numFmtId="189" fontId="65" fillId="13" borderId="0" applyNumberFormat="0" applyBorder="0" applyAlignment="0" applyProtection="0"/>
    <xf numFmtId="0" fontId="159" fillId="10" borderId="0" applyNumberFormat="0" applyBorder="0" applyAlignment="0" applyProtection="0"/>
    <xf numFmtId="0" fontId="63" fillId="14" borderId="0" applyNumberFormat="0" applyBorder="0" applyAlignment="0" applyProtection="0"/>
    <xf numFmtId="0" fontId="63" fillId="12" borderId="0" applyNumberFormat="0" applyBorder="0" applyAlignment="0" applyProtection="0"/>
    <xf numFmtId="0" fontId="63" fillId="7" borderId="0" applyNumberFormat="0" applyBorder="0" applyAlignment="0" applyProtection="0"/>
    <xf numFmtId="0" fontId="160" fillId="15" borderId="18" applyNumberFormat="0" applyAlignment="0" applyProtection="0"/>
    <xf numFmtId="0" fontId="158" fillId="12" borderId="0" applyNumberFormat="0" applyBorder="0" applyAlignment="0" applyProtection="0"/>
    <xf numFmtId="189" fontId="13" fillId="0" borderId="0"/>
    <xf numFmtId="189" fontId="63" fillId="13" borderId="0" applyNumberFormat="0" applyBorder="0" applyAlignment="0" applyProtection="0"/>
    <xf numFmtId="0" fontId="158" fillId="10" borderId="0" applyNumberFormat="0" applyBorder="0" applyAlignment="0" applyProtection="0"/>
    <xf numFmtId="0" fontId="63" fillId="7" borderId="0" applyNumberFormat="0" applyBorder="0" applyAlignment="0" applyProtection="0"/>
    <xf numFmtId="0" fontId="63" fillId="6" borderId="0" applyNumberFormat="0" applyBorder="0" applyAlignment="0" applyProtection="0"/>
    <xf numFmtId="0" fontId="63" fillId="5" borderId="0" applyNumberFormat="0" applyBorder="0" applyAlignment="0" applyProtection="0"/>
    <xf numFmtId="0" fontId="63" fillId="5"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3" fillId="9" borderId="0" applyNumberFormat="0" applyBorder="0" applyAlignment="0" applyProtection="0"/>
    <xf numFmtId="0" fontId="158" fillId="9" borderId="0" applyNumberFormat="0" applyBorder="0" applyAlignment="0" applyProtection="0"/>
    <xf numFmtId="189" fontId="156" fillId="11" borderId="0" applyNumberFormat="0" applyBorder="0" applyAlignment="0" applyProtection="0"/>
    <xf numFmtId="189" fontId="63" fillId="7" borderId="0" applyNumberFormat="0" applyBorder="0" applyAlignment="0" applyProtection="0"/>
    <xf numFmtId="0" fontId="158" fillId="7" borderId="0" applyNumberFormat="0" applyBorder="0" applyAlignment="0" applyProtection="0"/>
    <xf numFmtId="0" fontId="158" fillId="6" borderId="0" applyNumberFormat="0" applyBorder="0" applyAlignment="0" applyProtection="0"/>
    <xf numFmtId="0" fontId="158" fillId="5" borderId="0" applyNumberFormat="0" applyBorder="0" applyAlignment="0" applyProtection="0"/>
    <xf numFmtId="189" fontId="156" fillId="11" borderId="0" applyNumberFormat="0" applyBorder="0" applyAlignment="0" applyProtection="0"/>
    <xf numFmtId="0" fontId="158" fillId="8"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63" fillId="14"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189" fontId="71" fillId="26" borderId="19" applyNumberFormat="0" applyAlignment="0" applyProtection="0"/>
    <xf numFmtId="0" fontId="175" fillId="0" borderId="0">
      <protection locked="0"/>
    </xf>
    <xf numFmtId="0" fontId="177" fillId="0" borderId="0">
      <protection locked="0"/>
    </xf>
    <xf numFmtId="0" fontId="175" fillId="0" borderId="0">
      <protection locked="0"/>
    </xf>
    <xf numFmtId="195" fontId="175" fillId="0" borderId="0">
      <protection locked="0"/>
    </xf>
    <xf numFmtId="0" fontId="181" fillId="83" borderId="0" applyNumberFormat="0"/>
    <xf numFmtId="0" fontId="182" fillId="0" borderId="20" applyNumberFormat="0" applyFill="0" applyAlignment="0" applyProtection="0"/>
    <xf numFmtId="0" fontId="156" fillId="0" borderId="0"/>
    <xf numFmtId="189" fontId="156" fillId="0" borderId="0"/>
    <xf numFmtId="189" fontId="156" fillId="0" borderId="0"/>
    <xf numFmtId="189" fontId="156" fillId="0" borderId="0"/>
    <xf numFmtId="189" fontId="156" fillId="0" borderId="0"/>
    <xf numFmtId="189" fontId="156" fillId="0" borderId="0"/>
    <xf numFmtId="189" fontId="65" fillId="17" borderId="0" applyNumberFormat="0" applyBorder="0" applyAlignment="0" applyProtection="0"/>
    <xf numFmtId="189" fontId="156" fillId="11" borderId="0" applyNumberFormat="0" applyBorder="0" applyAlignment="0" applyProtection="0"/>
    <xf numFmtId="189" fontId="63" fillId="7" borderId="0" applyNumberFormat="0" applyBorder="0" applyAlignment="0" applyProtection="0"/>
    <xf numFmtId="0"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3" fillId="11" borderId="0" applyNumberFormat="0" applyBorder="0" applyAlignment="0" applyProtection="0"/>
    <xf numFmtId="0" fontId="156" fillId="0" borderId="0"/>
    <xf numFmtId="189" fontId="156" fillId="0" borderId="0"/>
    <xf numFmtId="189" fontId="156" fillId="0" borderId="0"/>
    <xf numFmtId="189" fontId="156" fillId="0" borderId="0"/>
    <xf numFmtId="0" fontId="174" fillId="0" borderId="0">
      <protection locked="0"/>
    </xf>
    <xf numFmtId="0" fontId="65" fillId="24" borderId="0" applyNumberFormat="0" applyBorder="0" applyAlignment="0" applyProtection="0"/>
    <xf numFmtId="0" fontId="22" fillId="0" borderId="0"/>
    <xf numFmtId="189" fontId="65" fillId="18" borderId="0" applyNumberFormat="0" applyBorder="0" applyAlignment="0" applyProtection="0"/>
    <xf numFmtId="0" fontId="159" fillId="13" borderId="0" applyNumberFormat="0" applyBorder="0" applyAlignment="0" applyProtection="0"/>
    <xf numFmtId="0" fontId="63" fillId="13" borderId="0" applyNumberFormat="0" applyBorder="0" applyAlignment="0" applyProtection="0"/>
    <xf numFmtId="189" fontId="63" fillId="14" borderId="0" applyNumberFormat="0" applyBorder="0" applyAlignment="0" applyProtection="0"/>
    <xf numFmtId="0" fontId="158" fillId="7" borderId="0" applyNumberFormat="0" applyBorder="0" applyAlignment="0" applyProtection="0"/>
    <xf numFmtId="189" fontId="13" fillId="0" borderId="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3" fillId="11" borderId="0" applyNumberFormat="0" applyBorder="0" applyAlignment="0" applyProtection="0"/>
    <xf numFmtId="0" fontId="156" fillId="0" borderId="0"/>
    <xf numFmtId="189" fontId="156" fillId="0" borderId="0"/>
    <xf numFmtId="189" fontId="156" fillId="0" borderId="0"/>
    <xf numFmtId="189" fontId="156" fillId="0" borderId="0"/>
    <xf numFmtId="189" fontId="73" fillId="9" borderId="18" applyNumberFormat="0" applyAlignment="0" applyProtection="0"/>
    <xf numFmtId="0" fontId="174" fillId="0" borderId="0">
      <protection locked="0"/>
    </xf>
    <xf numFmtId="189" fontId="144" fillId="0" borderId="0" applyNumberFormat="0" applyFill="0" applyBorder="0" applyAlignment="0" applyProtection="0"/>
    <xf numFmtId="0" fontId="73" fillId="9" borderId="18" applyNumberFormat="0" applyAlignment="0" applyProtection="0"/>
    <xf numFmtId="0" fontId="175" fillId="0" borderId="0">
      <protection locked="0"/>
    </xf>
    <xf numFmtId="189" fontId="156" fillId="11" borderId="0" applyNumberFormat="0" applyBorder="0" applyAlignment="0" applyProtection="0"/>
    <xf numFmtId="189" fontId="156" fillId="11" borderId="0" applyNumberFormat="0" applyBorder="0" applyAlignment="0" applyProtection="0"/>
    <xf numFmtId="0" fontId="156" fillId="0" borderId="0"/>
    <xf numFmtId="0" fontId="156" fillId="0" borderId="0"/>
    <xf numFmtId="0" fontId="158" fillId="14" borderId="0" applyNumberFormat="0" applyBorder="0" applyAlignment="0" applyProtection="0"/>
    <xf numFmtId="189" fontId="13" fillId="0" borderId="0"/>
    <xf numFmtId="0" fontId="65" fillId="23" borderId="0" applyNumberFormat="0" applyBorder="0" applyAlignment="0" applyProtection="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5" fillId="19" borderId="0" applyNumberFormat="0" applyBorder="0" applyAlignment="0" applyProtection="0"/>
    <xf numFmtId="0" fontId="73" fillId="9" borderId="18" applyNumberFormat="0" applyAlignment="0" applyProtection="0"/>
    <xf numFmtId="189" fontId="13" fillId="11" borderId="0" applyNumberFormat="0" applyBorder="0" applyAlignment="0" applyProtection="0"/>
    <xf numFmtId="189" fontId="156" fillId="0" borderId="0"/>
    <xf numFmtId="0" fontId="156" fillId="0" borderId="0"/>
    <xf numFmtId="189" fontId="156" fillId="0" borderId="0"/>
    <xf numFmtId="189" fontId="156" fillId="11" borderId="0" applyNumberFormat="0" applyBorder="0" applyAlignment="0" applyProtection="0"/>
    <xf numFmtId="0" fontId="63" fillId="10" borderId="0" applyNumberFormat="0" applyBorder="0" applyAlignment="0" applyProtection="0"/>
    <xf numFmtId="0" fontId="156" fillId="0" borderId="0"/>
    <xf numFmtId="189" fontId="156" fillId="0" borderId="0"/>
    <xf numFmtId="0" fontId="156"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56" fillId="0" borderId="0"/>
    <xf numFmtId="189" fontId="13" fillId="11" borderId="0" applyNumberFormat="0" applyBorder="0" applyAlignment="0" applyProtection="0"/>
    <xf numFmtId="189" fontId="156"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59" fillId="18" borderId="0" applyNumberFormat="0" applyBorder="0" applyAlignment="0" applyProtection="0"/>
    <xf numFmtId="189" fontId="63" fillId="4"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0" fontId="63" fillId="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0" fontId="13" fillId="71" borderId="0" applyNumberFormat="0" applyBorder="0" applyAlignment="0" applyProtection="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22" fillId="0" borderId="0"/>
    <xf numFmtId="196" fontId="175" fillId="0" borderId="0">
      <protection locked="0"/>
    </xf>
    <xf numFmtId="0" fontId="179" fillId="9" borderId="18" applyNumberFormat="0" applyAlignment="0" applyProtection="0"/>
    <xf numFmtId="189" fontId="149" fillId="0" borderId="0" applyNumberFormat="0" applyFill="0" applyBorder="0" applyAlignment="0" applyProtection="0"/>
    <xf numFmtId="189" fontId="70" fillId="6" borderId="0" applyNumberFormat="0" applyBorder="0" applyAlignment="0" applyProtection="0"/>
    <xf numFmtId="0" fontId="175" fillId="0" borderId="0">
      <protection locked="0"/>
    </xf>
    <xf numFmtId="0" fontId="65" fillId="23" borderId="0" applyNumberFormat="0" applyBorder="0" applyAlignment="0" applyProtection="0"/>
    <xf numFmtId="0" fontId="65" fillId="24" borderId="0" applyNumberFormat="0" applyBorder="0" applyAlignment="0" applyProtection="0"/>
    <xf numFmtId="0" fontId="175" fillId="0" borderId="0">
      <protection locked="0"/>
    </xf>
    <xf numFmtId="43" fontId="22" fillId="0" borderId="0" applyFont="0" applyFill="0" applyBorder="0" applyAlignment="0" applyProtection="0"/>
    <xf numFmtId="190" fontId="22" fillId="0" borderId="0" applyFont="0" applyFill="0" applyBorder="0" applyAlignment="0" applyProtection="0"/>
    <xf numFmtId="43" fontId="22" fillId="0" borderId="0" applyFont="0" applyFill="0" applyBorder="0" applyAlignment="0" applyProtection="0"/>
    <xf numFmtId="0" fontId="69" fillId="15" borderId="18" applyNumberFormat="0" applyAlignment="0" applyProtection="0"/>
    <xf numFmtId="0" fontId="159" fillId="22" borderId="0" applyNumberFormat="0" applyBorder="0" applyAlignment="0" applyProtection="0"/>
    <xf numFmtId="0" fontId="65" fillId="20" borderId="0" applyNumberFormat="0" applyBorder="0" applyAlignment="0" applyProtection="0"/>
    <xf numFmtId="0" fontId="65" fillId="19" borderId="0" applyNumberFormat="0" applyBorder="0" applyAlignment="0" applyProtection="0"/>
    <xf numFmtId="0" fontId="65" fillId="18" borderId="0" applyNumberFormat="0" applyBorder="0" applyAlignment="0" applyProtection="0"/>
    <xf numFmtId="0" fontId="159" fillId="17" borderId="0" applyNumberFormat="0" applyBorder="0" applyAlignment="0" applyProtection="0"/>
    <xf numFmtId="0" fontId="63" fillId="10" borderId="0" applyNumberFormat="0" applyBorder="0" applyAlignment="0" applyProtection="0"/>
    <xf numFmtId="0" fontId="13" fillId="0" borderId="0"/>
    <xf numFmtId="0"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0" borderId="0"/>
    <xf numFmtId="189" fontId="156" fillId="0" borderId="0"/>
    <xf numFmtId="189" fontId="156" fillId="0" borderId="0"/>
    <xf numFmtId="189" fontId="156" fillId="0" borderId="0"/>
    <xf numFmtId="0" fontId="156" fillId="0" borderId="0"/>
    <xf numFmtId="0" fontId="156" fillId="0" borderId="0"/>
    <xf numFmtId="2" fontId="22" fillId="0" borderId="0" applyFont="0" applyFill="0" applyBorder="0" applyAlignment="0" applyProtection="0"/>
    <xf numFmtId="0" fontId="175" fillId="0" borderId="0">
      <protection locked="0"/>
    </xf>
    <xf numFmtId="0" fontId="176" fillId="26" borderId="19" applyNumberFormat="0" applyAlignment="0" applyProtection="0"/>
    <xf numFmtId="189" fontId="65" fillId="19"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5" fillId="21" borderId="0" applyNumberFormat="0" applyBorder="0" applyAlignment="0" applyProtection="0"/>
    <xf numFmtId="189" fontId="65" fillId="22"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63" fillId="13"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3" fillId="12" borderId="0" applyNumberFormat="0" applyBorder="0" applyAlignment="0" applyProtection="0"/>
    <xf numFmtId="9" fontId="13" fillId="0" borderId="0" applyFont="0" applyFill="0" applyBorder="0" applyAlignment="0" applyProtection="0"/>
    <xf numFmtId="0" fontId="63" fillId="9" borderId="0" applyNumberFormat="0" applyBorder="0" applyAlignment="0" applyProtection="0"/>
    <xf numFmtId="0" fontId="63" fillId="4"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0" fontId="156" fillId="0" borderId="0"/>
    <xf numFmtId="189" fontId="16" fillId="0" borderId="0"/>
    <xf numFmtId="0" fontId="156" fillId="0" borderId="0"/>
    <xf numFmtId="0" fontId="156" fillId="0" borderId="0"/>
    <xf numFmtId="0" fontId="156" fillId="0" borderId="0"/>
    <xf numFmtId="189" fontId="13" fillId="11" borderId="0" applyNumberFormat="0" applyBorder="0" applyAlignment="0" applyProtection="0"/>
    <xf numFmtId="0" fontId="156" fillId="0" borderId="0"/>
    <xf numFmtId="189" fontId="156" fillId="0" borderId="0"/>
    <xf numFmtId="189" fontId="156" fillId="0" borderId="0"/>
    <xf numFmtId="189" fontId="156" fillId="0" borderId="0"/>
    <xf numFmtId="187" fontId="16" fillId="0" borderId="0" applyFont="0" applyFill="0" applyBorder="0" applyAlignment="0" applyProtection="0"/>
    <xf numFmtId="189" fontId="149" fillId="0" borderId="0" applyNumberFormat="0" applyFill="0" applyBorder="0" applyAlignment="0" applyProtection="0"/>
    <xf numFmtId="189" fontId="16" fillId="0" borderId="0" applyNumberFormat="0" applyFill="0" applyBorder="0" applyAlignment="0" applyProtection="0"/>
    <xf numFmtId="0" fontId="65" fillId="21" borderId="0" applyNumberFormat="0" applyBorder="0" applyAlignment="0" applyProtection="0"/>
    <xf numFmtId="189" fontId="22" fillId="0" borderId="0" applyFont="0" applyFill="0" applyBorder="0" applyAlignment="0" applyProtection="0"/>
    <xf numFmtId="43" fontId="22" fillId="0" borderId="0" applyFont="0" applyFill="0" applyBorder="0" applyAlignment="0" applyProtection="0"/>
    <xf numFmtId="189" fontId="65" fillId="23" borderId="0" applyNumberFormat="0" applyBorder="0" applyAlignment="0" applyProtection="0"/>
    <xf numFmtId="189" fontId="65" fillId="20" borderId="0" applyNumberFormat="0" applyBorder="0" applyAlignment="0" applyProtection="0"/>
    <xf numFmtId="0" fontId="159" fillId="19" borderId="0" applyNumberFormat="0" applyBorder="0" applyAlignment="0" applyProtection="0"/>
    <xf numFmtId="189" fontId="13" fillId="0" borderId="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3" fillId="5" borderId="0" applyNumberFormat="0" applyBorder="0" applyAlignment="0" applyProtection="0"/>
    <xf numFmtId="0" fontId="158" fillId="4"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0" fontId="156" fillId="0" borderId="0"/>
    <xf numFmtId="0" fontId="158" fillId="0" borderId="0"/>
    <xf numFmtId="0" fontId="156" fillId="0" borderId="0"/>
    <xf numFmtId="0" fontId="156" fillId="0" borderId="0"/>
    <xf numFmtId="0" fontId="156" fillId="0" borderId="0"/>
    <xf numFmtId="189" fontId="13" fillId="11" borderId="0" applyNumberFormat="0" applyBorder="0" applyAlignment="0" applyProtection="0"/>
    <xf numFmtId="189" fontId="156" fillId="0" borderId="0"/>
    <xf numFmtId="189" fontId="156" fillId="0" borderId="0"/>
    <xf numFmtId="189" fontId="156" fillId="0" borderId="0"/>
    <xf numFmtId="189" fontId="156" fillId="0" borderId="0"/>
    <xf numFmtId="0" fontId="178" fillId="6" borderId="0" applyNumberFormat="0" applyBorder="0" applyAlignment="0" applyProtection="0"/>
    <xf numFmtId="0" fontId="65" fillId="21" borderId="0" applyNumberFormat="0" applyBorder="0" applyAlignment="0" applyProtection="0"/>
    <xf numFmtId="0" fontId="65" fillId="22" borderId="0" applyNumberFormat="0" applyBorder="0" applyAlignment="0" applyProtection="0"/>
    <xf numFmtId="0" fontId="63" fillId="12" borderId="0" applyNumberFormat="0" applyBorder="0" applyAlignment="0" applyProtection="0"/>
    <xf numFmtId="189" fontId="13" fillId="0" borderId="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189" fontId="156" fillId="11"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63" fillId="10" borderId="0" applyNumberFormat="0" applyBorder="0" applyAlignment="0" applyProtection="0"/>
    <xf numFmtId="0" fontId="156" fillId="0" borderId="0"/>
    <xf numFmtId="0" fontId="156" fillId="0" borderId="0"/>
    <xf numFmtId="0" fontId="156" fillId="0" borderId="0"/>
    <xf numFmtId="0" fontId="156" fillId="0" borderId="0"/>
    <xf numFmtId="189" fontId="13" fillId="11" borderId="0" applyNumberFormat="0" applyBorder="0" applyAlignment="0" applyProtection="0"/>
    <xf numFmtId="189" fontId="156" fillId="0" borderId="0"/>
    <xf numFmtId="189" fontId="156" fillId="0" borderId="0"/>
    <xf numFmtId="189" fontId="156" fillId="0" borderId="0"/>
    <xf numFmtId="189" fontId="156" fillId="0" borderId="0"/>
    <xf numFmtId="189" fontId="133" fillId="0" borderId="0" applyNumberFormat="0" applyFill="0" applyBorder="0" applyAlignment="0" applyProtection="0"/>
    <xf numFmtId="0" fontId="164" fillId="0" borderId="22" applyNumberFormat="0" applyFill="0" applyAlignment="0" applyProtection="0"/>
    <xf numFmtId="189" fontId="76" fillId="0" borderId="0" applyNumberFormat="0" applyFill="0" applyBorder="0" applyAlignment="0" applyProtection="0"/>
    <xf numFmtId="0" fontId="65" fillId="22" borderId="0" applyNumberFormat="0" applyBorder="0" applyAlignment="0" applyProtection="0"/>
    <xf numFmtId="189" fontId="69" fillId="15" borderId="18" applyNumberFormat="0" applyAlignment="0" applyProtection="0"/>
    <xf numFmtId="0" fontId="159" fillId="23" borderId="0" applyNumberFormat="0" applyBorder="0" applyAlignment="0" applyProtection="0"/>
    <xf numFmtId="0" fontId="159" fillId="20" borderId="0" applyNumberFormat="0" applyBorder="0" applyAlignment="0" applyProtection="0"/>
    <xf numFmtId="0" fontId="63" fillId="12" borderId="0" applyNumberFormat="0" applyBorder="0" applyAlignment="0" applyProtection="0"/>
    <xf numFmtId="0" fontId="174" fillId="0" borderId="0">
      <protection locked="0"/>
    </xf>
    <xf numFmtId="189" fontId="13" fillId="0" borderId="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63" fillId="8"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56" fillId="0" borderId="0"/>
    <xf numFmtId="0" fontId="156" fillId="0" borderId="0"/>
    <xf numFmtId="0" fontId="22" fillId="0" borderId="0"/>
    <xf numFmtId="0" fontId="156" fillId="0" borderId="0"/>
    <xf numFmtId="0" fontId="156" fillId="0" borderId="0"/>
    <xf numFmtId="189" fontId="13" fillId="11" borderId="0" applyNumberFormat="0" applyBorder="0" applyAlignment="0" applyProtection="0"/>
    <xf numFmtId="0" fontId="156" fillId="0" borderId="0"/>
    <xf numFmtId="189" fontId="156" fillId="0" borderId="0"/>
    <xf numFmtId="189" fontId="156" fillId="0" borderId="0"/>
    <xf numFmtId="189" fontId="156" fillId="0" borderId="0"/>
    <xf numFmtId="189" fontId="133" fillId="0" borderId="0" applyNumberFormat="0" applyFill="0" applyBorder="0" applyAlignment="0" applyProtection="0"/>
    <xf numFmtId="189" fontId="132" fillId="0" borderId="0" applyNumberFormat="0" applyFill="0" applyBorder="0" applyAlignment="0" applyProtection="0"/>
    <xf numFmtId="0" fontId="71" fillId="26" borderId="19" applyNumberFormat="0" applyAlignment="0" applyProtection="0"/>
    <xf numFmtId="0" fontId="63" fillId="12" borderId="0" applyNumberFormat="0" applyBorder="0" applyAlignment="0" applyProtection="0"/>
    <xf numFmtId="0" fontId="174" fillId="0" borderId="0">
      <protection locked="0"/>
    </xf>
    <xf numFmtId="189" fontId="156" fillId="11" borderId="0" applyNumberFormat="0" applyBorder="0" applyAlignment="0" applyProtection="0"/>
    <xf numFmtId="189" fontId="13" fillId="0" borderId="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74" fillId="0" borderId="0" applyNumberFormat="0" applyFill="0" applyBorder="0" applyAlignment="0" applyProtection="0"/>
    <xf numFmtId="189" fontId="156" fillId="11" borderId="0" applyNumberFormat="0" applyBorder="0" applyAlignment="0" applyProtection="0"/>
    <xf numFmtId="189" fontId="156" fillId="0" borderId="0"/>
    <xf numFmtId="189" fontId="156" fillId="0" borderId="0"/>
    <xf numFmtId="189" fontId="156" fillId="0" borderId="0"/>
    <xf numFmtId="189" fontId="13" fillId="11" borderId="0" applyNumberFormat="0" applyBorder="0" applyAlignment="0" applyProtection="0"/>
    <xf numFmtId="0" fontId="156" fillId="0" borderId="0"/>
    <xf numFmtId="0" fontId="156" fillId="0" borderId="0"/>
    <xf numFmtId="0" fontId="156" fillId="0" borderId="0"/>
    <xf numFmtId="189" fontId="74" fillId="0" borderId="0" applyNumberFormat="0" applyFill="0" applyBorder="0" applyAlignment="0" applyProtection="0"/>
    <xf numFmtId="0" fontId="65" fillId="18"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56" fillId="11" borderId="0" applyNumberFormat="0" applyBorder="0" applyAlignment="0" applyProtection="0"/>
    <xf numFmtId="189" fontId="13" fillId="0" borderId="0"/>
    <xf numFmtId="189" fontId="13" fillId="0" borderId="0"/>
    <xf numFmtId="0" fontId="156"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0" borderId="0"/>
    <xf numFmtId="189" fontId="13" fillId="0" borderId="0"/>
    <xf numFmtId="43" fontId="22" fillId="0" borderId="0" applyFont="0" applyFill="0" applyBorder="0" applyAlignment="0" applyProtection="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189" fontId="63" fillId="6" borderId="0" applyNumberFormat="0" applyBorder="0" applyAlignment="0" applyProtection="0"/>
    <xf numFmtId="0" fontId="13" fillId="0" borderId="0"/>
    <xf numFmtId="0" fontId="13" fillId="0" borderId="0"/>
    <xf numFmtId="19" fontId="175" fillId="0" borderId="94">
      <alignment horizontal="center"/>
      <protection locked="0"/>
    </xf>
    <xf numFmtId="0" fontId="166" fillId="0" borderId="24" applyNumberFormat="0" applyFill="0" applyAlignment="0" applyProtection="0"/>
    <xf numFmtId="189" fontId="156" fillId="0" borderId="0"/>
    <xf numFmtId="0" fontId="156" fillId="0" borderId="0"/>
    <xf numFmtId="9" fontId="13" fillId="0" borderId="0" applyFont="0" applyFill="0" applyBorder="0" applyAlignment="0" applyProtection="0"/>
    <xf numFmtId="189" fontId="65" fillId="10" borderId="0" applyNumberFormat="0" applyBorder="0" applyAlignment="0" applyProtection="0"/>
    <xf numFmtId="0" fontId="65" fillId="17"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0" fontId="156"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63" fillId="1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8"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8"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3" fillId="11" borderId="0" applyNumberFormat="0" applyBorder="0" applyAlignment="0" applyProtection="0"/>
    <xf numFmtId="0" fontId="156" fillId="0" borderId="0"/>
    <xf numFmtId="189" fontId="156" fillId="0" borderId="0"/>
    <xf numFmtId="189" fontId="156" fillId="0" borderId="0"/>
    <xf numFmtId="189" fontId="156" fillId="0" borderId="0"/>
    <xf numFmtId="189" fontId="156" fillId="0" borderId="0"/>
    <xf numFmtId="0" fontId="175" fillId="0" borderId="0">
      <protection locked="0"/>
    </xf>
    <xf numFmtId="194" fontId="22" fillId="0" borderId="0" applyFont="0" applyFill="0" applyBorder="0" applyAlignment="0" applyProtection="0"/>
    <xf numFmtId="0" fontId="65" fillId="18" borderId="0" applyNumberFormat="0" applyBorder="0" applyAlignment="0" applyProtection="0"/>
    <xf numFmtId="0" fontId="74" fillId="0" borderId="0" applyNumberFormat="0" applyFill="0" applyBorder="0" applyAlignment="0" applyProtection="0"/>
    <xf numFmtId="0" fontId="65" fillId="17" borderId="0" applyNumberFormat="0" applyBorder="0" applyAlignment="0" applyProtection="0"/>
    <xf numFmtId="0" fontId="63" fillId="7" borderId="0" applyNumberFormat="0" applyBorder="0" applyAlignment="0" applyProtection="0"/>
    <xf numFmtId="189" fontId="13" fillId="0" borderId="0"/>
    <xf numFmtId="0" fontId="158" fillId="13" borderId="0" applyNumberFormat="0" applyBorder="0" applyAlignment="0" applyProtection="0"/>
    <xf numFmtId="189" fontId="13" fillId="0" borderId="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58" fillId="12" borderId="0" applyNumberFormat="0" applyBorder="0" applyAlignment="0" applyProtection="0"/>
    <xf numFmtId="0" fontId="63" fillId="9" borderId="0" applyNumberFormat="0" applyBorder="0" applyAlignment="0" applyProtection="0"/>
    <xf numFmtId="0" fontId="63" fillId="7" borderId="0" applyNumberFormat="0" applyBorder="0" applyAlignment="0" applyProtection="0"/>
    <xf numFmtId="0" fontId="63" fillId="4"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0"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189" fontId="156" fillId="11"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56" fillId="11" borderId="0" applyNumberFormat="0" applyBorder="0" applyAlignment="0" applyProtection="0"/>
    <xf numFmtId="189" fontId="13" fillId="11" borderId="0" applyNumberFormat="0" applyBorder="0" applyAlignment="0" applyProtection="0"/>
    <xf numFmtId="189" fontId="13" fillId="0" borderId="0"/>
    <xf numFmtId="189" fontId="13" fillId="0" borderId="0"/>
    <xf numFmtId="189" fontId="156"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63" fillId="0" borderId="0"/>
    <xf numFmtId="189" fontId="63" fillId="0" borderId="0"/>
    <xf numFmtId="0" fontId="6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73" fillId="0" borderId="0"/>
    <xf numFmtId="0" fontId="17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8"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8"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22" fillId="0" borderId="0"/>
    <xf numFmtId="0" fontId="22" fillId="0" borderId="0"/>
    <xf numFmtId="0" fontId="22" fillId="0" borderId="0"/>
    <xf numFmtId="0" fontId="22" fillId="0" borderId="0"/>
    <xf numFmtId="0" fontId="6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2" fillId="0" borderId="0"/>
    <xf numFmtId="0" fontId="22" fillId="0" borderId="0"/>
    <xf numFmtId="189" fontId="1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2" fillId="0" borderId="0"/>
    <xf numFmtId="0" fontId="22" fillId="0" borderId="0"/>
    <xf numFmtId="0" fontId="22" fillId="0" borderId="0"/>
    <xf numFmtId="189"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63" fillId="0" borderId="0"/>
    <xf numFmtId="0" fontId="22"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63" fillId="0" borderId="0"/>
    <xf numFmtId="0" fontId="22" fillId="0" borderId="0"/>
    <xf numFmtId="0" fontId="22"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2" fillId="0" borderId="0"/>
    <xf numFmtId="0" fontId="22"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2" fillId="0" borderId="0"/>
    <xf numFmtId="0" fontId="22" fillId="0" borderId="0"/>
    <xf numFmtId="0" fontId="22"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0" fontId="22" fillId="0" borderId="0"/>
    <xf numFmtId="189" fontId="22" fillId="0" borderId="0"/>
    <xf numFmtId="0" fontId="22"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2" fillId="0" borderId="0"/>
    <xf numFmtId="0" fontId="22" fillId="11" borderId="17" applyNumberFormat="0" applyFont="0" applyAlignment="0" applyProtection="0"/>
    <xf numFmtId="0" fontId="63" fillId="11" borderId="17" applyNumberFormat="0" applyFont="0" applyAlignment="0" applyProtection="0"/>
    <xf numFmtId="189" fontId="16" fillId="11" borderId="17" applyNumberFormat="0" applyFont="0" applyAlignment="0" applyProtection="0"/>
    <xf numFmtId="0" fontId="158" fillId="11" borderId="17" applyNumberFormat="0" applyFont="0" applyAlignment="0" applyProtection="0"/>
    <xf numFmtId="189" fontId="16" fillId="11" borderId="17" applyNumberFormat="0" applyFont="0" applyAlignment="0" applyProtection="0"/>
    <xf numFmtId="0" fontId="162" fillId="15" borderId="16" applyNumberFormat="0" applyAlignment="0" applyProtection="0"/>
    <xf numFmtId="189" fontId="68" fillId="15" borderId="16" applyNumberForma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198" fontId="175" fillId="0" borderId="0">
      <protection locked="0"/>
    </xf>
    <xf numFmtId="199" fontId="48" fillId="0" borderId="0"/>
    <xf numFmtId="200" fontId="48" fillId="0" borderId="0"/>
    <xf numFmtId="199" fontId="48" fillId="0" borderId="0"/>
    <xf numFmtId="4" fontId="175" fillId="0" borderId="0">
      <protection locked="0"/>
    </xf>
    <xf numFmtId="201" fontId="175" fillId="0" borderId="0">
      <protection locked="0"/>
    </xf>
    <xf numFmtId="0" fontId="68" fillId="15" borderId="16" applyNumberFormat="0" applyAlignment="0" applyProtection="0"/>
    <xf numFmtId="0" fontId="68" fillId="15" borderId="16" applyNumberFormat="0" applyAlignment="0" applyProtection="0"/>
    <xf numFmtId="0" fontId="180" fillId="82" borderId="0" applyNumberFormat="0" applyBorder="0" applyProtection="0"/>
    <xf numFmtId="0" fontId="67" fillId="0" borderId="0" applyNumberFormat="0" applyFill="0" applyBorder="0" applyAlignment="0" applyProtection="0"/>
    <xf numFmtId="0" fontId="6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184" fillId="0" borderId="0"/>
    <xf numFmtId="0" fontId="84" fillId="0" borderId="22" applyNumberFormat="0" applyFill="0" applyAlignment="0" applyProtection="0"/>
    <xf numFmtId="0" fontId="84" fillId="0" borderId="22" applyNumberFormat="0" applyFill="0" applyAlignment="0" applyProtection="0"/>
    <xf numFmtId="0" fontId="85" fillId="0" borderId="23" applyNumberFormat="0" applyFill="0" applyAlignment="0" applyProtection="0"/>
    <xf numFmtId="0" fontId="85" fillId="0" borderId="23" applyNumberFormat="0" applyFill="0" applyAlignment="0" applyProtection="0"/>
    <xf numFmtId="0" fontId="74" fillId="0" borderId="24" applyNumberFormat="0" applyFill="0" applyAlignment="0" applyProtection="0"/>
    <xf numFmtId="0" fontId="74" fillId="0" borderId="24" applyNumberFormat="0" applyFill="0" applyAlignment="0" applyProtection="0"/>
    <xf numFmtId="0" fontId="87" fillId="0" borderId="0" applyNumberFormat="0" applyFill="0" applyBorder="0" applyAlignment="0" applyProtection="0"/>
    <xf numFmtId="167" fontId="180" fillId="84" borderId="0" applyNumberFormat="0" applyProtection="0"/>
    <xf numFmtId="0" fontId="75" fillId="0" borderId="21" applyNumberFormat="0" applyFill="0" applyAlignment="0" applyProtection="0"/>
    <xf numFmtId="189" fontId="22" fillId="0" borderId="93" applyNumberFormat="0" applyFont="0" applyFill="0" applyAlignment="0" applyProtection="0"/>
    <xf numFmtId="0" fontId="180" fillId="82" borderId="0" applyNumberFormat="0" applyBorder="0" applyProtection="0"/>
    <xf numFmtId="0" fontId="185" fillId="0" borderId="0" applyNumberFormat="0" applyFont="0" applyFill="0"/>
    <xf numFmtId="0" fontId="186" fillId="0" borderId="0" applyNumberFormat="0" applyFill="0" applyBorder="0" applyAlignment="0" applyProtection="0"/>
    <xf numFmtId="189" fontId="67" fillId="0" borderId="0" applyNumberFormat="0" applyFill="0" applyBorder="0" applyAlignment="0" applyProtection="0"/>
    <xf numFmtId="0" fontId="13" fillId="0" borderId="0"/>
    <xf numFmtId="0" fontId="187" fillId="0" borderId="95" applyBorder="0"/>
    <xf numFmtId="0" fontId="174" fillId="0" borderId="0">
      <protection locked="0"/>
    </xf>
    <xf numFmtId="0" fontId="174" fillId="0" borderId="0">
      <protection locked="0"/>
    </xf>
    <xf numFmtId="0" fontId="174" fillId="0" borderId="0">
      <protection locked="0"/>
    </xf>
    <xf numFmtId="0" fontId="174" fillId="0" borderId="0">
      <protection locked="0"/>
    </xf>
    <xf numFmtId="0" fontId="13" fillId="0" borderId="0"/>
    <xf numFmtId="189" fontId="1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6"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3"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18" applyNumberFormat="0" applyAlignment="0" applyProtection="0"/>
    <xf numFmtId="189" fontId="71" fillId="26" borderId="19" applyNumberFormat="0" applyAlignment="0" applyProtection="0"/>
    <xf numFmtId="189" fontId="153"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18" applyNumberFormat="0" applyAlignment="0" applyProtection="0"/>
    <xf numFmtId="189" fontId="72" fillId="0" borderId="20" applyNumberFormat="0" applyFill="0" applyAlignment="0" applyProtection="0"/>
    <xf numFmtId="164" fontId="16" fillId="0" borderId="0" applyFont="0" applyFill="0" applyBorder="0" applyAlignment="0" applyProtection="0"/>
    <xf numFmtId="189" fontId="81" fillId="16" borderId="0" applyNumberFormat="0" applyBorder="0" applyAlignment="0" applyProtection="0"/>
    <xf numFmtId="189" fontId="13" fillId="0" borderId="0"/>
    <xf numFmtId="189" fontId="13" fillId="0" borderId="0"/>
    <xf numFmtId="189" fontId="16" fillId="11" borderId="17" applyNumberFormat="0" applyFont="0" applyAlignment="0" applyProtection="0"/>
    <xf numFmtId="189" fontId="152" fillId="15" borderId="16" applyNumberFormat="0" applyAlignment="0" applyProtection="0"/>
    <xf numFmtId="9" fontId="16" fillId="0" borderId="0" applyFont="0" applyFill="0" applyBorder="0" applyAlignment="0" applyProtection="0"/>
    <xf numFmtId="189" fontId="87" fillId="0" borderId="0" applyNumberFormat="0" applyFill="0" applyBorder="0" applyAlignment="0" applyProtection="0"/>
    <xf numFmtId="189" fontId="22" fillId="0" borderId="93" applyNumberFormat="0" applyFont="0" applyFill="0" applyAlignment="0" applyProtection="0"/>
    <xf numFmtId="0" fontId="13" fillId="0" borderId="0"/>
    <xf numFmtId="189" fontId="67" fillId="0" borderId="0" applyNumberFormat="0" applyFill="0" applyBorder="0" applyAlignment="0" applyProtection="0"/>
    <xf numFmtId="0"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0"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0" fontId="12"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11" borderId="0" applyNumberFormat="0" applyBorder="0" applyAlignment="0" applyProtection="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9" fontId="13" fillId="11" borderId="0" applyNumberFormat="0" applyBorder="0" applyAlignment="0" applyProtection="0"/>
    <xf numFmtId="189" fontId="13" fillId="0" borderId="0"/>
    <xf numFmtId="189" fontId="13" fillId="0" borderId="0"/>
    <xf numFmtId="189" fontId="13" fillId="71" borderId="0" applyNumberFormat="0" applyBorder="0" applyAlignment="0" applyProtection="0"/>
    <xf numFmtId="189" fontId="13" fillId="0" borderId="0"/>
    <xf numFmtId="189"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71" borderId="0" applyNumberFormat="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6" fillId="0" borderId="0"/>
    <xf numFmtId="202" fontId="16" fillId="0" borderId="0" applyFont="0" applyFill="0" applyBorder="0" applyAlignment="0" applyProtection="0"/>
    <xf numFmtId="193" fontId="16" fillId="0" borderId="0" applyFont="0" applyFill="0" applyBorder="0" applyAlignment="0" applyProtection="0"/>
    <xf numFmtId="203" fontId="16" fillId="0" borderId="0" applyFont="0" applyFill="0" applyBorder="0" applyAlignment="0" applyProtection="0"/>
    <xf numFmtId="204" fontId="16"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73" fillId="4" borderId="0" applyNumberFormat="0" applyBorder="0" applyAlignment="0" applyProtection="0"/>
    <xf numFmtId="0" fontId="173" fillId="5" borderId="0" applyNumberFormat="0" applyBorder="0" applyAlignment="0" applyProtection="0"/>
    <xf numFmtId="0" fontId="173" fillId="6" borderId="0" applyNumberFormat="0" applyBorder="0" applyAlignment="0" applyProtection="0"/>
    <xf numFmtId="0" fontId="173" fillId="7" borderId="0" applyNumberFormat="0" applyBorder="0" applyAlignment="0" applyProtection="0"/>
    <xf numFmtId="0" fontId="173" fillId="8" borderId="0" applyNumberFormat="0" applyBorder="0" applyAlignment="0" applyProtection="0"/>
    <xf numFmtId="0" fontId="173" fillId="9" borderId="0" applyNumberFormat="0" applyBorder="0" applyAlignment="0" applyProtection="0"/>
    <xf numFmtId="0" fontId="173" fillId="12" borderId="0" applyNumberFormat="0" applyBorder="0" applyAlignment="0" applyProtection="0"/>
    <xf numFmtId="0" fontId="173" fillId="10" borderId="0" applyNumberFormat="0" applyBorder="0" applyAlignment="0" applyProtection="0"/>
    <xf numFmtId="0" fontId="173" fillId="13" borderId="0" applyNumberFormat="0" applyBorder="0" applyAlignment="0" applyProtection="0"/>
    <xf numFmtId="0" fontId="173" fillId="7" borderId="0" applyNumberFormat="0" applyBorder="0" applyAlignment="0" applyProtection="0"/>
    <xf numFmtId="0" fontId="173" fillId="12" borderId="0" applyNumberFormat="0" applyBorder="0" applyAlignment="0" applyProtection="0"/>
    <xf numFmtId="0" fontId="173" fillId="14" borderId="0" applyNumberFormat="0" applyBorder="0" applyAlignment="0" applyProtection="0"/>
    <xf numFmtId="0" fontId="200" fillId="17" borderId="0" applyNumberFormat="0" applyBorder="0" applyAlignment="0" applyProtection="0"/>
    <xf numFmtId="0" fontId="200" fillId="10" borderId="0" applyNumberFormat="0" applyBorder="0" applyAlignment="0" applyProtection="0"/>
    <xf numFmtId="0" fontId="200" fillId="13" borderId="0" applyNumberFormat="0" applyBorder="0" applyAlignment="0" applyProtection="0"/>
    <xf numFmtId="0" fontId="200" fillId="18" borderId="0" applyNumberFormat="0" applyBorder="0" applyAlignment="0" applyProtection="0"/>
    <xf numFmtId="0" fontId="200" fillId="19" borderId="0" applyNumberFormat="0" applyBorder="0" applyAlignment="0" applyProtection="0"/>
    <xf numFmtId="0" fontId="200" fillId="20" borderId="0" applyNumberFormat="0" applyBorder="0" applyAlignment="0" applyProtection="0"/>
    <xf numFmtId="0" fontId="200" fillId="22" borderId="0" applyNumberFormat="0" applyBorder="0" applyAlignment="0" applyProtection="0"/>
    <xf numFmtId="0" fontId="200" fillId="23" borderId="0" applyNumberFormat="0" applyBorder="0" applyAlignment="0" applyProtection="0"/>
    <xf numFmtId="0" fontId="200" fillId="24" borderId="0" applyNumberFormat="0" applyBorder="0" applyAlignment="0" applyProtection="0"/>
    <xf numFmtId="0" fontId="200" fillId="18" borderId="0" applyNumberFormat="0" applyBorder="0" applyAlignment="0" applyProtection="0"/>
    <xf numFmtId="0" fontId="200" fillId="19" borderId="0" applyNumberFormat="0" applyBorder="0" applyAlignment="0" applyProtection="0"/>
    <xf numFmtId="0" fontId="200" fillId="21" borderId="0" applyNumberFormat="0" applyBorder="0" applyAlignment="0" applyProtection="0"/>
    <xf numFmtId="0" fontId="201" fillId="5" borderId="0" applyNumberFormat="0" applyBorder="0" applyAlignment="0" applyProtection="0"/>
    <xf numFmtId="0" fontId="205" fillId="6" borderId="0" applyNumberFormat="0" applyBorder="0" applyAlignment="0" applyProtection="0"/>
    <xf numFmtId="189" fontId="138" fillId="15" borderId="97" applyNumberFormat="0" applyAlignment="0" applyProtection="0"/>
    <xf numFmtId="189" fontId="138" fillId="15" borderId="97" applyNumberFormat="0" applyAlignment="0" applyProtection="0"/>
    <xf numFmtId="0" fontId="202" fillId="15" borderId="97" applyNumberFormat="0" applyAlignment="0" applyProtection="0"/>
    <xf numFmtId="0" fontId="160" fillId="15" borderId="97" applyNumberFormat="0" applyAlignment="0" applyProtection="0"/>
    <xf numFmtId="0" fontId="69" fillId="15" borderId="97" applyNumberFormat="0" applyAlignment="0" applyProtection="0"/>
    <xf numFmtId="189" fontId="138" fillId="15" borderId="97" applyNumberFormat="0" applyAlignment="0" applyProtection="0"/>
    <xf numFmtId="189" fontId="138" fillId="15" borderId="97" applyNumberFormat="0" applyAlignment="0" applyProtection="0"/>
    <xf numFmtId="189" fontId="138" fillId="15" borderId="97" applyNumberFormat="0" applyAlignment="0" applyProtection="0"/>
    <xf numFmtId="0" fontId="138" fillId="15" borderId="97" applyNumberFormat="0" applyAlignment="0" applyProtection="0"/>
    <xf numFmtId="189" fontId="138" fillId="15" borderId="97" applyNumberFormat="0" applyAlignment="0" applyProtection="0"/>
    <xf numFmtId="189" fontId="138" fillId="15" borderId="97" applyNumberFormat="0" applyAlignment="0" applyProtection="0"/>
    <xf numFmtId="189" fontId="138" fillId="15" borderId="97" applyNumberFormat="0" applyAlignment="0" applyProtection="0"/>
    <xf numFmtId="0" fontId="69" fillId="15" borderId="97" applyNumberFormat="0" applyAlignment="0" applyProtection="0"/>
    <xf numFmtId="0" fontId="69" fillId="15" borderId="97" applyNumberFormat="0" applyAlignment="0" applyProtection="0"/>
    <xf numFmtId="0" fontId="160" fillId="15" borderId="97" applyNumberFormat="0" applyAlignment="0" applyProtection="0"/>
    <xf numFmtId="19" fontId="175" fillId="0" borderId="96">
      <alignment horizontal="center"/>
      <protection locked="0"/>
    </xf>
    <xf numFmtId="0" fontId="206" fillId="26" borderId="19" applyNumberFormat="0" applyAlignment="0" applyProtection="0"/>
    <xf numFmtId="0" fontId="207" fillId="0" borderId="20" applyNumberFormat="0" applyFill="0" applyAlignment="0" applyProtection="0"/>
    <xf numFmtId="0" fontId="22" fillId="0" borderId="0"/>
    <xf numFmtId="0" fontId="208" fillId="0" borderId="0" applyNumberFormat="0" applyFill="0" applyBorder="0" applyAlignment="0" applyProtection="0"/>
    <xf numFmtId="0" fontId="73" fillId="9" borderId="97" applyNumberFormat="0" applyAlignment="0" applyProtection="0"/>
    <xf numFmtId="0" fontId="73" fillId="9" borderId="97" applyNumberFormat="0" applyAlignment="0" applyProtection="0"/>
    <xf numFmtId="189" fontId="142" fillId="9" borderId="97" applyNumberFormat="0" applyAlignment="0" applyProtection="0"/>
    <xf numFmtId="0" fontId="142" fillId="9" borderId="97" applyNumberFormat="0" applyAlignment="0" applyProtection="0"/>
    <xf numFmtId="0" fontId="209" fillId="9" borderId="97" applyNumberFormat="0" applyAlignment="0" applyProtection="0"/>
    <xf numFmtId="0" fontId="203" fillId="0" borderId="0" applyNumberFormat="0" applyFill="0" applyBorder="0" applyAlignment="0" applyProtection="0"/>
    <xf numFmtId="0" fontId="174" fillId="0" borderId="0">
      <protection locked="0"/>
    </xf>
    <xf numFmtId="0" fontId="174" fillId="0" borderId="0">
      <protection locked="0"/>
    </xf>
    <xf numFmtId="0" fontId="84" fillId="0" borderId="22" applyNumberFormat="0" applyFill="0" applyAlignment="0" applyProtection="0"/>
    <xf numFmtId="0" fontId="85" fillId="0" borderId="23" applyNumberFormat="0" applyFill="0" applyAlignment="0" applyProtection="0"/>
    <xf numFmtId="0" fontId="74" fillId="0" borderId="24" applyNumberFormat="0" applyFill="0" applyAlignment="0" applyProtection="0"/>
    <xf numFmtId="0" fontId="174" fillId="0" borderId="0">
      <protection locked="0"/>
    </xf>
    <xf numFmtId="0" fontId="174" fillId="0" borderId="0">
      <protection locked="0"/>
    </xf>
    <xf numFmtId="0" fontId="78" fillId="0" borderId="0" applyNumberFormat="0" applyFill="0" applyBorder="0" applyAlignment="0" applyProtection="0">
      <alignment vertical="top"/>
      <protection locked="0"/>
    </xf>
    <xf numFmtId="189" fontId="73" fillId="9" borderId="97" applyNumberFormat="0" applyAlignment="0" applyProtection="0"/>
    <xf numFmtId="189" fontId="73" fillId="9" borderId="97" applyNumberFormat="0" applyAlignment="0" applyProtection="0"/>
    <xf numFmtId="0" fontId="179" fillId="9" borderId="97" applyNumberFormat="0" applyAlignment="0" applyProtection="0"/>
    <xf numFmtId="0" fontId="73" fillId="9" borderId="97" applyNumberFormat="0" applyAlignment="0" applyProtection="0"/>
    <xf numFmtId="189" fontId="73" fillId="9" borderId="97" applyNumberFormat="0" applyAlignment="0" applyProtection="0"/>
    <xf numFmtId="0" fontId="73" fillId="9" borderId="97" applyNumberFormat="0" applyAlignment="0" applyProtection="0"/>
    <xf numFmtId="189" fontId="73" fillId="9" borderId="97" applyNumberFormat="0" applyAlignment="0" applyProtection="0"/>
    <xf numFmtId="189" fontId="73" fillId="9" borderId="97" applyNumberFormat="0" applyAlignment="0" applyProtection="0"/>
    <xf numFmtId="0" fontId="73" fillId="9" borderId="97" applyNumberFormat="0" applyAlignment="0" applyProtection="0"/>
    <xf numFmtId="189" fontId="73" fillId="9" borderId="97" applyNumberFormat="0" applyAlignment="0" applyProtection="0"/>
    <xf numFmtId="189" fontId="73" fillId="9" borderId="97" applyNumberFormat="0" applyAlignment="0" applyProtection="0"/>
    <xf numFmtId="189" fontId="73" fillId="9" borderId="97" applyNumberFormat="0" applyAlignment="0" applyProtection="0"/>
    <xf numFmtId="0" fontId="81" fillId="1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6" fillId="0" borderId="0"/>
    <xf numFmtId="0" fontId="131" fillId="0" borderId="0"/>
    <xf numFmtId="0" fontId="131" fillId="0" borderId="0"/>
    <xf numFmtId="0" fontId="131" fillId="0" borderId="0"/>
    <xf numFmtId="0" fontId="131" fillId="0" borderId="0"/>
    <xf numFmtId="0" fontId="131" fillId="0" borderId="0"/>
    <xf numFmtId="0" fontId="174" fillId="0" borderId="0">
      <protection locked="0"/>
    </xf>
    <xf numFmtId="0" fontId="174" fillId="0" borderId="0">
      <protection locked="0"/>
    </xf>
    <xf numFmtId="0" fontId="13" fillId="0" borderId="0"/>
    <xf numFmtId="0" fontId="22" fillId="11" borderId="98" applyNumberFormat="0" applyFont="0" applyAlignment="0" applyProtection="0"/>
    <xf numFmtId="0" fontId="63" fillId="11" borderId="98" applyNumberFormat="0" applyFont="0" applyAlignment="0" applyProtection="0"/>
    <xf numFmtId="189" fontId="16" fillId="11" borderId="98" applyNumberFormat="0" applyFont="0" applyAlignment="0" applyProtection="0"/>
    <xf numFmtId="0" fontId="16" fillId="11" borderId="98" applyNumberFormat="0" applyFont="0" applyAlignment="0" applyProtection="0"/>
    <xf numFmtId="189" fontId="16" fillId="11" borderId="98" applyNumberFormat="0" applyFont="0" applyAlignment="0" applyProtection="0"/>
    <xf numFmtId="189" fontId="16" fillId="11" borderId="98" applyNumberFormat="0" applyFont="0" applyAlignment="0" applyProtection="0"/>
    <xf numFmtId="189" fontId="16" fillId="11" borderId="98" applyNumberFormat="0" applyFont="0" applyAlignment="0" applyProtection="0"/>
    <xf numFmtId="0" fontId="158" fillId="11" borderId="98" applyNumberFormat="0" applyFont="0" applyAlignment="0" applyProtection="0"/>
    <xf numFmtId="189" fontId="16" fillId="11" borderId="98" applyNumberFormat="0" applyFont="0" applyAlignment="0" applyProtection="0"/>
    <xf numFmtId="0" fontId="16" fillId="11" borderId="98" applyNumberFormat="0" applyFont="0" applyAlignment="0" applyProtection="0"/>
    <xf numFmtId="189" fontId="16" fillId="11" borderId="98" applyNumberFormat="0" applyFont="0" applyAlignment="0" applyProtection="0"/>
    <xf numFmtId="0" fontId="16" fillId="11" borderId="98" applyNumberFormat="0" applyFont="0" applyAlignment="0" applyProtection="0"/>
    <xf numFmtId="189" fontId="16" fillId="11" borderId="98" applyNumberFormat="0" applyFont="0" applyAlignment="0" applyProtection="0"/>
    <xf numFmtId="189" fontId="16" fillId="11" borderId="98" applyNumberFormat="0" applyFont="0" applyAlignment="0" applyProtection="0"/>
    <xf numFmtId="189" fontId="16" fillId="11" borderId="98" applyNumberFormat="0" applyFont="0" applyAlignment="0" applyProtection="0"/>
    <xf numFmtId="0" fontId="16" fillId="11" borderId="98" applyNumberFormat="0" applyFont="0" applyAlignment="0" applyProtection="0"/>
    <xf numFmtId="189" fontId="16" fillId="11" borderId="98" applyNumberFormat="0" applyFont="0" applyAlignment="0" applyProtection="0"/>
    <xf numFmtId="189" fontId="16" fillId="11" borderId="98" applyNumberFormat="0" applyFont="0" applyAlignment="0" applyProtection="0"/>
    <xf numFmtId="189" fontId="152" fillId="15" borderId="99" applyNumberFormat="0" applyAlignment="0" applyProtection="0"/>
    <xf numFmtId="189" fontId="152" fillId="15" borderId="99" applyNumberFormat="0" applyAlignment="0" applyProtection="0"/>
    <xf numFmtId="0" fontId="204" fillId="15" borderId="99" applyNumberFormat="0" applyAlignment="0" applyProtection="0"/>
    <xf numFmtId="0" fontId="162" fillId="15" borderId="99" applyNumberFormat="0" applyAlignment="0" applyProtection="0"/>
    <xf numFmtId="0" fontId="68" fillId="15" borderId="99" applyNumberFormat="0" applyAlignment="0" applyProtection="0"/>
    <xf numFmtId="189" fontId="152" fillId="15" borderId="99" applyNumberFormat="0" applyAlignment="0" applyProtection="0"/>
    <xf numFmtId="189" fontId="152" fillId="15" borderId="99" applyNumberFormat="0" applyAlignment="0" applyProtection="0"/>
    <xf numFmtId="189" fontId="152" fillId="15" borderId="99" applyNumberFormat="0" applyAlignment="0" applyProtection="0"/>
    <xf numFmtId="0" fontId="152" fillId="15" borderId="99" applyNumberFormat="0" applyAlignment="0" applyProtection="0"/>
    <xf numFmtId="189" fontId="152" fillId="15" borderId="99" applyNumberFormat="0" applyAlignment="0" applyProtection="0"/>
    <xf numFmtId="189" fontId="152" fillId="15" borderId="99" applyNumberFormat="0" applyAlignment="0" applyProtection="0"/>
    <xf numFmtId="189" fontId="152" fillId="15" borderId="99" applyNumberFormat="0" applyAlignment="0" applyProtection="0"/>
    <xf numFmtId="198" fontId="175" fillId="0" borderId="0">
      <protection locked="0"/>
    </xf>
    <xf numFmtId="0" fontId="15" fillId="73" borderId="0" applyNumberFormat="0" applyBorder="0" applyAlignment="0" applyProtection="0"/>
    <xf numFmtId="0" fontId="13" fillId="72" borderId="0" applyNumberFormat="0" applyBorder="0" applyAlignment="0" applyProtection="0"/>
    <xf numFmtId="0" fontId="13" fillId="71" borderId="0" applyNumberFormat="0" applyBorder="0" applyAlignment="0" applyProtection="0"/>
    <xf numFmtId="0" fontId="15" fillId="70" borderId="0" applyNumberFormat="0" applyBorder="0" applyAlignment="0" applyProtection="0"/>
    <xf numFmtId="0" fontId="15" fillId="69" borderId="0" applyNumberFormat="0" applyBorder="0" applyAlignment="0" applyProtection="0"/>
    <xf numFmtId="0" fontId="13" fillId="68" borderId="0" applyNumberFormat="0" applyBorder="0" applyAlignment="0" applyProtection="0"/>
    <xf numFmtId="0" fontId="13" fillId="67" borderId="0" applyNumberFormat="0" applyBorder="0" applyAlignment="0" applyProtection="0"/>
    <xf numFmtId="0" fontId="15" fillId="66" borderId="0" applyNumberFormat="0" applyBorder="0" applyAlignment="0" applyProtection="0"/>
    <xf numFmtId="0" fontId="15" fillId="65" borderId="0" applyNumberFormat="0" applyBorder="0" applyAlignment="0" applyProtection="0"/>
    <xf numFmtId="0" fontId="68" fillId="15" borderId="99" applyNumberFormat="0" applyAlignment="0" applyProtection="0"/>
    <xf numFmtId="0" fontId="68" fillId="15" borderId="99" applyNumberFormat="0" applyAlignment="0" applyProtection="0"/>
    <xf numFmtId="0" fontId="162" fillId="15" borderId="99" applyNumberFormat="0" applyAlignment="0" applyProtection="0"/>
    <xf numFmtId="0" fontId="13" fillId="64" borderId="0" applyNumberFormat="0" applyBorder="0" applyAlignment="0" applyProtection="0"/>
    <xf numFmtId="0" fontId="13" fillId="63" borderId="0" applyNumberFormat="0" applyBorder="0" applyAlignment="0" applyProtection="0"/>
    <xf numFmtId="0" fontId="15" fillId="62" borderId="0" applyNumberFormat="0" applyBorder="0" applyAlignment="0" applyProtection="0"/>
    <xf numFmtId="0" fontId="15" fillId="61" borderId="0" applyNumberFormat="0" applyBorder="0" applyAlignment="0" applyProtection="0"/>
    <xf numFmtId="0" fontId="13" fillId="60" borderId="0" applyNumberFormat="0" applyBorder="0" applyAlignment="0" applyProtection="0"/>
    <xf numFmtId="0" fontId="13" fillId="59" borderId="0" applyNumberFormat="0" applyBorder="0" applyAlignment="0" applyProtection="0"/>
    <xf numFmtId="0" fontId="15" fillId="58" borderId="0" applyNumberFormat="0" applyBorder="0" applyAlignment="0" applyProtection="0"/>
    <xf numFmtId="0" fontId="15" fillId="57" borderId="0" applyNumberFormat="0" applyBorder="0" applyAlignment="0" applyProtection="0"/>
    <xf numFmtId="0" fontId="210" fillId="0" borderId="0" applyNumberFormat="0" applyFill="0" applyBorder="0" applyAlignment="0" applyProtection="0"/>
    <xf numFmtId="0" fontId="13" fillId="56" borderId="0" applyNumberFormat="0" applyBorder="0" applyAlignment="0" applyProtection="0"/>
    <xf numFmtId="0" fontId="13" fillId="55" borderId="0" applyNumberFormat="0" applyBorder="0" applyAlignment="0" applyProtection="0"/>
    <xf numFmtId="0" fontId="15" fillId="54" borderId="0" applyNumberFormat="0" applyBorder="0" applyAlignment="0" applyProtection="0"/>
    <xf numFmtId="0" fontId="15" fillId="53" borderId="0" applyNumberFormat="0" applyBorder="0" applyAlignment="0" applyProtection="0"/>
    <xf numFmtId="0" fontId="13" fillId="52" borderId="0" applyNumberFormat="0" applyBorder="0" applyAlignment="0" applyProtection="0"/>
    <xf numFmtId="0" fontId="87" fillId="0" borderId="0" applyNumberFormat="0" applyFill="0" applyBorder="0" applyAlignment="0" applyProtection="0"/>
    <xf numFmtId="0" fontId="13" fillId="51" borderId="0" applyNumberFormat="0" applyBorder="0" applyAlignment="0" applyProtection="0"/>
    <xf numFmtId="0" fontId="15" fillId="50" borderId="0" applyNumberFormat="0" applyBorder="0" applyAlignment="0" applyProtection="0"/>
    <xf numFmtId="0" fontId="199" fillId="0" borderId="92" applyNumberFormat="0" applyFill="0" applyAlignment="0" applyProtection="0"/>
    <xf numFmtId="0" fontId="198" fillId="0" borderId="0" applyNumberFormat="0" applyFill="0" applyBorder="0" applyAlignment="0" applyProtection="0"/>
    <xf numFmtId="0" fontId="13" fillId="49" borderId="91" applyNumberFormat="0" applyFont="0" applyAlignment="0" applyProtection="0"/>
    <xf numFmtId="0" fontId="172" fillId="0" borderId="0" applyNumberFormat="0" applyFill="0" applyBorder="0" applyAlignment="0" applyProtection="0"/>
    <xf numFmtId="0" fontId="14" fillId="48" borderId="90" applyNumberFormat="0" applyAlignment="0" applyProtection="0"/>
    <xf numFmtId="0" fontId="197" fillId="0" borderId="89" applyNumberFormat="0" applyFill="0" applyAlignment="0" applyProtection="0"/>
    <xf numFmtId="0" fontId="196" fillId="47" borderId="87" applyNumberFormat="0" applyAlignment="0" applyProtection="0"/>
    <xf numFmtId="0" fontId="195" fillId="47" borderId="88" applyNumberFormat="0" applyAlignment="0" applyProtection="0"/>
    <xf numFmtId="0" fontId="194" fillId="46" borderId="87" applyNumberFormat="0" applyAlignment="0" applyProtection="0"/>
    <xf numFmtId="0" fontId="193" fillId="45" borderId="0" applyNumberFormat="0" applyBorder="0" applyAlignment="0" applyProtection="0"/>
    <xf numFmtId="0" fontId="192" fillId="44" borderId="0" applyNumberFormat="0" applyBorder="0" applyAlignment="0" applyProtection="0"/>
    <xf numFmtId="0" fontId="191" fillId="43" borderId="0" applyNumberFormat="0" applyBorder="0" applyAlignment="0" applyProtection="0"/>
    <xf numFmtId="0" fontId="190" fillId="0" borderId="0" applyNumberFormat="0" applyFill="0" applyBorder="0" applyAlignment="0" applyProtection="0"/>
    <xf numFmtId="0" fontId="190" fillId="0" borderId="86" applyNumberFormat="0" applyFill="0" applyAlignment="0" applyProtection="0"/>
    <xf numFmtId="0" fontId="189" fillId="0" borderId="85" applyNumberFormat="0" applyFill="0" applyAlignment="0" applyProtection="0"/>
    <xf numFmtId="0" fontId="188" fillId="0" borderId="84" applyNumberFormat="0" applyFill="0" applyAlignment="0" applyProtection="0"/>
    <xf numFmtId="0" fontId="130" fillId="0" borderId="0" applyNumberFormat="0" applyFill="0" applyBorder="0" applyAlignment="0" applyProtection="0"/>
    <xf numFmtId="0" fontId="13" fillId="0" borderId="0"/>
    <xf numFmtId="0" fontId="75" fillId="0" borderId="100" applyNumberFormat="0" applyFill="0" applyAlignment="0" applyProtection="0"/>
    <xf numFmtId="0" fontId="75" fillId="0" borderId="10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1" fillId="0" borderId="0"/>
    <xf numFmtId="0" fontId="2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3" fillId="0" borderId="0"/>
    <xf numFmtId="0" fontId="13" fillId="0" borderId="0"/>
    <xf numFmtId="0" fontId="211" fillId="0" borderId="0"/>
    <xf numFmtId="0" fontId="215" fillId="0" borderId="0"/>
    <xf numFmtId="189" fontId="86" fillId="4" borderId="0" applyNumberFormat="0" applyBorder="0" applyAlignment="0" applyProtection="0"/>
    <xf numFmtId="189" fontId="86" fillId="5" borderId="0" applyNumberFormat="0" applyBorder="0" applyAlignment="0" applyProtection="0"/>
    <xf numFmtId="189" fontId="86" fillId="6" borderId="0" applyNumberFormat="0" applyBorder="0" applyAlignment="0" applyProtection="0"/>
    <xf numFmtId="189" fontId="86" fillId="7" borderId="0" applyNumberFormat="0" applyBorder="0" applyAlignment="0" applyProtection="0"/>
    <xf numFmtId="189" fontId="86" fillId="8"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189" fontId="11" fillId="11" borderId="0" applyNumberFormat="0" applyBorder="0" applyAlignment="0" applyProtection="0"/>
    <xf numFmtId="0" fontId="11" fillId="11" borderId="0" applyNumberFormat="0" applyBorder="0" applyAlignment="0" applyProtection="0"/>
    <xf numFmtId="189" fontId="11" fillId="11" borderId="0" applyNumberFormat="0" applyBorder="0" applyAlignment="0" applyProtection="0"/>
    <xf numFmtId="189" fontId="86" fillId="12" borderId="0" applyNumberFormat="0" applyBorder="0" applyAlignment="0" applyProtection="0"/>
    <xf numFmtId="189" fontId="86" fillId="10" borderId="0" applyNumberFormat="0" applyBorder="0" applyAlignment="0" applyProtection="0"/>
    <xf numFmtId="189" fontId="86" fillId="13" borderId="0" applyNumberFormat="0" applyBorder="0" applyAlignment="0" applyProtection="0"/>
    <xf numFmtId="189" fontId="86" fillId="7" borderId="0" applyNumberFormat="0" applyBorder="0" applyAlignment="0" applyProtection="0"/>
    <xf numFmtId="189" fontId="86" fillId="12" borderId="0" applyNumberFormat="0" applyBorder="0" applyAlignment="0" applyProtection="0"/>
    <xf numFmtId="189" fontId="86" fillId="14" borderId="0" applyNumberFormat="0" applyBorder="0" applyAlignment="0" applyProtection="0"/>
    <xf numFmtId="189" fontId="136" fillId="17" borderId="0" applyNumberFormat="0" applyBorder="0" applyAlignment="0" applyProtection="0"/>
    <xf numFmtId="189" fontId="136" fillId="10" borderId="0" applyNumberFormat="0" applyBorder="0" applyAlignment="0" applyProtection="0"/>
    <xf numFmtId="189" fontId="136" fillId="13"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0"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24"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50" fillId="5" borderId="0" applyNumberFormat="0" applyBorder="0" applyAlignment="0" applyProtection="0"/>
    <xf numFmtId="189" fontId="138" fillId="15" borderId="97" applyNumberFormat="0" applyAlignment="0" applyProtection="0"/>
    <xf numFmtId="189" fontId="71" fillId="26" borderId="19" applyNumberFormat="0" applyAlignment="0" applyProtection="0"/>
    <xf numFmtId="189" fontId="153" fillId="0" borderId="0" applyNumberFormat="0" applyFill="0" applyBorder="0" applyAlignment="0" applyProtection="0"/>
    <xf numFmtId="0" fontId="132" fillId="0" borderId="0" applyNumberFormat="0" applyFill="0" applyBorder="0" applyAlignment="0" applyProtection="0"/>
    <xf numFmtId="189" fontId="132" fillId="0" borderId="0" applyNumberFormat="0" applyFill="0" applyBorder="0" applyAlignment="0" applyProtection="0"/>
    <xf numFmtId="189" fontId="70" fillId="6" borderId="0" applyNumberFormat="0" applyBorder="0" applyAlignment="0" applyProtection="0"/>
    <xf numFmtId="189" fontId="154" fillId="0" borderId="22" applyNumberFormat="0" applyFill="0" applyAlignment="0" applyProtection="0"/>
    <xf numFmtId="189" fontId="155" fillId="0" borderId="23" applyNumberFormat="0" applyFill="0" applyAlignment="0" applyProtection="0"/>
    <xf numFmtId="189" fontId="141" fillId="0" borderId="24" applyNumberFormat="0" applyFill="0" applyAlignment="0" applyProtection="0"/>
    <xf numFmtId="189" fontId="74" fillId="0" borderId="0" applyNumberFormat="0" applyFill="0" applyBorder="0" applyAlignment="0" applyProtection="0"/>
    <xf numFmtId="189" fontId="73" fillId="9" borderId="97" applyNumberFormat="0" applyAlignment="0" applyProtection="0"/>
    <xf numFmtId="189" fontId="72" fillId="0" borderId="20" applyNumberFormat="0" applyFill="0" applyAlignment="0" applyProtection="0"/>
    <xf numFmtId="189" fontId="81" fillId="16" borderId="0" applyNumberFormat="0" applyBorder="0" applyAlignment="0" applyProtection="0"/>
    <xf numFmtId="189" fontId="11" fillId="0" borderId="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24" fillId="0" borderId="0"/>
    <xf numFmtId="0" fontId="9" fillId="0" borderId="0"/>
    <xf numFmtId="43" fontId="9" fillId="0" borderId="0" applyFont="0" applyFill="0" applyBorder="0" applyAlignment="0" applyProtection="0"/>
    <xf numFmtId="0" fontId="9"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2" fillId="0" borderId="0"/>
    <xf numFmtId="0" fontId="284" fillId="0" borderId="0"/>
    <xf numFmtId="0" fontId="2" fillId="0" borderId="0"/>
    <xf numFmtId="0" fontId="2" fillId="0" borderId="0"/>
    <xf numFmtId="0" fontId="211" fillId="0" borderId="0"/>
  </cellStyleXfs>
  <cellXfs count="1415">
    <xf numFmtId="0" fontId="0" fillId="0" borderId="0" xfId="0"/>
    <xf numFmtId="0" fontId="16" fillId="0" borderId="0" xfId="0" applyFont="1" applyFill="1" applyAlignment="1"/>
    <xf numFmtId="0" fontId="16" fillId="0" borderId="0" xfId="0" applyFont="1" applyFill="1"/>
    <xf numFmtId="1" fontId="17" fillId="0" borderId="1" xfId="0" quotePrefix="1" applyNumberFormat="1" applyFont="1" applyFill="1" applyBorder="1" applyAlignment="1">
      <alignment horizontal="left" vertical="top"/>
    </xf>
    <xf numFmtId="1" fontId="18" fillId="0" borderId="1" xfId="0" applyNumberFormat="1" applyFont="1" applyFill="1" applyBorder="1" applyAlignment="1">
      <alignment vertical="top"/>
    </xf>
    <xf numFmtId="1" fontId="18" fillId="0" borderId="1" xfId="0" quotePrefix="1" applyNumberFormat="1" applyFont="1" applyFill="1" applyBorder="1" applyAlignment="1">
      <alignment horizontal="right" vertical="top"/>
    </xf>
    <xf numFmtId="1" fontId="18" fillId="0" borderId="1" xfId="0" applyNumberFormat="1" applyFont="1" applyFill="1" applyBorder="1" applyAlignment="1">
      <alignment horizontal="right" vertical="top"/>
    </xf>
    <xf numFmtId="0" fontId="18" fillId="0" borderId="0" xfId="0" applyFont="1" applyFill="1" applyBorder="1"/>
    <xf numFmtId="1" fontId="18" fillId="0" borderId="0" xfId="0" applyNumberFormat="1" applyFont="1" applyFill="1" applyBorder="1"/>
    <xf numFmtId="1" fontId="18" fillId="0" borderId="0" xfId="0" applyNumberFormat="1" applyFont="1" applyFill="1" applyBorder="1" applyAlignment="1">
      <alignment horizontal="right"/>
    </xf>
    <xf numFmtId="49" fontId="18" fillId="0" borderId="0" xfId="0" applyNumberFormat="1" applyFont="1" applyFill="1" applyBorder="1" applyAlignment="1">
      <alignment horizontal="right"/>
    </xf>
    <xf numFmtId="0" fontId="20" fillId="0" borderId="0" xfId="0" applyFont="1" applyAlignment="1"/>
    <xf numFmtId="0" fontId="18" fillId="0" borderId="0" xfId="0" applyFont="1" applyFill="1"/>
    <xf numFmtId="1" fontId="17" fillId="0" borderId="0" xfId="0" quotePrefix="1" applyNumberFormat="1" applyFont="1" applyFill="1" applyAlignment="1">
      <alignment horizontal="centerContinuous"/>
    </xf>
    <xf numFmtId="1" fontId="18" fillId="0" borderId="0" xfId="0" applyNumberFormat="1" applyFont="1" applyFill="1" applyAlignment="1">
      <alignment horizontal="centerContinuous"/>
    </xf>
    <xf numFmtId="0" fontId="17" fillId="0" borderId="0" xfId="0" applyFont="1" applyFill="1" applyAlignment="1">
      <alignment horizontal="left"/>
    </xf>
    <xf numFmtId="1" fontId="17" fillId="0" borderId="0" xfId="0" applyNumberFormat="1" applyFont="1" applyFill="1" applyAlignment="1">
      <alignment horizontal="centerContinuous"/>
    </xf>
    <xf numFmtId="49" fontId="18" fillId="0" borderId="0" xfId="0" applyNumberFormat="1" applyFont="1" applyAlignment="1">
      <alignment horizontal="right"/>
    </xf>
    <xf numFmtId="49" fontId="18" fillId="0" borderId="0" xfId="0" applyNumberFormat="1" applyFont="1" applyFill="1" applyAlignment="1">
      <alignment horizontal="right"/>
    </xf>
    <xf numFmtId="1" fontId="17" fillId="0" borderId="0" xfId="0" applyNumberFormat="1" applyFont="1" applyFill="1" applyBorder="1" applyAlignment="1">
      <alignment horizontal="centerContinuous"/>
    </xf>
    <xf numFmtId="1" fontId="18" fillId="0" borderId="0" xfId="0" applyNumberFormat="1" applyFont="1" applyFill="1" applyBorder="1" applyAlignment="1">
      <alignment horizontal="centerContinuous"/>
    </xf>
    <xf numFmtId="0" fontId="21" fillId="0" borderId="0" xfId="0" quotePrefix="1" applyFont="1" applyFill="1" applyBorder="1" applyAlignment="1">
      <alignment horizontal="left"/>
    </xf>
    <xf numFmtId="0" fontId="18" fillId="0" borderId="0" xfId="0" applyFont="1"/>
    <xf numFmtId="0" fontId="18" fillId="0" borderId="0" xfId="0" applyFont="1" applyBorder="1"/>
    <xf numFmtId="0" fontId="18" fillId="0" borderId="2" xfId="0" applyFont="1" applyBorder="1"/>
    <xf numFmtId="165" fontId="18" fillId="0" borderId="2" xfId="0" applyNumberFormat="1" applyFont="1" applyFill="1" applyBorder="1" applyAlignment="1">
      <alignment horizontal="right"/>
    </xf>
    <xf numFmtId="166" fontId="18" fillId="0" borderId="2" xfId="0" applyNumberFormat="1" applyFont="1" applyFill="1" applyBorder="1" applyAlignment="1">
      <alignment horizontal="right"/>
    </xf>
    <xf numFmtId="49" fontId="18" fillId="0" borderId="2" xfId="0" applyNumberFormat="1" applyFont="1" applyFill="1" applyBorder="1" applyAlignment="1">
      <alignment horizontal="right"/>
    </xf>
    <xf numFmtId="1" fontId="17" fillId="0" borderId="0" xfId="0" applyNumberFormat="1" applyFont="1" applyFill="1" applyBorder="1" applyAlignment="1">
      <alignment horizontal="center"/>
    </xf>
    <xf numFmtId="1" fontId="18" fillId="0" borderId="0" xfId="0" applyNumberFormat="1" applyFont="1" applyFill="1"/>
    <xf numFmtId="0" fontId="18" fillId="0" borderId="0" xfId="0" applyFont="1" applyAlignment="1"/>
    <xf numFmtId="165" fontId="18" fillId="0" borderId="0" xfId="0" applyNumberFormat="1" applyFont="1" applyFill="1" applyBorder="1" applyAlignment="1">
      <alignment horizontal="right"/>
    </xf>
    <xf numFmtId="167" fontId="18" fillId="0" borderId="0" xfId="2" applyNumberFormat="1" applyFont="1" applyFill="1" applyBorder="1" applyAlignment="1">
      <alignment horizontal="right"/>
    </xf>
    <xf numFmtId="49" fontId="18" fillId="0" borderId="0" xfId="0" applyNumberFormat="1" applyFont="1" applyBorder="1" applyAlignment="1">
      <alignment horizontal="right"/>
    </xf>
    <xf numFmtId="0" fontId="23" fillId="0" borderId="0" xfId="0" quotePrefix="1" applyFont="1" applyFill="1" applyBorder="1" applyAlignment="1">
      <alignment horizontal="right"/>
    </xf>
    <xf numFmtId="1" fontId="18" fillId="0" borderId="2" xfId="0" applyNumberFormat="1" applyFont="1" applyFill="1" applyBorder="1"/>
    <xf numFmtId="167" fontId="18" fillId="0" borderId="2" xfId="2" applyNumberFormat="1" applyFont="1" applyFill="1" applyBorder="1" applyAlignment="1">
      <alignment horizontal="right"/>
    </xf>
    <xf numFmtId="0" fontId="18" fillId="0" borderId="3" xfId="0" applyFont="1" applyBorder="1"/>
    <xf numFmtId="1" fontId="18" fillId="0" borderId="3" xfId="0" applyNumberFormat="1" applyFont="1" applyFill="1" applyBorder="1"/>
    <xf numFmtId="165" fontId="18" fillId="0" borderId="3" xfId="0" applyNumberFormat="1" applyFont="1" applyFill="1" applyBorder="1" applyAlignment="1">
      <alignment horizontal="right"/>
    </xf>
    <xf numFmtId="167" fontId="18" fillId="0" borderId="3" xfId="2" applyNumberFormat="1" applyFont="1" applyFill="1" applyBorder="1" applyAlignment="1">
      <alignment horizontal="right"/>
    </xf>
    <xf numFmtId="49" fontId="18" fillId="0" borderId="3" xfId="0" applyNumberFormat="1" applyFont="1" applyFill="1" applyBorder="1" applyAlignment="1">
      <alignment horizontal="right"/>
    </xf>
    <xf numFmtId="165" fontId="17" fillId="0" borderId="3" xfId="0" applyNumberFormat="1" applyFont="1" applyFill="1" applyBorder="1" applyAlignment="1">
      <alignment horizontal="right"/>
    </xf>
    <xf numFmtId="165" fontId="17" fillId="0" borderId="0" xfId="0" applyNumberFormat="1" applyFont="1" applyFill="1" applyBorder="1" applyAlignment="1">
      <alignment horizontal="right"/>
    </xf>
    <xf numFmtId="0" fontId="18" fillId="0" borderId="0" xfId="0" quotePrefix="1" applyFont="1" applyFill="1" applyBorder="1" applyAlignment="1">
      <alignment horizontal="left" vertical="center"/>
    </xf>
    <xf numFmtId="165" fontId="18" fillId="0" borderId="0" xfId="0" applyNumberFormat="1" applyFont="1" applyFill="1" applyBorder="1" applyAlignment="1">
      <alignment horizontal="left"/>
    </xf>
    <xf numFmtId="165" fontId="17" fillId="0" borderId="2" xfId="0" applyNumberFormat="1" applyFont="1" applyFill="1" applyBorder="1" applyAlignment="1">
      <alignment horizontal="right"/>
    </xf>
    <xf numFmtId="167" fontId="17" fillId="0" borderId="2" xfId="2" applyNumberFormat="1" applyFont="1" applyFill="1" applyBorder="1" applyAlignment="1">
      <alignment horizontal="right"/>
    </xf>
    <xf numFmtId="0" fontId="24" fillId="0" borderId="0" xfId="0" applyFont="1" applyFill="1"/>
    <xf numFmtId="166" fontId="18" fillId="0" borderId="3" xfId="0" applyNumberFormat="1" applyFont="1" applyFill="1" applyBorder="1" applyAlignment="1">
      <alignment horizontal="right"/>
    </xf>
    <xf numFmtId="166" fontId="18" fillId="0" borderId="0" xfId="0" applyNumberFormat="1" applyFont="1" applyFill="1" applyBorder="1" applyAlignment="1">
      <alignment horizontal="right"/>
    </xf>
    <xf numFmtId="0" fontId="25" fillId="0" borderId="0" xfId="0" applyFont="1" applyFill="1"/>
    <xf numFmtId="0" fontId="26" fillId="0" borderId="0" xfId="0" applyFont="1" applyFill="1"/>
    <xf numFmtId="167" fontId="25" fillId="0" borderId="0" xfId="2" applyNumberFormat="1" applyFont="1" applyFill="1"/>
    <xf numFmtId="169" fontId="25" fillId="0" borderId="0" xfId="1" applyNumberFormat="1" applyFont="1" applyFill="1" applyBorder="1"/>
    <xf numFmtId="3" fontId="25" fillId="0" borderId="0" xfId="0" applyNumberFormat="1" applyFont="1" applyFill="1" applyBorder="1"/>
    <xf numFmtId="167" fontId="26" fillId="0" borderId="0" xfId="2" applyNumberFormat="1" applyFont="1" applyFill="1"/>
    <xf numFmtId="167" fontId="17" fillId="0" borderId="0" xfId="2" applyNumberFormat="1" applyFont="1" applyFill="1" applyBorder="1" applyAlignment="1">
      <alignment horizontal="right"/>
    </xf>
    <xf numFmtId="0" fontId="27" fillId="0" borderId="0" xfId="0" applyFont="1" applyFill="1"/>
    <xf numFmtId="165" fontId="28" fillId="0" borderId="0" xfId="0" applyNumberFormat="1" applyFont="1" applyFill="1" applyBorder="1" applyAlignment="1">
      <alignment horizontal="right"/>
    </xf>
    <xf numFmtId="169" fontId="26" fillId="0" borderId="0" xfId="1" applyNumberFormat="1" applyFont="1" applyFill="1"/>
    <xf numFmtId="1" fontId="17" fillId="0" borderId="0" xfId="0" applyNumberFormat="1" applyFont="1" applyFill="1" applyBorder="1" applyAlignment="1">
      <alignment horizontal="right" vertical="center"/>
    </xf>
    <xf numFmtId="0" fontId="18" fillId="0" borderId="0" xfId="0" quotePrefix="1" applyNumberFormat="1" applyFont="1" applyFill="1" applyBorder="1" applyAlignment="1">
      <alignment vertical="top" wrapText="1"/>
    </xf>
    <xf numFmtId="0" fontId="18" fillId="0" borderId="0" xfId="0" quotePrefix="1" applyNumberFormat="1" applyFont="1" applyFill="1" applyBorder="1" applyAlignment="1">
      <alignment horizontal="left" vertical="center"/>
    </xf>
    <xf numFmtId="0" fontId="16" fillId="0" borderId="0" xfId="0" applyFont="1" applyFill="1" applyBorder="1"/>
    <xf numFmtId="0" fontId="29" fillId="0" borderId="0" xfId="0" quotePrefix="1" applyNumberFormat="1" applyFont="1" applyFill="1" applyAlignment="1">
      <alignment vertical="top" wrapText="1"/>
    </xf>
    <xf numFmtId="0" fontId="24" fillId="0" borderId="0" xfId="0" applyFont="1" applyFill="1" applyBorder="1"/>
    <xf numFmtId="0" fontId="16" fillId="0" borderId="0" xfId="0" applyFont="1" applyFill="1" applyBorder="1" applyAlignment="1">
      <alignment horizontal="left" vertical="center"/>
    </xf>
    <xf numFmtId="0" fontId="22" fillId="0" borderId="0" xfId="0" quotePrefix="1" applyNumberFormat="1" applyFont="1" applyFill="1" applyAlignment="1">
      <alignment horizontal="left" vertical="center"/>
    </xf>
    <xf numFmtId="0" fontId="24" fillId="0" borderId="0" xfId="0" applyFont="1" applyFill="1" applyBorder="1" applyAlignment="1">
      <alignment horizontal="left" vertical="center"/>
    </xf>
    <xf numFmtId="3" fontId="16" fillId="0" borderId="0" xfId="0" applyNumberFormat="1" applyFont="1" applyFill="1" applyBorder="1" applyAlignment="1">
      <alignment horizontal="left" vertical="center"/>
    </xf>
    <xf numFmtId="167" fontId="16" fillId="0" borderId="0" xfId="2" applyNumberFormat="1" applyFont="1" applyFill="1" applyBorder="1" applyAlignment="1">
      <alignment horizontal="left" vertical="center"/>
    </xf>
    <xf numFmtId="0" fontId="31" fillId="0" borderId="0" xfId="0" applyNumberFormat="1" applyFont="1" applyFill="1" applyAlignment="1">
      <alignment horizontal="left" vertical="center"/>
    </xf>
    <xf numFmtId="0" fontId="31" fillId="0" borderId="0" xfId="0" applyNumberFormat="1" applyFont="1" applyFill="1" applyBorder="1" applyAlignment="1">
      <alignment horizontal="left" vertical="center"/>
    </xf>
    <xf numFmtId="167" fontId="25" fillId="0" borderId="0" xfId="2" applyNumberFormat="1" applyFont="1" applyFill="1" applyBorder="1"/>
    <xf numFmtId="3" fontId="16" fillId="0" borderId="0" xfId="0" applyNumberFormat="1" applyFont="1" applyFill="1" applyBorder="1" applyAlignment="1">
      <alignment horizontal="center" vertical="center"/>
    </xf>
    <xf numFmtId="167" fontId="16" fillId="0" borderId="0" xfId="2" applyNumberFormat="1" applyFont="1" applyFill="1" applyBorder="1" applyAlignment="1">
      <alignment horizontal="center" vertical="center"/>
    </xf>
    <xf numFmtId="0" fontId="16" fillId="0" borderId="0" xfId="0" quotePrefix="1" applyFont="1" applyFill="1" applyBorder="1" applyAlignment="1">
      <alignment horizontal="left"/>
    </xf>
    <xf numFmtId="10" fontId="16" fillId="0" borderId="0" xfId="0" applyNumberFormat="1" applyFont="1" applyFill="1" applyBorder="1" applyAlignment="1">
      <alignment horizontal="left" vertical="center"/>
    </xf>
    <xf numFmtId="0" fontId="18" fillId="0" borderId="0" xfId="0" quotePrefix="1" applyNumberFormat="1" applyFont="1" applyFill="1" applyBorder="1" applyAlignment="1">
      <alignment vertical="center" wrapText="1"/>
    </xf>
    <xf numFmtId="1" fontId="17" fillId="0" borderId="0" xfId="0" applyNumberFormat="1" applyFont="1" applyFill="1" applyBorder="1" applyAlignment="1">
      <alignment horizontal="left"/>
    </xf>
    <xf numFmtId="0" fontId="32" fillId="0" borderId="0" xfId="0" applyFont="1"/>
    <xf numFmtId="0" fontId="18" fillId="0" borderId="0" xfId="0" quotePrefix="1" applyFont="1" applyFill="1" applyBorder="1" applyAlignment="1">
      <alignment horizontal="left"/>
    </xf>
    <xf numFmtId="0" fontId="18" fillId="0" borderId="0" xfId="0" quotePrefix="1" applyNumberFormat="1" applyFont="1" applyFill="1" applyAlignment="1">
      <alignment vertical="top" wrapText="1"/>
    </xf>
    <xf numFmtId="49" fontId="18" fillId="0" borderId="0" xfId="0" quotePrefix="1" applyNumberFormat="1" applyFont="1" applyFill="1" applyAlignment="1">
      <alignment horizontal="right" vertical="top" wrapText="1"/>
    </xf>
    <xf numFmtId="0" fontId="22" fillId="0" borderId="0" xfId="0" quotePrefix="1" applyNumberFormat="1" applyFont="1" applyFill="1" applyAlignment="1">
      <alignment vertical="top" wrapText="1"/>
    </xf>
    <xf numFmtId="0" fontId="33" fillId="0" borderId="0" xfId="0" applyFont="1" applyFill="1" applyBorder="1"/>
    <xf numFmtId="0" fontId="34" fillId="0" borderId="0" xfId="0" applyFont="1" applyFill="1" applyBorder="1"/>
    <xf numFmtId="0" fontId="17" fillId="0" borderId="0" xfId="0" quotePrefix="1" applyFont="1" applyFill="1" applyBorder="1" applyAlignment="1">
      <alignment horizontal="left" vertical="center"/>
    </xf>
    <xf numFmtId="0" fontId="32" fillId="0" borderId="0" xfId="0" applyFont="1" applyFill="1" applyBorder="1"/>
    <xf numFmtId="0" fontId="17" fillId="0" borderId="0" xfId="0" applyFont="1" applyBorder="1" applyAlignment="1"/>
    <xf numFmtId="1" fontId="30" fillId="0" borderId="0" xfId="0" quotePrefix="1" applyNumberFormat="1" applyFont="1" applyFill="1" applyBorder="1" applyAlignment="1">
      <alignment horizontal="right" vertical="top"/>
    </xf>
    <xf numFmtId="49" fontId="30" fillId="0" borderId="0" xfId="0" quotePrefix="1" applyNumberFormat="1" applyFont="1" applyFill="1" applyBorder="1" applyAlignment="1">
      <alignment horizontal="right" vertical="top"/>
    </xf>
    <xf numFmtId="0" fontId="22" fillId="0" borderId="0" xfId="3" applyFont="1" applyFill="1" applyAlignment="1">
      <alignment horizontal="left"/>
    </xf>
    <xf numFmtId="0" fontId="17" fillId="0" borderId="0" xfId="0" quotePrefix="1" applyFont="1" applyFill="1" applyBorder="1" applyAlignment="1">
      <alignment horizontal="left"/>
    </xf>
    <xf numFmtId="1" fontId="30" fillId="0" borderId="0" xfId="0" applyNumberFormat="1" applyFont="1" applyFill="1" applyBorder="1" applyAlignment="1">
      <alignment horizontal="right" vertical="top"/>
    </xf>
    <xf numFmtId="49" fontId="30" fillId="0" borderId="0" xfId="0" applyNumberFormat="1" applyFont="1" applyFill="1" applyBorder="1" applyAlignment="1">
      <alignment horizontal="right" vertical="top"/>
    </xf>
    <xf numFmtId="0" fontId="18" fillId="0" borderId="0" xfId="0" quotePrefix="1" applyFont="1" applyFill="1" applyBorder="1" applyAlignment="1">
      <alignment horizontal="left" vertical="top"/>
    </xf>
    <xf numFmtId="17" fontId="18" fillId="0" borderId="0" xfId="0" applyNumberFormat="1" applyFont="1" applyFill="1" applyBorder="1" applyAlignment="1">
      <alignment horizontal="right" wrapText="1"/>
    </xf>
    <xf numFmtId="49" fontId="18" fillId="0" borderId="0" xfId="0" applyNumberFormat="1" applyFont="1" applyFill="1" applyBorder="1" applyAlignment="1">
      <alignment horizontal="right" wrapText="1"/>
    </xf>
    <xf numFmtId="0" fontId="18" fillId="0" borderId="0" xfId="0" applyFont="1" applyFill="1" applyBorder="1" applyAlignment="1">
      <alignment horizontal="left" vertical="top"/>
    </xf>
    <xf numFmtId="0" fontId="17" fillId="0" borderId="0" xfId="0" applyFont="1" applyFill="1" applyBorder="1" applyAlignment="1">
      <alignment horizontal="left"/>
    </xf>
    <xf numFmtId="1" fontId="17" fillId="0" borderId="0" xfId="0" applyNumberFormat="1" applyFont="1" applyFill="1" applyBorder="1" applyAlignment="1">
      <alignment horizontal="right"/>
    </xf>
    <xf numFmtId="1" fontId="30" fillId="0" borderId="0" xfId="0" applyNumberFormat="1" applyFont="1" applyFill="1" applyBorder="1" applyAlignment="1">
      <alignment horizontal="right"/>
    </xf>
    <xf numFmtId="1" fontId="18" fillId="0" borderId="0" xfId="0" applyNumberFormat="1" applyFont="1" applyFill="1" applyBorder="1" applyAlignment="1">
      <alignment horizontal="centerContinuous" vertical="top"/>
    </xf>
    <xf numFmtId="1" fontId="18" fillId="0" borderId="0" xfId="0" quotePrefix="1" applyNumberFormat="1" applyFont="1" applyFill="1" applyBorder="1" applyAlignment="1">
      <alignment horizontal="right"/>
    </xf>
    <xf numFmtId="0" fontId="18" fillId="0" borderId="0" xfId="0" applyFont="1" applyBorder="1" applyAlignment="1">
      <alignment wrapText="1"/>
    </xf>
    <xf numFmtId="0" fontId="17" fillId="0" borderId="0" xfId="0" applyFont="1" applyFill="1" applyBorder="1"/>
    <xf numFmtId="49" fontId="18" fillId="0" borderId="0" xfId="0" applyNumberFormat="1" applyFont="1" applyFill="1" applyBorder="1" applyAlignment="1">
      <alignment horizontal="right" vertical="center"/>
    </xf>
    <xf numFmtId="0" fontId="18" fillId="0" borderId="0" xfId="0" quotePrefix="1" applyFont="1" applyFill="1" applyBorder="1"/>
    <xf numFmtId="0" fontId="18" fillId="0" borderId="0" xfId="0" quotePrefix="1" applyFont="1" applyFill="1" applyAlignment="1">
      <alignment horizontal="left"/>
    </xf>
    <xf numFmtId="9" fontId="16" fillId="0" borderId="0" xfId="2" applyFont="1" applyFill="1" applyBorder="1"/>
    <xf numFmtId="0" fontId="16" fillId="0" borderId="0" xfId="0" applyFont="1" applyAlignment="1">
      <alignment wrapText="1"/>
    </xf>
    <xf numFmtId="0" fontId="26" fillId="0" borderId="0" xfId="0" quotePrefix="1" applyFont="1" applyFill="1" applyBorder="1" applyAlignment="1">
      <alignment horizontal="left"/>
    </xf>
    <xf numFmtId="165" fontId="25" fillId="0" borderId="0" xfId="0" applyNumberFormat="1" applyFont="1" applyFill="1" applyBorder="1" applyAlignment="1">
      <alignment horizontal="right"/>
    </xf>
    <xf numFmtId="49" fontId="18" fillId="0" borderId="0" xfId="0" applyNumberFormat="1" applyFont="1" applyBorder="1" applyAlignment="1">
      <alignment horizontal="right" wrapText="1"/>
    </xf>
    <xf numFmtId="0" fontId="18" fillId="0" borderId="0" xfId="0" applyFont="1" applyAlignment="1">
      <alignment wrapText="1"/>
    </xf>
    <xf numFmtId="49" fontId="18" fillId="0" borderId="0" xfId="0" applyNumberFormat="1" applyFont="1" applyAlignment="1">
      <alignment horizontal="right" wrapText="1"/>
    </xf>
    <xf numFmtId="0" fontId="18" fillId="0" borderId="0" xfId="0" applyFont="1" applyFill="1" applyAlignment="1">
      <alignment vertical="center"/>
    </xf>
    <xf numFmtId="0" fontId="18" fillId="2" borderId="1" xfId="0" applyFont="1" applyFill="1" applyBorder="1"/>
    <xf numFmtId="0" fontId="18" fillId="2" borderId="0" xfId="0" applyFont="1" applyFill="1" applyBorder="1"/>
    <xf numFmtId="0" fontId="17" fillId="2" borderId="0" xfId="0" quotePrefix="1" applyFont="1" applyFill="1" applyBorder="1"/>
    <xf numFmtId="0" fontId="35" fillId="2" borderId="0" xfId="0" applyFont="1" applyFill="1" applyBorder="1" applyAlignment="1">
      <alignment vertical="center"/>
    </xf>
    <xf numFmtId="0" fontId="18" fillId="2" borderId="0" xfId="0" applyFont="1" applyFill="1" applyBorder="1" applyAlignment="1">
      <alignment wrapText="1"/>
    </xf>
    <xf numFmtId="0" fontId="17" fillId="2" borderId="0" xfId="0" applyFont="1" applyFill="1" applyBorder="1" applyAlignment="1">
      <alignment wrapText="1"/>
    </xf>
    <xf numFmtId="0" fontId="17" fillId="2" borderId="0" xfId="0" applyFont="1" applyFill="1" applyBorder="1" applyAlignment="1"/>
    <xf numFmtId="0" fontId="39" fillId="2" borderId="0" xfId="0" applyFont="1" applyFill="1" applyBorder="1" applyAlignment="1">
      <alignment horizontal="center" vertical="center"/>
    </xf>
    <xf numFmtId="0" fontId="18" fillId="2" borderId="0" xfId="0" applyFont="1" applyFill="1" applyBorder="1" applyAlignment="1"/>
    <xf numFmtId="0" fontId="18" fillId="2" borderId="0" xfId="0" quotePrefix="1" applyFont="1" applyFill="1" applyBorder="1" applyAlignment="1">
      <alignment horizontal="right"/>
    </xf>
    <xf numFmtId="0" fontId="41" fillId="2" borderId="0" xfId="0" quotePrefix="1" applyFont="1" applyFill="1" applyBorder="1" applyAlignment="1">
      <alignment horizontal="left" vertical="center" indent="1"/>
    </xf>
    <xf numFmtId="0" fontId="38" fillId="2" borderId="0" xfId="0" quotePrefix="1" applyNumberFormat="1" applyFont="1" applyFill="1" applyBorder="1" applyAlignment="1">
      <alignment vertical="justify" wrapText="1"/>
    </xf>
    <xf numFmtId="0" fontId="42" fillId="2" borderId="0" xfId="0" applyFont="1" applyFill="1" applyBorder="1"/>
    <xf numFmtId="0" fontId="38" fillId="2" borderId="0" xfId="0" applyFont="1" applyFill="1" applyBorder="1"/>
    <xf numFmtId="0" fontId="30" fillId="2" borderId="0" xfId="0" applyFont="1" applyFill="1" applyBorder="1" applyAlignment="1">
      <alignment horizontal="left" vertical="top" wrapText="1"/>
    </xf>
    <xf numFmtId="0" fontId="43" fillId="2" borderId="0" xfId="0" applyFont="1" applyFill="1" applyBorder="1" applyAlignment="1">
      <alignment horizontal="left" vertical="top" wrapText="1"/>
    </xf>
    <xf numFmtId="0" fontId="44" fillId="2" borderId="0" xfId="0" applyFont="1" applyFill="1" applyBorder="1" applyAlignment="1">
      <alignment horizontal="left" vertical="top" wrapText="1"/>
    </xf>
    <xf numFmtId="0" fontId="16" fillId="2" borderId="0" xfId="0" applyFont="1" applyFill="1" applyBorder="1"/>
    <xf numFmtId="0" fontId="38" fillId="2" borderId="0" xfId="0" applyFont="1" applyFill="1" applyBorder="1" applyAlignment="1">
      <alignment horizontal="center" vertical="center"/>
    </xf>
    <xf numFmtId="0" fontId="24" fillId="0" borderId="1" xfId="0" applyNumberFormat="1" applyFont="1" applyFill="1" applyBorder="1"/>
    <xf numFmtId="0" fontId="16" fillId="0" borderId="0" xfId="0" applyNumberFormat="1" applyFont="1" applyFill="1"/>
    <xf numFmtId="0" fontId="16" fillId="0" borderId="0" xfId="0" applyNumberFormat="1" applyFont="1" applyFill="1" applyBorder="1"/>
    <xf numFmtId="0" fontId="16" fillId="0" borderId="0" xfId="0" applyNumberFormat="1" applyFont="1" applyFill="1" applyBorder="1" applyAlignment="1">
      <alignment horizontal="right"/>
    </xf>
    <xf numFmtId="0" fontId="45" fillId="0" borderId="0" xfId="0" applyNumberFormat="1" applyFont="1" applyFill="1" applyAlignment="1">
      <alignment horizontal="centerContinuous"/>
    </xf>
    <xf numFmtId="0" fontId="48" fillId="0" borderId="0" xfId="0" applyNumberFormat="1" applyFont="1" applyFill="1" applyBorder="1" applyAlignment="1">
      <alignment horizontal="centerContinuous"/>
    </xf>
    <xf numFmtId="0" fontId="51" fillId="0" borderId="0" xfId="0" applyNumberFormat="1" applyFont="1" applyFill="1" applyBorder="1" applyAlignment="1">
      <alignment horizontal="right" vertical="top"/>
    </xf>
    <xf numFmtId="0" fontId="16" fillId="0" borderId="0" xfId="0" applyNumberFormat="1" applyFont="1" applyFill="1" applyBorder="1" applyAlignment="1">
      <alignment horizontal="right" wrapText="1"/>
    </xf>
    <xf numFmtId="0" fontId="29" fillId="0" borderId="0" xfId="0" applyNumberFormat="1" applyFont="1" applyFill="1" applyBorder="1" applyAlignment="1">
      <alignment horizontal="right"/>
    </xf>
    <xf numFmtId="0" fontId="38" fillId="0" borderId="0" xfId="0" quotePrefix="1" applyNumberFormat="1" applyFont="1" applyFill="1" applyBorder="1" applyAlignment="1">
      <alignment horizontal="left" indent="1"/>
    </xf>
    <xf numFmtId="172" fontId="52" fillId="0" borderId="0" xfId="0" applyNumberFormat="1" applyFont="1" applyFill="1" applyBorder="1" applyAlignment="1">
      <alignment horizontal="right"/>
    </xf>
    <xf numFmtId="0" fontId="25" fillId="0" borderId="0" xfId="2" applyNumberFormat="1" applyFont="1" applyFill="1" applyBorder="1" applyAlignment="1">
      <alignment horizontal="right"/>
    </xf>
    <xf numFmtId="0" fontId="38" fillId="0" borderId="0" xfId="0" quotePrefix="1" applyNumberFormat="1" applyFont="1" applyFill="1" applyBorder="1" applyAlignment="1">
      <alignment horizontal="left" vertical="center" indent="1"/>
    </xf>
    <xf numFmtId="172" fontId="52" fillId="0" borderId="6" xfId="0" applyNumberFormat="1" applyFont="1" applyFill="1" applyBorder="1" applyAlignment="1">
      <alignment horizontal="right" vertical="center"/>
    </xf>
    <xf numFmtId="172" fontId="52" fillId="0" borderId="0" xfId="0" applyNumberFormat="1" applyFont="1" applyFill="1" applyBorder="1" applyAlignment="1">
      <alignment horizontal="right" vertical="center"/>
    </xf>
    <xf numFmtId="0" fontId="50" fillId="0" borderId="9" xfId="0" quotePrefix="1" applyNumberFormat="1" applyFont="1" applyFill="1" applyBorder="1" applyAlignment="1">
      <alignment horizontal="left" vertical="center"/>
    </xf>
    <xf numFmtId="172" fontId="49" fillId="0" borderId="10" xfId="0" applyNumberFormat="1" applyFont="1" applyFill="1" applyBorder="1" applyAlignment="1">
      <alignment horizontal="right" vertical="center"/>
    </xf>
    <xf numFmtId="172" fontId="49" fillId="0" borderId="9" xfId="0" applyNumberFormat="1" applyFont="1" applyFill="1" applyBorder="1" applyAlignment="1">
      <alignment horizontal="right" vertical="center"/>
    </xf>
    <xf numFmtId="0" fontId="38" fillId="0" borderId="0" xfId="0" quotePrefix="1" applyNumberFormat="1" applyFont="1" applyFill="1" applyBorder="1" applyAlignment="1">
      <alignment horizontal="left" vertical="center"/>
    </xf>
    <xf numFmtId="0" fontId="25" fillId="0" borderId="0" xfId="0" applyNumberFormat="1" applyFont="1" applyFill="1" applyBorder="1" applyAlignment="1">
      <alignment horizontal="right"/>
    </xf>
    <xf numFmtId="0" fontId="38" fillId="3" borderId="11" xfId="0" quotePrefix="1" applyNumberFormat="1" applyFont="1" applyFill="1" applyBorder="1" applyAlignment="1">
      <alignment horizontal="left" vertical="center"/>
    </xf>
    <xf numFmtId="172" fontId="52" fillId="3" borderId="12" xfId="0" applyNumberFormat="1" applyFont="1" applyFill="1" applyBorder="1" applyAlignment="1">
      <alignment horizontal="right" vertical="center"/>
    </xf>
    <xf numFmtId="172" fontId="52" fillId="3" borderId="11" xfId="0" applyNumberFormat="1" applyFont="1" applyFill="1" applyBorder="1" applyAlignment="1">
      <alignment horizontal="right" vertical="center"/>
    </xf>
    <xf numFmtId="0" fontId="27" fillId="0" borderId="0" xfId="2" applyNumberFormat="1" applyFont="1" applyFill="1" applyBorder="1" applyAlignment="1">
      <alignment horizontal="right"/>
    </xf>
    <xf numFmtId="0" fontId="16" fillId="0" borderId="0" xfId="0" applyNumberFormat="1" applyFont="1" applyFill="1" applyAlignment="1">
      <alignment vertical="center"/>
    </xf>
    <xf numFmtId="0" fontId="55" fillId="0" borderId="0" xfId="0" applyNumberFormat="1" applyFont="1" applyFill="1"/>
    <xf numFmtId="0" fontId="58" fillId="0" borderId="0" xfId="0" applyNumberFormat="1" applyFont="1" applyFill="1"/>
    <xf numFmtId="0" fontId="59" fillId="0" borderId="0" xfId="0" applyNumberFormat="1" applyFont="1" applyFill="1"/>
    <xf numFmtId="0" fontId="38" fillId="0" borderId="0" xfId="0" applyNumberFormat="1" applyFont="1" applyFill="1"/>
    <xf numFmtId="0" fontId="18" fillId="0" borderId="0" xfId="0" applyNumberFormat="1" applyFont="1" applyFill="1" applyBorder="1"/>
    <xf numFmtId="0" fontId="38" fillId="0" borderId="0" xfId="0" applyNumberFormat="1" applyFont="1" applyFill="1" applyBorder="1" applyAlignment="1">
      <alignment horizontal="left" vertical="center"/>
    </xf>
    <xf numFmtId="0" fontId="38" fillId="0" borderId="0" xfId="0" applyNumberFormat="1" applyFont="1" applyFill="1" applyBorder="1"/>
    <xf numFmtId="0" fontId="59" fillId="0" borderId="0" xfId="0" applyNumberFormat="1" applyFont="1" applyFill="1" applyBorder="1" applyAlignment="1">
      <alignment horizontal="right"/>
    </xf>
    <xf numFmtId="0" fontId="59" fillId="0" borderId="0" xfId="0" applyNumberFormat="1" applyFont="1" applyFill="1" applyBorder="1"/>
    <xf numFmtId="0" fontId="38" fillId="0" borderId="0" xfId="0" applyFont="1" applyFill="1" applyBorder="1"/>
    <xf numFmtId="0" fontId="38" fillId="0" borderId="0" xfId="0" applyNumberFormat="1" applyFont="1" applyBorder="1" applyAlignment="1">
      <alignment wrapText="1"/>
    </xf>
    <xf numFmtId="0" fontId="60" fillId="0" borderId="0" xfId="0" applyNumberFormat="1" applyFont="1" applyFill="1" applyBorder="1"/>
    <xf numFmtId="0" fontId="29" fillId="0" borderId="0" xfId="0" quotePrefix="1" applyNumberFormat="1" applyFont="1" applyFill="1" applyBorder="1"/>
    <xf numFmtId="0" fontId="16" fillId="0" borderId="0" xfId="0" applyNumberFormat="1" applyFont="1" applyBorder="1" applyAlignment="1">
      <alignment wrapText="1"/>
    </xf>
    <xf numFmtId="0" fontId="25" fillId="0" borderId="0" xfId="0" applyNumberFormat="1" applyFont="1" applyFill="1" applyBorder="1" applyAlignment="1">
      <alignment horizontal="left"/>
    </xf>
    <xf numFmtId="0" fontId="61" fillId="0" borderId="0" xfId="0" applyNumberFormat="1" applyFont="1" applyFill="1" applyBorder="1" applyAlignment="1">
      <alignment horizontal="right"/>
    </xf>
    <xf numFmtId="0" fontId="34" fillId="0" borderId="0" xfId="0" applyNumberFormat="1" applyFont="1" applyFill="1" applyBorder="1"/>
    <xf numFmtId="0" fontId="62" fillId="0" borderId="0" xfId="0" quotePrefix="1" applyNumberFormat="1" applyFont="1" applyFill="1" applyBorder="1" applyAlignment="1">
      <alignment horizontal="left"/>
    </xf>
    <xf numFmtId="0" fontId="16" fillId="0" borderId="0" xfId="0" applyNumberFormat="1" applyFont="1" applyAlignment="1">
      <alignment wrapText="1"/>
    </xf>
    <xf numFmtId="0" fontId="18" fillId="0" borderId="0" xfId="0" applyFont="1" applyBorder="1" applyAlignment="1"/>
    <xf numFmtId="0" fontId="18" fillId="0" borderId="33" xfId="0" applyFont="1" applyBorder="1"/>
    <xf numFmtId="1" fontId="18" fillId="0" borderId="33" xfId="0" applyNumberFormat="1" applyFont="1" applyFill="1" applyBorder="1"/>
    <xf numFmtId="165" fontId="18" fillId="0" borderId="33" xfId="0" applyNumberFormat="1" applyFont="1" applyFill="1" applyBorder="1" applyAlignment="1">
      <alignment horizontal="right"/>
    </xf>
    <xf numFmtId="167" fontId="18" fillId="0" borderId="33" xfId="2" applyNumberFormat="1" applyFont="1" applyFill="1" applyBorder="1" applyAlignment="1">
      <alignment horizontal="right"/>
    </xf>
    <xf numFmtId="49" fontId="18" fillId="0" borderId="33" xfId="0" applyNumberFormat="1" applyFont="1" applyFill="1" applyBorder="1" applyAlignment="1">
      <alignment horizontal="right"/>
    </xf>
    <xf numFmtId="0" fontId="17" fillId="0" borderId="0" xfId="0" quotePrefix="1" applyFont="1" applyFill="1" applyBorder="1" applyAlignment="1">
      <alignment horizontal="center"/>
    </xf>
    <xf numFmtId="0" fontId="38" fillId="2" borderId="0" xfId="0" applyFont="1" applyFill="1" applyBorder="1" applyAlignment="1">
      <alignment horizontal="justify" vertical="justify"/>
    </xf>
    <xf numFmtId="0" fontId="34" fillId="2" borderId="1" xfId="0" quotePrefix="1" applyNumberFormat="1" applyFont="1" applyFill="1" applyBorder="1" applyAlignment="1">
      <alignment horizontal="left" vertical="top"/>
    </xf>
    <xf numFmtId="0" fontId="16" fillId="2" borderId="1" xfId="0" applyNumberFormat="1" applyFont="1" applyFill="1" applyBorder="1" applyAlignment="1">
      <alignment vertical="top"/>
    </xf>
    <xf numFmtId="0" fontId="16" fillId="2" borderId="1" xfId="0" quotePrefix="1" applyNumberFormat="1" applyFont="1" applyFill="1" applyBorder="1" applyAlignment="1">
      <alignment horizontal="right" vertical="top"/>
    </xf>
    <xf numFmtId="0" fontId="16" fillId="2" borderId="1" xfId="0" applyNumberFormat="1" applyFont="1" applyFill="1" applyBorder="1"/>
    <xf numFmtId="0" fontId="45" fillId="2" borderId="0" xfId="0" applyNumberFormat="1" applyFont="1" applyFill="1" applyBorder="1"/>
    <xf numFmtId="0" fontId="16" fillId="2" borderId="0" xfId="0" applyNumberFormat="1" applyFont="1" applyFill="1" applyBorder="1"/>
    <xf numFmtId="0" fontId="16" fillId="2" borderId="0" xfId="0" applyNumberFormat="1" applyFont="1" applyFill="1" applyBorder="1" applyAlignment="1">
      <alignment horizontal="right"/>
    </xf>
    <xf numFmtId="0" fontId="16" fillId="2" borderId="0" xfId="0" applyNumberFormat="1" applyFont="1" applyFill="1"/>
    <xf numFmtId="17" fontId="34" fillId="2" borderId="0" xfId="0" quotePrefix="1" applyNumberFormat="1" applyFont="1" applyFill="1" applyAlignment="1">
      <alignment horizontal="center"/>
    </xf>
    <xf numFmtId="0" fontId="45" fillId="2" borderId="0" xfId="0" applyNumberFormat="1" applyFont="1" applyFill="1" applyAlignment="1">
      <alignment horizontal="centerContinuous"/>
    </xf>
    <xf numFmtId="17" fontId="45" fillId="2" borderId="0" xfId="0" applyNumberFormat="1" applyFont="1" applyFill="1" applyAlignment="1">
      <alignment horizontal="centerContinuous"/>
    </xf>
    <xf numFmtId="0" fontId="46" fillId="2" borderId="0" xfId="0" applyNumberFormat="1" applyFont="1" applyFill="1" applyAlignment="1">
      <alignment horizontal="centerContinuous"/>
    </xf>
    <xf numFmtId="0" fontId="45" fillId="2" borderId="0" xfId="0" applyNumberFormat="1" applyFont="1" applyFill="1" applyAlignment="1">
      <alignment horizontal="left"/>
    </xf>
    <xf numFmtId="0" fontId="47" fillId="2" borderId="0" xfId="0" applyNumberFormat="1" applyFont="1" applyFill="1" applyBorder="1" applyAlignment="1">
      <alignment horizontal="right"/>
    </xf>
    <xf numFmtId="0" fontId="38" fillId="2" borderId="0" xfId="0" quotePrefix="1" applyNumberFormat="1" applyFont="1" applyFill="1" applyBorder="1" applyAlignment="1">
      <alignment horizontal="left" vertical="top"/>
    </xf>
    <xf numFmtId="0" fontId="38" fillId="2" borderId="11" xfId="0" applyNumberFormat="1" applyFont="1" applyFill="1" applyBorder="1" applyAlignment="1">
      <alignment horizontal="right"/>
    </xf>
    <xf numFmtId="0" fontId="53" fillId="2" borderId="0" xfId="0" applyNumberFormat="1" applyFont="1" applyFill="1" applyBorder="1" applyAlignment="1">
      <alignment horizontal="right" vertical="center"/>
    </xf>
    <xf numFmtId="0" fontId="56" fillId="2" borderId="0" xfId="0" quotePrefix="1" applyNumberFormat="1" applyFont="1" applyFill="1" applyBorder="1" applyAlignment="1">
      <alignment horizontal="left" vertical="center"/>
    </xf>
    <xf numFmtId="0" fontId="52" fillId="2" borderId="0" xfId="0" quotePrefix="1" applyNumberFormat="1" applyFont="1" applyFill="1" applyBorder="1" applyAlignment="1">
      <alignment horizontal="left" vertical="center"/>
    </xf>
    <xf numFmtId="0" fontId="52" fillId="2" borderId="0" xfId="2" applyNumberFormat="1" applyFont="1" applyFill="1" applyBorder="1" applyAlignment="1">
      <alignment horizontal="right"/>
    </xf>
    <xf numFmtId="0" fontId="57" fillId="2" borderId="0" xfId="0" applyNumberFormat="1" applyFont="1" applyFill="1" applyBorder="1" applyAlignment="1">
      <alignment horizontal="right"/>
    </xf>
    <xf numFmtId="0" fontId="53" fillId="2" borderId="0" xfId="2" applyNumberFormat="1" applyFont="1" applyFill="1" applyBorder="1" applyAlignment="1">
      <alignment horizontal="right"/>
    </xf>
    <xf numFmtId="0" fontId="52" fillId="2" borderId="0" xfId="0" quotePrefix="1" applyNumberFormat="1" applyFont="1" applyFill="1" applyBorder="1" applyAlignment="1">
      <alignment vertical="center" wrapText="1"/>
    </xf>
    <xf numFmtId="0" fontId="53" fillId="2" borderId="0" xfId="0" quotePrefix="1" applyNumberFormat="1" applyFont="1" applyFill="1" applyBorder="1" applyAlignment="1">
      <alignment horizontal="left"/>
    </xf>
    <xf numFmtId="0" fontId="53" fillId="2" borderId="0" xfId="0" applyNumberFormat="1" applyFont="1" applyFill="1" applyBorder="1" applyAlignment="1">
      <alignment horizontal="right"/>
    </xf>
    <xf numFmtId="0" fontId="38" fillId="2" borderId="0" xfId="0" applyNumberFormat="1" applyFont="1" applyFill="1" applyBorder="1" applyAlignment="1">
      <alignment horizontal="left" vertical="top"/>
    </xf>
    <xf numFmtId="0" fontId="38" fillId="2" borderId="0" xfId="0" applyNumberFormat="1" applyFont="1" applyFill="1" applyBorder="1" applyAlignment="1">
      <alignment horizontal="right"/>
    </xf>
    <xf numFmtId="0" fontId="38" fillId="2" borderId="0" xfId="0" quotePrefix="1" applyNumberFormat="1" applyFont="1" applyFill="1" applyAlignment="1">
      <alignment horizontal="left" vertical="center"/>
    </xf>
    <xf numFmtId="0" fontId="38" fillId="2" borderId="0" xfId="0" quotePrefix="1" applyNumberFormat="1" applyFont="1" applyFill="1" applyBorder="1" applyAlignment="1">
      <alignment horizontal="left"/>
    </xf>
    <xf numFmtId="0" fontId="38" fillId="2" borderId="0" xfId="0" applyNumberFormat="1" applyFont="1" applyFill="1" applyBorder="1"/>
    <xf numFmtId="0" fontId="59" fillId="2" borderId="0" xfId="0" applyNumberFormat="1" applyFont="1" applyFill="1" applyBorder="1" applyAlignment="1">
      <alignment horizontal="left"/>
    </xf>
    <xf numFmtId="0" fontId="59" fillId="2" borderId="0" xfId="0" applyNumberFormat="1" applyFont="1" applyFill="1" applyBorder="1" applyAlignment="1">
      <alignment horizontal="right"/>
    </xf>
    <xf numFmtId="0" fontId="38" fillId="2" borderId="0" xfId="0" applyNumberFormat="1" applyFont="1" applyFill="1" applyBorder="1" applyAlignment="1">
      <alignment horizontal="centerContinuous" vertical="top"/>
    </xf>
    <xf numFmtId="0" fontId="44" fillId="2" borderId="0" xfId="0" quotePrefix="1" applyNumberFormat="1" applyFont="1" applyFill="1" applyBorder="1" applyAlignment="1">
      <alignment horizontal="right" vertical="top"/>
    </xf>
    <xf numFmtId="0" fontId="59" fillId="2" borderId="0" xfId="0" quotePrefix="1" applyNumberFormat="1" applyFont="1" applyFill="1" applyBorder="1" applyAlignment="1">
      <alignment horizontal="left"/>
    </xf>
    <xf numFmtId="0" fontId="44" fillId="2" borderId="0" xfId="0" applyNumberFormat="1" applyFont="1" applyFill="1" applyBorder="1" applyAlignment="1">
      <alignment horizontal="right" vertical="top"/>
    </xf>
    <xf numFmtId="0" fontId="38" fillId="2" borderId="0" xfId="0" applyNumberFormat="1" applyFont="1" applyFill="1" applyBorder="1" applyAlignment="1">
      <alignment horizontal="right" wrapText="1"/>
    </xf>
    <xf numFmtId="0" fontId="38" fillId="2" borderId="0" xfId="0" quotePrefix="1" applyNumberFormat="1" applyFont="1" applyFill="1" applyBorder="1" applyAlignment="1">
      <alignment horizontal="right"/>
    </xf>
    <xf numFmtId="0" fontId="38" fillId="2" borderId="0" xfId="0" quotePrefix="1" applyNumberFormat="1" applyFont="1" applyFill="1" applyAlignment="1">
      <alignment vertical="center" wrapText="1"/>
    </xf>
    <xf numFmtId="0" fontId="38" fillId="2" borderId="0" xfId="0" quotePrefix="1" applyNumberFormat="1" applyFont="1" applyFill="1" applyAlignment="1">
      <alignment vertical="top" wrapText="1"/>
    </xf>
    <xf numFmtId="0" fontId="59" fillId="2" borderId="0" xfId="0" quotePrefix="1" applyNumberFormat="1" applyFont="1" applyFill="1" applyBorder="1" applyAlignment="1">
      <alignment horizontal="left" vertical="center"/>
    </xf>
    <xf numFmtId="0" fontId="38" fillId="2" borderId="0" xfId="0" quotePrefix="1" applyNumberFormat="1" applyFont="1" applyFill="1" applyBorder="1" applyAlignment="1">
      <alignment horizontal="left" vertical="center"/>
    </xf>
    <xf numFmtId="0" fontId="38" fillId="2" borderId="0" xfId="0" quotePrefix="1" applyNumberFormat="1" applyFont="1" applyFill="1" applyBorder="1" applyAlignment="1">
      <alignment horizontal="center" vertical="center"/>
    </xf>
    <xf numFmtId="0" fontId="21" fillId="2" borderId="0" xfId="0" applyNumberFormat="1" applyFont="1" applyFill="1" applyBorder="1" applyAlignment="1"/>
    <xf numFmtId="0" fontId="38" fillId="2" borderId="0" xfId="0" applyNumberFormat="1" applyFont="1" applyFill="1" applyBorder="1" applyAlignment="1">
      <alignment horizontal="left" indent="3"/>
    </xf>
    <xf numFmtId="0" fontId="38" fillId="2" borderId="0" xfId="0" quotePrefix="1" applyNumberFormat="1" applyFont="1" applyFill="1" applyBorder="1" applyAlignment="1">
      <alignment horizontal="left" indent="3"/>
    </xf>
    <xf numFmtId="0" fontId="38" fillId="2" borderId="0" xfId="0" applyNumberFormat="1" applyFont="1" applyFill="1" applyBorder="1" applyAlignment="1">
      <alignment wrapText="1"/>
    </xf>
    <xf numFmtId="0" fontId="29" fillId="2" borderId="0" xfId="0" quotePrefix="1" applyNumberFormat="1" applyFont="1" applyFill="1" applyBorder="1"/>
    <xf numFmtId="0" fontId="16" fillId="2" borderId="0" xfId="0" applyNumberFormat="1" applyFont="1" applyFill="1" applyBorder="1" applyAlignment="1">
      <alignment wrapText="1"/>
    </xf>
    <xf numFmtId="0" fontId="25" fillId="2" borderId="0" xfId="0" applyNumberFormat="1" applyFont="1" applyFill="1" applyBorder="1" applyAlignment="1">
      <alignment horizontal="right"/>
    </xf>
    <xf numFmtId="0" fontId="34" fillId="2" borderId="0" xfId="0" applyNumberFormat="1" applyFont="1" applyFill="1" applyBorder="1"/>
    <xf numFmtId="0" fontId="62" fillId="2" borderId="0" xfId="0" quotePrefix="1" applyNumberFormat="1" applyFont="1" applyFill="1" applyBorder="1" applyAlignment="1">
      <alignment horizontal="left"/>
    </xf>
    <xf numFmtId="0" fontId="51" fillId="2" borderId="0" xfId="0" applyNumberFormat="1" applyFont="1" applyFill="1" applyBorder="1" applyAlignment="1">
      <alignment horizontal="right" vertical="top"/>
    </xf>
    <xf numFmtId="0" fontId="16" fillId="2" borderId="0" xfId="0" applyNumberFormat="1" applyFont="1" applyFill="1" applyAlignment="1">
      <alignment wrapText="1"/>
    </xf>
    <xf numFmtId="0" fontId="16" fillId="2" borderId="0" xfId="0" applyNumberFormat="1" applyFont="1" applyFill="1" applyAlignment="1">
      <alignment vertical="center"/>
    </xf>
    <xf numFmtId="0" fontId="108" fillId="29" borderId="7" xfId="0" quotePrefix="1" applyNumberFormat="1" applyFont="1" applyFill="1" applyBorder="1" applyAlignment="1">
      <alignment horizontal="left"/>
    </xf>
    <xf numFmtId="0" fontId="38" fillId="32" borderId="0" xfId="0" quotePrefix="1" applyNumberFormat="1" applyFont="1" applyFill="1" applyBorder="1" applyAlignment="1">
      <alignment horizontal="left" vertical="center" indent="1"/>
    </xf>
    <xf numFmtId="172" fontId="52" fillId="32" borderId="6" xfId="0" applyNumberFormat="1" applyFont="1" applyFill="1" applyBorder="1" applyAlignment="1">
      <alignment horizontal="right" vertical="center"/>
    </xf>
    <xf numFmtId="172" fontId="52" fillId="32" borderId="0" xfId="0" applyNumberFormat="1" applyFont="1" applyFill="1" applyBorder="1" applyAlignment="1">
      <alignment horizontal="right" vertical="center"/>
    </xf>
    <xf numFmtId="0" fontId="114" fillId="29" borderId="0" xfId="0" quotePrefix="1" applyNumberFormat="1" applyFont="1" applyFill="1" applyBorder="1" applyAlignment="1">
      <alignment horizontal="left" vertical="center"/>
    </xf>
    <xf numFmtId="172" fontId="114" fillId="29" borderId="6" xfId="0" applyNumberFormat="1" applyFont="1" applyFill="1" applyBorder="1" applyAlignment="1">
      <alignment horizontal="right" vertical="center"/>
    </xf>
    <xf numFmtId="172" fontId="114" fillId="29" borderId="0" xfId="0" applyNumberFormat="1" applyFont="1" applyFill="1" applyBorder="1" applyAlignment="1">
      <alignment horizontal="right" vertical="center"/>
    </xf>
    <xf numFmtId="172" fontId="114" fillId="29" borderId="0" xfId="0" applyNumberFormat="1" applyFont="1" applyFill="1" applyBorder="1" applyAlignment="1">
      <alignment horizontal="left" vertical="center"/>
    </xf>
    <xf numFmtId="0" fontId="114" fillId="29" borderId="0" xfId="2" applyNumberFormat="1" applyFont="1" applyFill="1" applyBorder="1" applyAlignment="1">
      <alignment horizontal="left" vertical="center"/>
    </xf>
    <xf numFmtId="0" fontId="114" fillId="29" borderId="0" xfId="2" applyNumberFormat="1" applyFont="1" applyFill="1" applyBorder="1" applyAlignment="1">
      <alignment horizontal="center" vertical="center"/>
    </xf>
    <xf numFmtId="0" fontId="114" fillId="29" borderId="0" xfId="0" applyNumberFormat="1" applyFont="1" applyFill="1" applyBorder="1" applyAlignment="1">
      <alignment horizontal="center" vertical="center"/>
    </xf>
    <xf numFmtId="172" fontId="111" fillId="0" borderId="36" xfId="0" applyNumberFormat="1" applyFont="1" applyFill="1" applyBorder="1" applyAlignment="1">
      <alignment horizontal="center" vertical="center" wrapText="1"/>
    </xf>
    <xf numFmtId="0" fontId="50" fillId="0" borderId="0" xfId="0" quotePrefix="1" applyNumberFormat="1" applyFont="1" applyFill="1" applyBorder="1" applyAlignment="1">
      <alignment horizontal="left" vertical="center"/>
    </xf>
    <xf numFmtId="172" fontId="49" fillId="0" borderId="6" xfId="0" applyNumberFormat="1" applyFont="1" applyFill="1" applyBorder="1" applyAlignment="1">
      <alignment horizontal="right" vertical="center"/>
    </xf>
    <xf numFmtId="172" fontId="49" fillId="0" borderId="0" xfId="0" applyNumberFormat="1" applyFont="1" applyFill="1" applyBorder="1" applyAlignment="1">
      <alignment horizontal="right" vertical="center"/>
    </xf>
    <xf numFmtId="167" fontId="49" fillId="0" borderId="0" xfId="2" applyNumberFormat="1" applyFont="1" applyFill="1" applyBorder="1" applyAlignment="1">
      <alignment horizontal="right" vertical="center"/>
    </xf>
    <xf numFmtId="172" fontId="52" fillId="0" borderId="39" xfId="0" applyNumberFormat="1" applyFont="1" applyFill="1" applyBorder="1" applyAlignment="1">
      <alignment horizontal="right"/>
    </xf>
    <xf numFmtId="172" fontId="52" fillId="0" borderId="39" xfId="0" applyNumberFormat="1" applyFont="1" applyFill="1" applyBorder="1" applyAlignment="1">
      <alignment horizontal="right" vertical="center"/>
    </xf>
    <xf numFmtId="172" fontId="49" fillId="0" borderId="43" xfId="0" applyNumberFormat="1" applyFont="1" applyFill="1" applyBorder="1" applyAlignment="1">
      <alignment horizontal="right" vertical="center"/>
    </xf>
    <xf numFmtId="167" fontId="49" fillId="0" borderId="44" xfId="2" applyNumberFormat="1" applyFont="1" applyFill="1" applyBorder="1" applyAlignment="1">
      <alignment horizontal="right" vertical="center"/>
    </xf>
    <xf numFmtId="0" fontId="15" fillId="29" borderId="4" xfId="0" applyNumberFormat="1" applyFont="1" applyFill="1" applyBorder="1"/>
    <xf numFmtId="0" fontId="115" fillId="29" borderId="5" xfId="0" quotePrefix="1" applyNumberFormat="1" applyFont="1" applyFill="1" applyBorder="1" applyAlignment="1">
      <alignment horizontal="centerContinuous"/>
    </xf>
    <xf numFmtId="0" fontId="116" fillId="29" borderId="4" xfId="0" applyNumberFormat="1" applyFont="1" applyFill="1" applyBorder="1" applyAlignment="1">
      <alignment horizontal="centerContinuous"/>
    </xf>
    <xf numFmtId="0" fontId="115" fillId="29" borderId="4" xfId="0" applyNumberFormat="1" applyFont="1" applyFill="1" applyBorder="1" applyAlignment="1">
      <alignment horizontal="centerContinuous"/>
    </xf>
    <xf numFmtId="0" fontId="116" fillId="29" borderId="37" xfId="0" applyNumberFormat="1" applyFont="1" applyFill="1" applyBorder="1" applyAlignment="1">
      <alignment horizontal="right"/>
    </xf>
    <xf numFmtId="0" fontId="116" fillId="29" borderId="4" xfId="0" applyNumberFormat="1" applyFont="1" applyFill="1" applyBorder="1" applyAlignment="1">
      <alignment horizontal="right"/>
    </xf>
    <xf numFmtId="0" fontId="109" fillId="29" borderId="0" xfId="0" quotePrefix="1" applyNumberFormat="1" applyFont="1" applyFill="1" applyBorder="1" applyAlignment="1">
      <alignment horizontal="left"/>
    </xf>
    <xf numFmtId="172" fontId="52" fillId="32" borderId="39" xfId="0" applyNumberFormat="1" applyFont="1" applyFill="1" applyBorder="1" applyAlignment="1">
      <alignment horizontal="right" vertical="center"/>
    </xf>
    <xf numFmtId="0" fontId="50" fillId="32" borderId="13" xfId="0" quotePrefix="1" applyNumberFormat="1" applyFont="1" applyFill="1" applyBorder="1" applyAlignment="1">
      <alignment horizontal="left" vertical="center"/>
    </xf>
    <xf numFmtId="172" fontId="49" fillId="32" borderId="14" xfId="0" applyNumberFormat="1" applyFont="1" applyFill="1" applyBorder="1" applyAlignment="1">
      <alignment horizontal="right" vertical="center"/>
    </xf>
    <xf numFmtId="172" fontId="49" fillId="32" borderId="15" xfId="0" applyNumberFormat="1" applyFont="1" applyFill="1" applyBorder="1" applyAlignment="1">
      <alignment horizontal="right" vertical="center"/>
    </xf>
    <xf numFmtId="0" fontId="110" fillId="29" borderId="8" xfId="0" quotePrefix="1" applyNumberFormat="1" applyFont="1" applyFill="1" applyBorder="1" applyAlignment="1">
      <alignment horizontal="center"/>
    </xf>
    <xf numFmtId="0" fontId="110" fillId="29" borderId="7" xfId="0" applyNumberFormat="1" applyFont="1" applyFill="1" applyBorder="1" applyAlignment="1">
      <alignment horizontal="center"/>
    </xf>
    <xf numFmtId="0" fontId="110" fillId="29" borderId="41" xfId="0" applyNumberFormat="1" applyFont="1" applyFill="1" applyBorder="1" applyAlignment="1">
      <alignment horizontal="center"/>
    </xf>
    <xf numFmtId="0" fontId="110" fillId="29" borderId="42" xfId="0" applyNumberFormat="1" applyFont="1" applyFill="1" applyBorder="1" applyAlignment="1">
      <alignment horizontal="center"/>
    </xf>
    <xf numFmtId="172" fontId="52" fillId="0" borderId="5" xfId="0" applyNumberFormat="1" applyFont="1" applyFill="1" applyBorder="1" applyAlignment="1">
      <alignment horizontal="right"/>
    </xf>
    <xf numFmtId="167" fontId="53" fillId="0" borderId="40" xfId="2" applyNumberFormat="1" applyFont="1" applyFill="1" applyBorder="1" applyAlignment="1">
      <alignment horizontal="right"/>
    </xf>
    <xf numFmtId="167" fontId="53" fillId="32" borderId="40" xfId="2" applyNumberFormat="1" applyFont="1" applyFill="1" applyBorder="1" applyAlignment="1">
      <alignment horizontal="right" vertical="center"/>
    </xf>
    <xf numFmtId="167" fontId="53" fillId="0" borderId="40" xfId="2" applyNumberFormat="1" applyFont="1" applyFill="1" applyBorder="1" applyAlignment="1">
      <alignment horizontal="right" vertical="center"/>
    </xf>
    <xf numFmtId="9" fontId="53" fillId="0" borderId="0" xfId="2" applyFont="1" applyFill="1" applyBorder="1" applyAlignment="1">
      <alignment horizontal="right" vertical="center"/>
    </xf>
    <xf numFmtId="0" fontId="50" fillId="2" borderId="0" xfId="0" quotePrefix="1" applyNumberFormat="1" applyFont="1" applyFill="1" applyBorder="1" applyAlignment="1">
      <alignment horizontal="left" vertical="center"/>
    </xf>
    <xf numFmtId="172" fontId="49" fillId="2" borderId="0" xfId="0" applyNumberFormat="1" applyFont="1" applyFill="1" applyBorder="1" applyAlignment="1">
      <alignment horizontal="right" vertical="center"/>
    </xf>
    <xf numFmtId="167" fontId="49" fillId="2" borderId="0" xfId="2" applyNumberFormat="1" applyFont="1" applyFill="1" applyBorder="1" applyAlignment="1">
      <alignment horizontal="right" vertical="center"/>
    </xf>
    <xf numFmtId="167" fontId="49" fillId="2" borderId="0" xfId="0" applyNumberFormat="1" applyFont="1" applyFill="1" applyBorder="1" applyAlignment="1">
      <alignment horizontal="right" vertical="center"/>
    </xf>
    <xf numFmtId="0" fontId="39" fillId="0" borderId="0" xfId="0" quotePrefix="1" applyFont="1" applyFill="1" applyBorder="1" applyAlignment="1">
      <alignment horizontal="left"/>
    </xf>
    <xf numFmtId="0" fontId="0" fillId="2" borderId="45" xfId="0" applyFont="1" applyFill="1" applyBorder="1"/>
    <xf numFmtId="0" fontId="14" fillId="29" borderId="0" xfId="0" applyFont="1" applyFill="1" applyBorder="1"/>
    <xf numFmtId="4" fontId="14" fillId="29" borderId="0" xfId="0" applyNumberFormat="1" applyFont="1" applyFill="1" applyBorder="1"/>
    <xf numFmtId="0" fontId="0" fillId="2" borderId="46" xfId="0" applyFont="1" applyFill="1" applyBorder="1"/>
    <xf numFmtId="0" fontId="0" fillId="32" borderId="46" xfId="0" applyFont="1" applyFill="1" applyBorder="1"/>
    <xf numFmtId="0" fontId="14" fillId="29" borderId="50" xfId="0" applyFont="1" applyFill="1" applyBorder="1" applyAlignment="1">
      <alignment horizontal="center"/>
    </xf>
    <xf numFmtId="0" fontId="14" fillId="29" borderId="49" xfId="0" applyFont="1" applyFill="1" applyBorder="1" applyAlignment="1">
      <alignment horizontal="center"/>
    </xf>
    <xf numFmtId="167" fontId="118" fillId="2" borderId="45" xfId="2" applyNumberFormat="1" applyFont="1" applyFill="1" applyBorder="1"/>
    <xf numFmtId="167" fontId="118" fillId="2" borderId="48" xfId="2" applyNumberFormat="1" applyFont="1" applyFill="1" applyBorder="1"/>
    <xf numFmtId="167" fontId="118" fillId="32" borderId="48" xfId="2" applyNumberFormat="1" applyFont="1" applyFill="1" applyBorder="1"/>
    <xf numFmtId="10" fontId="14" fillId="29" borderId="0" xfId="2" applyNumberFormat="1" applyFont="1" applyFill="1" applyBorder="1"/>
    <xf numFmtId="2" fontId="121" fillId="0" borderId="0" xfId="265" applyNumberFormat="1" applyFont="1" applyFill="1" applyBorder="1"/>
    <xf numFmtId="2" fontId="121" fillId="0" borderId="0" xfId="268" applyNumberFormat="1" applyFont="1" applyFill="1" applyBorder="1"/>
    <xf numFmtId="2" fontId="121" fillId="0" borderId="0" xfId="267" applyNumberFormat="1" applyFont="1" applyFill="1" applyBorder="1"/>
    <xf numFmtId="0" fontId="121" fillId="0" borderId="0" xfId="265" applyNumberFormat="1" applyFont="1" applyFill="1" applyBorder="1"/>
    <xf numFmtId="1" fontId="123" fillId="0" borderId="0" xfId="266" applyNumberFormat="1" applyFont="1" applyFill="1" applyBorder="1" applyAlignment="1">
      <alignment horizontal="center"/>
    </xf>
    <xf numFmtId="0" fontId="125" fillId="0" borderId="61" xfId="0" applyFont="1" applyBorder="1"/>
    <xf numFmtId="0" fontId="125" fillId="0" borderId="67" xfId="0" applyFont="1" applyBorder="1"/>
    <xf numFmtId="0" fontId="125" fillId="32" borderId="64" xfId="0" applyFont="1" applyFill="1" applyBorder="1"/>
    <xf numFmtId="0" fontId="16" fillId="0" borderId="0" xfId="0" applyNumberFormat="1" applyFont="1" applyFill="1" applyAlignment="1">
      <alignment wrapText="1"/>
    </xf>
    <xf numFmtId="2" fontId="121" fillId="0" borderId="0" xfId="266" applyNumberFormat="1" applyFont="1" applyFill="1" applyBorder="1"/>
    <xf numFmtId="0" fontId="20" fillId="2" borderId="0" xfId="0" applyNumberFormat="1" applyFont="1" applyFill="1" applyAlignment="1">
      <alignment horizontal="center"/>
    </xf>
    <xf numFmtId="183" fontId="107" fillId="0" borderId="0" xfId="266" applyFont="1" applyFill="1" applyBorder="1"/>
    <xf numFmtId="184" fontId="107" fillId="0" borderId="0" xfId="266" applyNumberFormat="1" applyFont="1" applyFill="1" applyBorder="1"/>
    <xf numFmtId="184" fontId="123" fillId="0" borderId="0" xfId="266" applyNumberFormat="1" applyFont="1" applyFill="1" applyBorder="1" applyAlignment="1">
      <alignment horizontal="center"/>
    </xf>
    <xf numFmtId="0" fontId="0" fillId="0" borderId="0" xfId="0" applyFill="1" applyBorder="1"/>
    <xf numFmtId="0" fontId="22" fillId="0" borderId="0" xfId="172" applyNumberFormat="1" applyFill="1" applyBorder="1"/>
    <xf numFmtId="170" fontId="22" fillId="0" borderId="0" xfId="172" applyFill="1" applyBorder="1"/>
    <xf numFmtId="170" fontId="54" fillId="0" borderId="0" xfId="172" applyFont="1" applyFill="1" applyBorder="1" applyAlignment="1">
      <alignment horizontal="center"/>
    </xf>
    <xf numFmtId="0" fontId="119" fillId="0" borderId="0" xfId="172" applyNumberFormat="1" applyFont="1" applyFill="1" applyBorder="1" applyAlignment="1">
      <alignment horizontal="center"/>
    </xf>
    <xf numFmtId="170" fontId="120" fillId="0" borderId="0" xfId="172" applyFont="1" applyFill="1" applyBorder="1"/>
    <xf numFmtId="170" fontId="119" fillId="0" borderId="0" xfId="172" applyFont="1" applyFill="1" applyBorder="1" applyAlignment="1">
      <alignment horizontal="center"/>
    </xf>
    <xf numFmtId="0" fontId="54" fillId="0" borderId="0" xfId="172" applyNumberFormat="1" applyFont="1" applyFill="1" applyBorder="1"/>
    <xf numFmtId="2" fontId="121" fillId="0" borderId="0" xfId="266" applyNumberFormat="1" applyFont="1" applyFill="1" applyBorder="1" applyAlignment="1">
      <alignment horizontal="center"/>
    </xf>
    <xf numFmtId="0" fontId="16" fillId="0" borderId="0" xfId="0" applyNumberFormat="1" applyFont="1" applyFill="1" applyBorder="1" applyAlignment="1">
      <alignment vertical="center"/>
    </xf>
    <xf numFmtId="0" fontId="121" fillId="0" borderId="0" xfId="267" applyFont="1" applyFill="1" applyBorder="1"/>
    <xf numFmtId="2" fontId="0" fillId="0" borderId="0" xfId="0" applyNumberFormat="1" applyFill="1" applyBorder="1"/>
    <xf numFmtId="2" fontId="124" fillId="0" borderId="0" xfId="271" applyNumberFormat="1" applyFill="1" applyBorder="1"/>
    <xf numFmtId="180" fontId="13" fillId="0" borderId="0" xfId="269" applyNumberFormat="1" applyFill="1" applyBorder="1" applyAlignment="1">
      <alignment horizontal="center"/>
    </xf>
    <xf numFmtId="2" fontId="124" fillId="0" borderId="0" xfId="270" applyNumberFormat="1" applyFill="1" applyBorder="1"/>
    <xf numFmtId="4" fontId="22" fillId="0" borderId="0" xfId="172" applyNumberFormat="1" applyFill="1" applyBorder="1"/>
    <xf numFmtId="2" fontId="22" fillId="0" borderId="0" xfId="172" applyNumberFormat="1" applyFill="1" applyBorder="1"/>
    <xf numFmtId="2" fontId="22" fillId="0" borderId="0" xfId="172" applyNumberFormat="1" applyFont="1" applyFill="1" applyBorder="1"/>
    <xf numFmtId="2" fontId="122" fillId="0" borderId="0" xfId="266" applyNumberFormat="1" applyFont="1" applyFill="1" applyBorder="1"/>
    <xf numFmtId="0" fontId="20" fillId="2" borderId="0" xfId="0" applyNumberFormat="1" applyFont="1" applyFill="1" applyAlignment="1"/>
    <xf numFmtId="0" fontId="129" fillId="2" borderId="0" xfId="0" applyFont="1" applyFill="1" applyBorder="1"/>
    <xf numFmtId="17" fontId="34" fillId="2" borderId="0" xfId="0" quotePrefix="1" applyNumberFormat="1" applyFont="1" applyFill="1" applyBorder="1" applyAlignment="1">
      <alignment horizontal="center"/>
    </xf>
    <xf numFmtId="17" fontId="45" fillId="2" borderId="0" xfId="0" applyNumberFormat="1" applyFont="1" applyFill="1" applyBorder="1" applyAlignment="1">
      <alignment horizontal="center"/>
    </xf>
    <xf numFmtId="0" fontId="46" fillId="2" borderId="0" xfId="0" applyNumberFormat="1" applyFont="1" applyFill="1" applyBorder="1" applyAlignment="1">
      <alignment horizontal="center"/>
    </xf>
    <xf numFmtId="0" fontId="45" fillId="2" borderId="0" xfId="0" applyNumberFormat="1" applyFont="1" applyFill="1" applyBorder="1" applyAlignment="1">
      <alignment horizontal="center"/>
    </xf>
    <xf numFmtId="0" fontId="113" fillId="2" borderId="0" xfId="0" applyFont="1" applyFill="1" applyBorder="1" applyAlignment="1">
      <alignment horizontal="center" vertical="center" wrapText="1"/>
    </xf>
    <xf numFmtId="0" fontId="127" fillId="2" borderId="0" xfId="0" applyFont="1" applyFill="1" applyBorder="1" applyAlignment="1">
      <alignment vertical="center"/>
    </xf>
    <xf numFmtId="0" fontId="128" fillId="2" borderId="0" xfId="0" applyFont="1" applyFill="1" applyBorder="1" applyAlignment="1">
      <alignment vertical="center"/>
    </xf>
    <xf numFmtId="0" fontId="20" fillId="2" borderId="0" xfId="0" quotePrefix="1" applyNumberFormat="1" applyFont="1" applyFill="1" applyAlignment="1"/>
    <xf numFmtId="0" fontId="0" fillId="2" borderId="0" xfId="0" applyFill="1"/>
    <xf numFmtId="0" fontId="34" fillId="2" borderId="1" xfId="0" quotePrefix="1" applyNumberFormat="1" applyFont="1" applyFill="1" applyBorder="1" applyAlignment="1">
      <alignment horizontal="center" vertical="top"/>
    </xf>
    <xf numFmtId="0" fontId="16" fillId="2" borderId="0" xfId="0" applyNumberFormat="1" applyFont="1" applyFill="1" applyBorder="1" applyAlignment="1">
      <alignment horizontal="center"/>
    </xf>
    <xf numFmtId="0" fontId="16" fillId="2" borderId="0" xfId="0" applyNumberFormat="1" applyFont="1" applyFill="1" applyAlignment="1">
      <alignment horizontal="center"/>
    </xf>
    <xf numFmtId="0" fontId="38" fillId="2" borderId="0" xfId="0" applyNumberFormat="1" applyFont="1" applyFill="1" applyBorder="1" applyAlignment="1">
      <alignment horizontal="right" vertical="center"/>
    </xf>
    <xf numFmtId="0" fontId="132" fillId="2" borderId="0" xfId="0" applyNumberFormat="1" applyFont="1" applyFill="1" applyBorder="1" applyAlignment="1">
      <alignment horizontal="center"/>
    </xf>
    <xf numFmtId="0" fontId="132" fillId="2" borderId="0" xfId="0" applyNumberFormat="1" applyFont="1" applyFill="1" applyAlignment="1">
      <alignment horizontal="left"/>
    </xf>
    <xf numFmtId="0" fontId="132" fillId="0" borderId="0" xfId="0" applyNumberFormat="1" applyFont="1" applyFill="1"/>
    <xf numFmtId="0" fontId="132" fillId="0" borderId="0" xfId="0" applyNumberFormat="1" applyFont="1" applyFill="1" applyAlignment="1">
      <alignment vertical="center"/>
    </xf>
    <xf numFmtId="0" fontId="132" fillId="2" borderId="0" xfId="0" applyNumberFormat="1" applyFont="1" applyFill="1" applyBorder="1"/>
    <xf numFmtId="0" fontId="132" fillId="2" borderId="0" xfId="0" applyNumberFormat="1" applyFont="1" applyFill="1" applyBorder="1" applyAlignment="1">
      <alignment horizontal="right"/>
    </xf>
    <xf numFmtId="0" fontId="132" fillId="2" borderId="0" xfId="0" quotePrefix="1" applyNumberFormat="1" applyFont="1" applyFill="1" applyBorder="1" applyAlignment="1">
      <alignment horizontal="center"/>
    </xf>
    <xf numFmtId="0" fontId="132" fillId="0" borderId="0" xfId="0" applyNumberFormat="1" applyFont="1"/>
    <xf numFmtId="0" fontId="218" fillId="0" borderId="0" xfId="0" applyNumberFormat="1" applyFont="1" applyFill="1" applyAlignment="1">
      <alignment vertical="center"/>
    </xf>
    <xf numFmtId="0" fontId="219" fillId="0" borderId="0" xfId="0" applyNumberFormat="1" applyFont="1" applyFill="1" applyBorder="1"/>
    <xf numFmtId="0" fontId="220" fillId="0" borderId="0" xfId="0" applyNumberFormat="1" applyFont="1" applyFill="1" applyBorder="1"/>
    <xf numFmtId="0" fontId="218" fillId="0" borderId="0" xfId="0" applyNumberFormat="1" applyFont="1" applyFill="1" applyBorder="1"/>
    <xf numFmtId="0" fontId="221" fillId="0" borderId="0" xfId="0" applyNumberFormat="1" applyFont="1" applyFill="1" applyBorder="1"/>
    <xf numFmtId="0" fontId="218" fillId="0" borderId="0" xfId="0" applyNumberFormat="1" applyFont="1" applyFill="1"/>
    <xf numFmtId="0" fontId="29" fillId="2" borderId="0" xfId="0" applyNumberFormat="1" applyFont="1" applyFill="1"/>
    <xf numFmtId="0" fontId="16" fillId="2" borderId="0" xfId="0" applyNumberFormat="1" applyFont="1" applyFill="1" applyAlignment="1">
      <alignment horizontal="left"/>
    </xf>
    <xf numFmtId="0" fontId="223" fillId="2" borderId="0" xfId="0" applyNumberFormat="1" applyFont="1" applyFill="1" applyAlignment="1">
      <alignment horizontal="centerContinuous"/>
    </xf>
    <xf numFmtId="167" fontId="42" fillId="0" borderId="2" xfId="2" applyNumberFormat="1" applyFont="1" applyFill="1" applyBorder="1" applyAlignment="1">
      <alignment horizontal="right"/>
    </xf>
    <xf numFmtId="0" fontId="113" fillId="2" borderId="0" xfId="0" quotePrefix="1" applyNumberFormat="1" applyFont="1" applyFill="1" applyBorder="1" applyAlignment="1">
      <alignment horizontal="left" wrapText="1"/>
    </xf>
    <xf numFmtId="0" fontId="109" fillId="2" borderId="0" xfId="0" quotePrefix="1" applyNumberFormat="1" applyFont="1" applyFill="1" applyBorder="1" applyAlignment="1">
      <alignment horizontal="left"/>
    </xf>
    <xf numFmtId="17" fontId="109" fillId="2" borderId="0" xfId="0" applyNumberFormat="1" applyFont="1" applyFill="1" applyBorder="1" applyAlignment="1">
      <alignment horizontal="center"/>
    </xf>
    <xf numFmtId="0" fontId="109" fillId="2" borderId="0" xfId="0" applyNumberFormat="1" applyFont="1" applyFill="1" applyBorder="1" applyAlignment="1">
      <alignment horizontal="center" wrapText="1"/>
    </xf>
    <xf numFmtId="0" fontId="38" fillId="2" borderId="0" xfId="0" quotePrefix="1" applyNumberFormat="1" applyFont="1" applyFill="1" applyBorder="1" applyAlignment="1">
      <alignment horizontal="left" indent="1"/>
    </xf>
    <xf numFmtId="172" fontId="52" fillId="2" borderId="0" xfId="0" applyNumberFormat="1" applyFont="1" applyFill="1" applyBorder="1" applyAlignment="1">
      <alignment horizontal="right"/>
    </xf>
    <xf numFmtId="167" fontId="53" fillId="2" borderId="0" xfId="0" applyNumberFormat="1" applyFont="1" applyFill="1" applyBorder="1" applyAlignment="1">
      <alignment horizontal="right"/>
    </xf>
    <xf numFmtId="0" fontId="38" fillId="2" borderId="0" xfId="0" quotePrefix="1" applyNumberFormat="1" applyFont="1" applyFill="1" applyBorder="1" applyAlignment="1">
      <alignment horizontal="left" vertical="center" indent="1"/>
    </xf>
    <xf numFmtId="172" fontId="52" fillId="2" borderId="0" xfId="0" applyNumberFormat="1" applyFont="1" applyFill="1" applyBorder="1" applyAlignment="1">
      <alignment horizontal="right" vertical="center"/>
    </xf>
    <xf numFmtId="167" fontId="53" fillId="2" borderId="0" xfId="0" applyNumberFormat="1" applyFont="1" applyFill="1" applyBorder="1" applyAlignment="1">
      <alignment horizontal="right" vertical="center"/>
    </xf>
    <xf numFmtId="0" fontId="15" fillId="2" borderId="0" xfId="0" applyNumberFormat="1" applyFont="1" applyFill="1" applyBorder="1"/>
    <xf numFmtId="0" fontId="115" fillId="2" borderId="0" xfId="0" quotePrefix="1" applyNumberFormat="1" applyFont="1" applyFill="1" applyBorder="1" applyAlignment="1">
      <alignment horizontal="centerContinuous"/>
    </xf>
    <xf numFmtId="0" fontId="116" fillId="2" borderId="0" xfId="0" applyNumberFormat="1" applyFont="1" applyFill="1" applyBorder="1" applyAlignment="1">
      <alignment horizontal="centerContinuous"/>
    </xf>
    <xf numFmtId="0" fontId="115" fillId="2" borderId="0" xfId="0" applyNumberFormat="1" applyFont="1" applyFill="1" applyBorder="1" applyAlignment="1">
      <alignment horizontal="centerContinuous"/>
    </xf>
    <xf numFmtId="0" fontId="116" fillId="2" borderId="0" xfId="0" applyNumberFormat="1" applyFont="1" applyFill="1" applyBorder="1" applyAlignment="1">
      <alignment horizontal="right"/>
    </xf>
    <xf numFmtId="171" fontId="109" fillId="2" borderId="0" xfId="0" applyNumberFormat="1" applyFont="1" applyFill="1" applyBorder="1" applyAlignment="1">
      <alignment horizontal="center"/>
    </xf>
    <xf numFmtId="0" fontId="108" fillId="2" borderId="0" xfId="0" quotePrefix="1" applyNumberFormat="1" applyFont="1" applyFill="1" applyBorder="1" applyAlignment="1">
      <alignment horizontal="left"/>
    </xf>
    <xf numFmtId="0" fontId="110" fillId="2" borderId="0" xfId="0" quotePrefix="1" applyNumberFormat="1" applyFont="1" applyFill="1" applyBorder="1" applyAlignment="1">
      <alignment horizontal="center"/>
    </xf>
    <xf numFmtId="0" fontId="110" fillId="2" borderId="0" xfId="0" applyNumberFormat="1" applyFont="1" applyFill="1" applyBorder="1" applyAlignment="1">
      <alignment horizontal="center"/>
    </xf>
    <xf numFmtId="167" fontId="53" fillId="2" borderId="0" xfId="2" applyNumberFormat="1" applyFont="1" applyFill="1" applyBorder="1" applyAlignment="1">
      <alignment horizontal="right"/>
    </xf>
    <xf numFmtId="167" fontId="53" fillId="2" borderId="0" xfId="2" applyNumberFormat="1" applyFont="1" applyFill="1" applyBorder="1" applyAlignment="1">
      <alignment horizontal="right" vertical="center"/>
    </xf>
    <xf numFmtId="10" fontId="49" fillId="2" borderId="0" xfId="2" applyNumberFormat="1" applyFont="1" applyFill="1" applyBorder="1" applyAlignment="1">
      <alignment horizontal="right" vertical="center"/>
    </xf>
    <xf numFmtId="0" fontId="113" fillId="2" borderId="0" xfId="0" quotePrefix="1" applyNumberFormat="1" applyFont="1" applyFill="1" applyBorder="1" applyAlignment="1">
      <alignment horizontal="left"/>
    </xf>
    <xf numFmtId="167" fontId="52" fillId="2" borderId="0" xfId="0" applyNumberFormat="1" applyFont="1" applyFill="1" applyBorder="1" applyAlignment="1">
      <alignment horizontal="right" vertical="center"/>
    </xf>
    <xf numFmtId="9" fontId="53" fillId="2" borderId="0" xfId="2" applyFont="1" applyFill="1" applyBorder="1" applyAlignment="1">
      <alignment horizontal="right" vertical="center"/>
    </xf>
    <xf numFmtId="167" fontId="52" fillId="2" borderId="0" xfId="2" applyNumberFormat="1" applyFont="1" applyFill="1" applyBorder="1" applyAlignment="1">
      <alignment horizontal="right" vertical="center"/>
    </xf>
    <xf numFmtId="180" fontId="49" fillId="2" borderId="0" xfId="2" applyNumberFormat="1" applyFont="1" applyFill="1" applyBorder="1" applyAlignment="1">
      <alignment horizontal="right" vertical="center"/>
    </xf>
    <xf numFmtId="0" fontId="14" fillId="2" borderId="0" xfId="0" applyFont="1" applyFill="1" applyBorder="1"/>
    <xf numFmtId="4" fontId="14" fillId="2" borderId="0" xfId="0" applyNumberFormat="1" applyFont="1" applyFill="1" applyBorder="1"/>
    <xf numFmtId="10" fontId="14" fillId="2" borderId="0" xfId="2" applyNumberFormat="1" applyFont="1" applyFill="1" applyBorder="1"/>
    <xf numFmtId="0" fontId="14"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18" fillId="2" borderId="0" xfId="2" applyNumberFormat="1" applyFont="1" applyFill="1" applyBorder="1"/>
    <xf numFmtId="17" fontId="45" fillId="2" borderId="0" xfId="0" applyNumberFormat="1" applyFont="1" applyFill="1" applyBorder="1" applyAlignment="1">
      <alignment horizontal="centerContinuous"/>
    </xf>
    <xf numFmtId="0" fontId="46" fillId="2" borderId="0" xfId="0" applyNumberFormat="1" applyFont="1" applyFill="1" applyBorder="1" applyAlignment="1">
      <alignment horizontal="centerContinuous"/>
    </xf>
    <xf numFmtId="0" fontId="45" fillId="2" borderId="0" xfId="0" applyNumberFormat="1" applyFont="1" applyFill="1" applyBorder="1" applyAlignment="1">
      <alignment horizontal="centerContinuous"/>
    </xf>
    <xf numFmtId="0" fontId="45" fillId="2" borderId="0" xfId="0" applyNumberFormat="1" applyFont="1" applyFill="1" applyBorder="1" applyAlignment="1">
      <alignment horizontal="left"/>
    </xf>
    <xf numFmtId="17" fontId="113" fillId="2" borderId="0" xfId="0" applyNumberFormat="1" applyFont="1" applyFill="1" applyBorder="1" applyAlignment="1">
      <alignment horizontal="center" vertical="center" wrapText="1"/>
    </xf>
    <xf numFmtId="0" fontId="113" fillId="2" borderId="0" xfId="0" applyFont="1" applyFill="1" applyBorder="1" applyAlignment="1">
      <alignment vertical="center" wrapText="1"/>
    </xf>
    <xf numFmtId="4" fontId="125" fillId="2" borderId="0" xfId="0" applyNumberFormat="1" applyFont="1" applyFill="1" applyBorder="1"/>
    <xf numFmtId="0" fontId="125" fillId="2" borderId="0" xfId="0" applyFont="1" applyFill="1" applyBorder="1"/>
    <xf numFmtId="9" fontId="126" fillId="2" borderId="0" xfId="2" applyFont="1" applyFill="1" applyBorder="1" applyAlignment="1">
      <alignment horizontal="center"/>
    </xf>
    <xf numFmtId="0" fontId="49" fillId="2" borderId="0" xfId="0" applyFont="1" applyFill="1" applyBorder="1" applyAlignment="1">
      <alignment vertical="center" wrapText="1"/>
    </xf>
    <xf numFmtId="0" fontId="49" fillId="2" borderId="0" xfId="0" applyFont="1" applyFill="1" applyBorder="1" applyAlignment="1">
      <alignment horizontal="center" vertical="center" wrapText="1"/>
    </xf>
    <xf numFmtId="4" fontId="111" fillId="2" borderId="0" xfId="0" applyNumberFormat="1" applyFont="1" applyFill="1" applyBorder="1"/>
    <xf numFmtId="0" fontId="111" fillId="2" borderId="0" xfId="0" applyFont="1" applyFill="1" applyBorder="1"/>
    <xf numFmtId="17" fontId="49" fillId="2" borderId="0" xfId="0" applyNumberFormat="1" applyFont="1" applyFill="1" applyBorder="1" applyAlignment="1">
      <alignment horizontal="center" vertical="center" wrapText="1"/>
    </xf>
    <xf numFmtId="9" fontId="49" fillId="2" borderId="0" xfId="2" applyFont="1" applyFill="1" applyBorder="1" applyAlignment="1">
      <alignment horizontal="center"/>
    </xf>
    <xf numFmtId="0" fontId="226" fillId="0" borderId="0" xfId="0" applyNumberFormat="1" applyFont="1" applyFill="1" applyBorder="1"/>
    <xf numFmtId="0" fontId="40" fillId="0" borderId="0" xfId="0" applyNumberFormat="1" applyFont="1" applyFill="1" applyBorder="1"/>
    <xf numFmtId="0" fontId="199" fillId="0" borderId="0" xfId="0" applyNumberFormat="1" applyFont="1" applyFill="1" applyBorder="1"/>
    <xf numFmtId="207" fontId="49" fillId="0" borderId="9" xfId="0" applyNumberFormat="1" applyFont="1" applyFill="1" applyBorder="1" applyAlignment="1">
      <alignment horizontal="right" vertical="center"/>
    </xf>
    <xf numFmtId="0" fontId="14" fillId="87" borderId="0" xfId="0" applyFont="1" applyFill="1" applyBorder="1" applyAlignment="1">
      <alignment vertical="center"/>
    </xf>
    <xf numFmtId="0" fontId="40" fillId="2" borderId="0" xfId="0" quotePrefix="1" applyNumberFormat="1" applyFont="1" applyFill="1" applyBorder="1" applyAlignment="1">
      <alignment horizontal="left" vertical="top"/>
    </xf>
    <xf numFmtId="0" fontId="109" fillId="29" borderId="111" xfId="0" quotePrefix="1" applyNumberFormat="1" applyFont="1" applyFill="1" applyBorder="1" applyAlignment="1">
      <alignment horizontal="left"/>
    </xf>
    <xf numFmtId="0" fontId="108" fillId="29" borderId="110" xfId="0" quotePrefix="1" applyNumberFormat="1" applyFont="1" applyFill="1" applyBorder="1" applyAlignment="1">
      <alignment horizontal="left"/>
    </xf>
    <xf numFmtId="172" fontId="49" fillId="0" borderId="112" xfId="0" applyNumberFormat="1" applyFont="1" applyFill="1" applyBorder="1" applyAlignment="1">
      <alignment horizontal="right" vertical="center"/>
    </xf>
    <xf numFmtId="0" fontId="38" fillId="2" borderId="0" xfId="0" applyNumberFormat="1" applyFont="1" applyFill="1" applyBorder="1" applyAlignment="1">
      <alignment horizontal="left" vertical="center"/>
    </xf>
    <xf numFmtId="0" fontId="38" fillId="2" borderId="0" xfId="0" quotePrefix="1" applyNumberFormat="1" applyFont="1" applyFill="1" applyBorder="1" applyAlignment="1">
      <alignment horizontal="left" vertical="center" indent="3"/>
    </xf>
    <xf numFmtId="0" fontId="40" fillId="2" borderId="0" xfId="0" quotePrefix="1" applyNumberFormat="1" applyFont="1" applyFill="1" applyBorder="1" applyAlignment="1">
      <alignment horizontal="left" vertical="center" indent="3"/>
    </xf>
    <xf numFmtId="17" fontId="112" fillId="2" borderId="0" xfId="0" applyNumberFormat="1" applyFont="1" applyFill="1" applyBorder="1" applyAlignment="1">
      <alignment horizontal="center" vertical="center"/>
    </xf>
    <xf numFmtId="17" fontId="112" fillId="2" borderId="0" xfId="0" applyNumberFormat="1" applyFont="1" applyFill="1" applyBorder="1" applyAlignment="1">
      <alignment horizontal="center"/>
    </xf>
    <xf numFmtId="0" fontId="117" fillId="2" borderId="0" xfId="0" applyNumberFormat="1" applyFont="1" applyFill="1" applyBorder="1" applyAlignment="1">
      <alignment horizontal="center"/>
    </xf>
    <xf numFmtId="0" fontId="110" fillId="29" borderId="113" xfId="0" applyNumberFormat="1" applyFont="1" applyFill="1" applyBorder="1" applyAlignment="1">
      <alignment horizontal="center"/>
    </xf>
    <xf numFmtId="0" fontId="110" fillId="29" borderId="114" xfId="0" applyNumberFormat="1" applyFont="1" applyFill="1" applyBorder="1" applyAlignment="1">
      <alignment horizontal="center"/>
    </xf>
    <xf numFmtId="172" fontId="217" fillId="0" borderId="115" xfId="0" applyNumberFormat="1" applyFont="1" applyFill="1" applyBorder="1" applyAlignment="1">
      <alignment horizontal="right"/>
    </xf>
    <xf numFmtId="167" fontId="53" fillId="0" borderId="116" xfId="2" applyNumberFormat="1" applyFont="1" applyFill="1" applyBorder="1" applyAlignment="1">
      <alignment horizontal="right"/>
    </xf>
    <xf numFmtId="172" fontId="217" fillId="32" borderId="115" xfId="0" applyNumberFormat="1" applyFont="1" applyFill="1" applyBorder="1" applyAlignment="1">
      <alignment horizontal="right" vertical="center"/>
    </xf>
    <xf numFmtId="167" fontId="53" fillId="32" borderId="116" xfId="2" applyNumberFormat="1" applyFont="1" applyFill="1" applyBorder="1" applyAlignment="1">
      <alignment horizontal="right" vertical="center"/>
    </xf>
    <xf numFmtId="172" fontId="217" fillId="0" borderId="115" xfId="0" applyNumberFormat="1" applyFont="1" applyFill="1" applyBorder="1" applyAlignment="1">
      <alignment horizontal="right" vertical="center"/>
    </xf>
    <xf numFmtId="167" fontId="53" fillId="0" borderId="116" xfId="2" applyNumberFormat="1" applyFont="1" applyFill="1" applyBorder="1" applyAlignment="1">
      <alignment horizontal="right" vertical="center"/>
    </xf>
    <xf numFmtId="172" fontId="49" fillId="0" borderId="117" xfId="0" applyNumberFormat="1" applyFont="1" applyFill="1" applyBorder="1" applyAlignment="1">
      <alignment horizontal="right" vertical="center"/>
    </xf>
    <xf numFmtId="167" fontId="49" fillId="0" borderId="118" xfId="2" applyNumberFormat="1" applyFont="1" applyFill="1" applyBorder="1" applyAlignment="1">
      <alignment horizontal="right" vertical="center"/>
    </xf>
    <xf numFmtId="172" fontId="52" fillId="32" borderId="115" xfId="0" applyNumberFormat="1" applyFont="1" applyFill="1" applyBorder="1" applyAlignment="1">
      <alignment horizontal="right" vertical="center"/>
    </xf>
    <xf numFmtId="0" fontId="115" fillId="29" borderId="119" xfId="0" applyNumberFormat="1" applyFont="1" applyFill="1" applyBorder="1" applyAlignment="1">
      <alignment horizontal="centerContinuous"/>
    </xf>
    <xf numFmtId="0" fontId="115" fillId="29" borderId="120" xfId="0" applyNumberFormat="1" applyFont="1" applyFill="1" applyBorder="1" applyAlignment="1">
      <alignment horizontal="centerContinuous"/>
    </xf>
    <xf numFmtId="172" fontId="52" fillId="0" borderId="115" xfId="0" applyNumberFormat="1" applyFont="1" applyFill="1" applyBorder="1" applyAlignment="1">
      <alignment horizontal="right"/>
    </xf>
    <xf numFmtId="172" fontId="52" fillId="0" borderId="115" xfId="0" applyNumberFormat="1" applyFont="1" applyFill="1" applyBorder="1" applyAlignment="1">
      <alignment horizontal="right" vertical="center"/>
    </xf>
    <xf numFmtId="207" fontId="49" fillId="0" borderId="117" xfId="0" applyNumberFormat="1" applyFont="1" applyFill="1" applyBorder="1" applyAlignment="1">
      <alignment horizontal="right" vertical="center"/>
    </xf>
    <xf numFmtId="0" fontId="116" fillId="29" borderId="119" xfId="0" applyNumberFormat="1" applyFont="1" applyFill="1" applyBorder="1" applyAlignment="1">
      <alignment horizontal="right"/>
    </xf>
    <xf numFmtId="172" fontId="52" fillId="0" borderId="4" xfId="0" applyNumberFormat="1" applyFont="1" applyFill="1" applyBorder="1" applyAlignment="1">
      <alignment horizontal="right"/>
    </xf>
    <xf numFmtId="172" fontId="52" fillId="32" borderId="15" xfId="0" applyNumberFormat="1" applyFont="1" applyFill="1" applyBorder="1" applyAlignment="1">
      <alignment horizontal="right" vertical="center"/>
    </xf>
    <xf numFmtId="0" fontId="115" fillId="29" borderId="37" xfId="0" applyNumberFormat="1" applyFont="1" applyFill="1" applyBorder="1" applyAlignment="1">
      <alignment horizontal="centerContinuous"/>
    </xf>
    <xf numFmtId="0" fontId="115" fillId="29" borderId="38" xfId="0" applyNumberFormat="1" applyFont="1" applyFill="1" applyBorder="1" applyAlignment="1">
      <alignment horizontal="centerContinuous"/>
    </xf>
    <xf numFmtId="0" fontId="227" fillId="2" borderId="0" xfId="0" applyNumberFormat="1" applyFont="1" applyFill="1" applyAlignment="1">
      <alignment horizontal="centerContinuous"/>
    </xf>
    <xf numFmtId="0" fontId="228" fillId="2" borderId="0" xfId="0" applyNumberFormat="1" applyFont="1" applyFill="1" applyBorder="1" applyAlignment="1">
      <alignment horizontal="right" vertical="top"/>
    </xf>
    <xf numFmtId="0" fontId="230" fillId="2" borderId="0" xfId="0" applyNumberFormat="1" applyFont="1" applyFill="1" applyBorder="1" applyAlignment="1">
      <alignment horizontal="right"/>
    </xf>
    <xf numFmtId="0" fontId="226" fillId="2" borderId="0" xfId="0" applyNumberFormat="1" applyFont="1" applyFill="1" applyBorder="1" applyAlignment="1">
      <alignment horizontal="right"/>
    </xf>
    <xf numFmtId="0" fontId="40" fillId="2" borderId="0" xfId="0" applyNumberFormat="1" applyFont="1" applyFill="1" applyBorder="1"/>
    <xf numFmtId="0" fontId="199" fillId="2" borderId="0" xfId="0" applyNumberFormat="1" applyFont="1" applyFill="1" applyBorder="1"/>
    <xf numFmtId="0" fontId="232" fillId="2" borderId="0" xfId="0" applyFont="1" applyFill="1" applyBorder="1"/>
    <xf numFmtId="0" fontId="232" fillId="86" borderId="0" xfId="0" applyFont="1" applyFill="1" applyBorder="1"/>
    <xf numFmtId="0" fontId="131" fillId="86" borderId="0" xfId="0" applyFont="1" applyFill="1" applyBorder="1"/>
    <xf numFmtId="0" fontId="131" fillId="2" borderId="0" xfId="0" applyFont="1" applyFill="1" applyBorder="1"/>
    <xf numFmtId="0" fontId="10" fillId="86" borderId="0" xfId="0" applyFont="1" applyFill="1" applyBorder="1"/>
    <xf numFmtId="0" fontId="10" fillId="2" borderId="0" xfId="0" applyFont="1" applyFill="1" applyBorder="1"/>
    <xf numFmtId="0" fontId="21" fillId="2" borderId="0" xfId="0" applyNumberFormat="1" applyFont="1" applyFill="1" applyBorder="1" applyAlignment="1">
      <alignment horizontal="center"/>
    </xf>
    <xf numFmtId="0" fontId="18" fillId="2" borderId="0" xfId="0" applyNumberFormat="1" applyFont="1" applyFill="1" applyBorder="1"/>
    <xf numFmtId="167" fontId="53" fillId="0" borderId="0" xfId="2" applyNumberFormat="1" applyFont="1" applyFill="1" applyBorder="1" applyAlignment="1">
      <alignment horizontal="right" vertical="center"/>
    </xf>
    <xf numFmtId="9" fontId="49" fillId="0" borderId="0" xfId="2" applyFont="1" applyFill="1" applyBorder="1" applyAlignment="1">
      <alignment horizontal="right" vertical="center"/>
    </xf>
    <xf numFmtId="9" fontId="52" fillId="3" borderId="122" xfId="2" applyFont="1" applyFill="1" applyBorder="1" applyAlignment="1">
      <alignment horizontal="right" vertical="center"/>
    </xf>
    <xf numFmtId="9" fontId="52" fillId="3" borderId="11" xfId="2" applyFont="1" applyFill="1" applyBorder="1" applyAlignment="1">
      <alignment horizontal="right" vertical="center"/>
    </xf>
    <xf numFmtId="9" fontId="111" fillId="32" borderId="121" xfId="2" applyFont="1" applyFill="1" applyBorder="1" applyAlignment="1">
      <alignment horizontal="right" vertical="center"/>
    </xf>
    <xf numFmtId="9" fontId="111" fillId="32" borderId="15" xfId="2" applyFont="1" applyFill="1" applyBorder="1" applyAlignment="1">
      <alignment horizontal="right" vertical="center"/>
    </xf>
    <xf numFmtId="167" fontId="49" fillId="0" borderId="9" xfId="2" applyNumberFormat="1" applyFont="1" applyFill="1" applyBorder="1" applyAlignment="1">
      <alignment horizontal="right" vertical="center"/>
    </xf>
    <xf numFmtId="209" fontId="52" fillId="0" borderId="39" xfId="0" applyNumberFormat="1" applyFont="1" applyFill="1" applyBorder="1" applyAlignment="1">
      <alignment horizontal="right"/>
    </xf>
    <xf numFmtId="209" fontId="52" fillId="32" borderId="39" xfId="0" applyNumberFormat="1" applyFont="1" applyFill="1" applyBorder="1" applyAlignment="1">
      <alignment horizontal="right" vertical="center"/>
    </xf>
    <xf numFmtId="206" fontId="49" fillId="0" borderId="43" xfId="0" applyNumberFormat="1" applyFont="1" applyFill="1" applyBorder="1" applyAlignment="1">
      <alignment horizontal="right" vertical="center"/>
    </xf>
    <xf numFmtId="22" fontId="16" fillId="0" borderId="0" xfId="0" applyNumberFormat="1" applyFont="1" applyFill="1" applyAlignment="1">
      <alignment vertical="center"/>
    </xf>
    <xf numFmtId="22" fontId="16" fillId="0" borderId="0" xfId="0" applyNumberFormat="1" applyFont="1" applyFill="1"/>
    <xf numFmtId="0" fontId="235" fillId="2" borderId="0" xfId="0" quotePrefix="1" applyNumberFormat="1" applyFont="1" applyFill="1" applyBorder="1" applyAlignment="1">
      <alignment horizontal="left" vertical="top"/>
    </xf>
    <xf numFmtId="0" fontId="50" fillId="0" borderId="132" xfId="0" quotePrefix="1" applyNumberFormat="1" applyFont="1" applyFill="1" applyBorder="1" applyAlignment="1">
      <alignment horizontal="left" vertical="center"/>
    </xf>
    <xf numFmtId="172" fontId="52" fillId="0" borderId="40" xfId="0" applyNumberFormat="1" applyFont="1" applyFill="1" applyBorder="1" applyAlignment="1">
      <alignment horizontal="right" vertical="center"/>
    </xf>
    <xf numFmtId="172" fontId="49" fillId="32" borderId="133" xfId="0" applyNumberFormat="1" applyFont="1" applyFill="1" applyBorder="1" applyAlignment="1">
      <alignment horizontal="right" vertical="center"/>
    </xf>
    <xf numFmtId="167" fontId="50" fillId="0" borderId="132" xfId="2" quotePrefix="1" applyNumberFormat="1" applyFont="1" applyFill="1" applyBorder="1" applyAlignment="1">
      <alignment horizontal="left" vertical="center"/>
    </xf>
    <xf numFmtId="167" fontId="52" fillId="32" borderId="40" xfId="2" applyNumberFormat="1" applyFont="1" applyFill="1" applyBorder="1" applyAlignment="1">
      <alignment horizontal="right" vertical="center"/>
    </xf>
    <xf numFmtId="167" fontId="52" fillId="0" borderId="40" xfId="2" applyNumberFormat="1" applyFont="1" applyFill="1" applyBorder="1" applyAlignment="1">
      <alignment horizontal="right" vertical="center"/>
    </xf>
    <xf numFmtId="167" fontId="49" fillId="32" borderId="133" xfId="2" applyNumberFormat="1" applyFont="1" applyFill="1" applyBorder="1" applyAlignment="1">
      <alignment horizontal="right" vertical="center"/>
    </xf>
    <xf numFmtId="206" fontId="52" fillId="32" borderId="0" xfId="0" applyNumberFormat="1" applyFont="1" applyFill="1" applyBorder="1" applyAlignment="1">
      <alignment horizontal="right" vertical="center"/>
    </xf>
    <xf numFmtId="205" fontId="52" fillId="0" borderId="0" xfId="0" applyNumberFormat="1" applyFont="1" applyFill="1" applyBorder="1" applyAlignment="1">
      <alignment horizontal="right" vertical="center"/>
    </xf>
    <xf numFmtId="172" fontId="52" fillId="3" borderId="112" xfId="0" applyNumberFormat="1" applyFont="1" applyFill="1" applyBorder="1" applyAlignment="1">
      <alignment horizontal="right" vertical="center"/>
    </xf>
    <xf numFmtId="172" fontId="49" fillId="32" borderId="134" xfId="0" applyNumberFormat="1" applyFont="1" applyFill="1" applyBorder="1" applyAlignment="1">
      <alignment horizontal="right" vertical="center"/>
    </xf>
    <xf numFmtId="10" fontId="129" fillId="86" borderId="0" xfId="2" applyNumberFormat="1" applyFont="1" applyFill="1" applyBorder="1"/>
    <xf numFmtId="0" fontId="218" fillId="2" borderId="0" xfId="0" applyFont="1" applyFill="1" applyBorder="1"/>
    <xf numFmtId="0" fontId="218" fillId="86" borderId="0" xfId="0" applyFont="1" applyFill="1" applyBorder="1"/>
    <xf numFmtId="0" fontId="218" fillId="0" borderId="0" xfId="0" applyNumberFormat="1" applyFont="1" applyFill="1" applyBorder="1" applyAlignment="1">
      <alignment vertical="center"/>
    </xf>
    <xf numFmtId="0" fontId="236" fillId="0" borderId="0" xfId="0" applyNumberFormat="1" applyFont="1" applyFill="1" applyAlignment="1">
      <alignment horizontal="center"/>
    </xf>
    <xf numFmtId="2" fontId="233" fillId="32" borderId="136" xfId="0" applyNumberFormat="1" applyFont="1" applyFill="1" applyBorder="1" applyAlignment="1">
      <alignment horizontal="left"/>
    </xf>
    <xf numFmtId="0" fontId="8" fillId="0" borderId="0" xfId="0" applyNumberFormat="1" applyFont="1" applyFill="1"/>
    <xf numFmtId="0" fontId="8" fillId="0" borderId="0" xfId="0" applyNumberFormat="1" applyFont="1" applyFill="1" applyAlignment="1">
      <alignment vertical="center"/>
    </xf>
    <xf numFmtId="0" fontId="8" fillId="0" borderId="0" xfId="0" applyNumberFormat="1" applyFont="1" applyFill="1" applyBorder="1" applyAlignment="1">
      <alignment vertical="center"/>
    </xf>
    <xf numFmtId="0" fontId="8" fillId="0" borderId="0" xfId="0" applyNumberFormat="1" applyFont="1" applyFill="1" applyBorder="1"/>
    <xf numFmtId="0" fontId="227" fillId="0" borderId="0" xfId="0" applyNumberFormat="1" applyFont="1" applyFill="1" applyAlignment="1">
      <alignment horizontal="centerContinuous"/>
    </xf>
    <xf numFmtId="0" fontId="238" fillId="0" borderId="0" xfId="0" applyNumberFormat="1" applyFont="1" applyFill="1" applyBorder="1" applyAlignment="1">
      <alignment horizontal="centerContinuous"/>
    </xf>
    <xf numFmtId="0" fontId="230" fillId="0" borderId="0" xfId="0" applyNumberFormat="1" applyFont="1" applyFill="1" applyBorder="1" applyAlignment="1">
      <alignment horizontal="right"/>
    </xf>
    <xf numFmtId="22" fontId="218" fillId="0" borderId="0" xfId="0" applyNumberFormat="1" applyFont="1" applyFill="1" applyAlignment="1">
      <alignment vertical="center"/>
    </xf>
    <xf numFmtId="0" fontId="114" fillId="29" borderId="143" xfId="0" quotePrefix="1" applyNumberFormat="1" applyFont="1" applyFill="1" applyBorder="1" applyAlignment="1">
      <alignment vertical="center"/>
    </xf>
    <xf numFmtId="0" fontId="114" fillId="29" borderId="111" xfId="0" quotePrefix="1" applyNumberFormat="1" applyFont="1" applyFill="1" applyBorder="1" applyAlignment="1">
      <alignment vertical="center"/>
    </xf>
    <xf numFmtId="0" fontId="114" fillId="29" borderId="110" xfId="0" quotePrefix="1" applyNumberFormat="1" applyFont="1" applyFill="1" applyBorder="1" applyAlignment="1">
      <alignment vertical="center"/>
    </xf>
    <xf numFmtId="0" fontId="50" fillId="33" borderId="13" xfId="0" quotePrefix="1" applyNumberFormat="1" applyFont="1" applyFill="1" applyBorder="1" applyAlignment="1">
      <alignment horizontal="left" vertical="center" wrapText="1"/>
    </xf>
    <xf numFmtId="0" fontId="49" fillId="32" borderId="13" xfId="0" quotePrefix="1" applyNumberFormat="1" applyFont="1" applyFill="1" applyBorder="1" applyAlignment="1">
      <alignment horizontal="left" vertical="center"/>
    </xf>
    <xf numFmtId="0" fontId="112" fillId="29" borderId="70" xfId="0" applyFont="1" applyFill="1" applyBorder="1" applyAlignment="1">
      <alignment horizontal="center" vertical="center" wrapText="1"/>
    </xf>
    <xf numFmtId="17" fontId="240" fillId="29" borderId="6" xfId="0" applyNumberFormat="1" applyFont="1" applyFill="1" applyBorder="1" applyAlignment="1">
      <alignment horizontal="center" vertical="center"/>
    </xf>
    <xf numFmtId="17" fontId="240" fillId="29" borderId="0" xfId="0" applyNumberFormat="1" applyFont="1" applyFill="1" applyBorder="1" applyAlignment="1">
      <alignment horizontal="center" vertical="center"/>
    </xf>
    <xf numFmtId="17" fontId="240" fillId="29" borderId="115" xfId="0" applyNumberFormat="1" applyFont="1" applyFill="1" applyBorder="1" applyAlignment="1">
      <alignment horizontal="center" vertical="center"/>
    </xf>
    <xf numFmtId="17" fontId="240" fillId="29" borderId="116" xfId="0" applyNumberFormat="1" applyFont="1" applyFill="1" applyBorder="1" applyAlignment="1">
      <alignment horizontal="center" vertical="center"/>
    </xf>
    <xf numFmtId="0" fontId="240" fillId="29" borderId="115" xfId="0" applyNumberFormat="1" applyFont="1" applyFill="1" applyBorder="1" applyAlignment="1">
      <alignment horizontal="center" vertical="center" wrapText="1"/>
    </xf>
    <xf numFmtId="0" fontId="240" fillId="29" borderId="0" xfId="0" applyNumberFormat="1" applyFont="1" applyFill="1" applyBorder="1" applyAlignment="1">
      <alignment horizontal="center" vertical="center" wrapText="1"/>
    </xf>
    <xf numFmtId="171" fontId="240" fillId="29" borderId="116" xfId="0" applyNumberFormat="1" applyFont="1" applyFill="1" applyBorder="1" applyAlignment="1">
      <alignment horizontal="center" vertical="center" wrapText="1"/>
    </xf>
    <xf numFmtId="0" fontId="241" fillId="29" borderId="0" xfId="0" quotePrefix="1" applyNumberFormat="1" applyFont="1" applyFill="1" applyBorder="1" applyAlignment="1">
      <alignment horizontal="left"/>
    </xf>
    <xf numFmtId="0" fontId="241" fillId="29" borderId="111" xfId="0" quotePrefix="1" applyNumberFormat="1" applyFont="1" applyFill="1" applyBorder="1" applyAlignment="1">
      <alignment horizontal="left" wrapText="1"/>
    </xf>
    <xf numFmtId="0" fontId="38" fillId="2" borderId="0" xfId="0" quotePrefix="1" applyNumberFormat="1" applyFont="1" applyFill="1" applyBorder="1" applyAlignment="1">
      <alignment vertical="top" wrapText="1"/>
    </xf>
    <xf numFmtId="17" fontId="242" fillId="29" borderId="56" xfId="0" applyNumberFormat="1" applyFont="1" applyFill="1" applyBorder="1" applyAlignment="1">
      <alignment horizontal="center"/>
    </xf>
    <xf numFmtId="17" fontId="242" fillId="29" borderId="128" xfId="0" applyNumberFormat="1" applyFont="1" applyFill="1" applyBorder="1" applyAlignment="1">
      <alignment horizontal="center"/>
    </xf>
    <xf numFmtId="0" fontId="242" fillId="29" borderId="125" xfId="0" applyNumberFormat="1" applyFont="1" applyFill="1" applyBorder="1" applyAlignment="1">
      <alignment horizontal="center" wrapText="1"/>
    </xf>
    <xf numFmtId="0" fontId="242" fillId="29" borderId="36" xfId="0" applyNumberFormat="1" applyFont="1" applyFill="1" applyBorder="1" applyAlignment="1">
      <alignment horizontal="center" wrapText="1"/>
    </xf>
    <xf numFmtId="0" fontId="242" fillId="29" borderId="57" xfId="0" applyNumberFormat="1" applyFont="1" applyFill="1" applyBorder="1" applyAlignment="1">
      <alignment horizontal="center" wrapText="1"/>
    </xf>
    <xf numFmtId="14" fontId="216" fillId="29" borderId="128" xfId="0" applyNumberFormat="1" applyFont="1" applyFill="1" applyBorder="1" applyAlignment="1">
      <alignment horizontal="center" vertical="center"/>
    </xf>
    <xf numFmtId="20" fontId="216" fillId="29" borderId="8" xfId="0" quotePrefix="1" applyNumberFormat="1" applyFont="1" applyFill="1" applyBorder="1" applyAlignment="1">
      <alignment horizontal="center" vertical="center"/>
    </xf>
    <xf numFmtId="20" fontId="216" fillId="29" borderId="41" xfId="0" quotePrefix="1" applyNumberFormat="1" applyFont="1" applyFill="1" applyBorder="1" applyAlignment="1">
      <alignment horizontal="center" vertical="center"/>
    </xf>
    <xf numFmtId="20" fontId="216" fillId="29" borderId="34" xfId="0" applyNumberFormat="1" applyFont="1" applyFill="1" applyBorder="1" applyAlignment="1">
      <alignment horizontal="center"/>
    </xf>
    <xf numFmtId="167" fontId="17" fillId="32" borderId="116" xfId="2" applyNumberFormat="1" applyFont="1" applyFill="1" applyBorder="1" applyAlignment="1">
      <alignment horizontal="right" vertical="center"/>
    </xf>
    <xf numFmtId="167" fontId="21" fillId="32" borderId="121" xfId="2" applyNumberFormat="1" applyFont="1" applyFill="1" applyBorder="1" applyAlignment="1">
      <alignment horizontal="right" vertical="center"/>
    </xf>
    <xf numFmtId="167" fontId="21" fillId="33" borderId="121" xfId="2" applyNumberFormat="1" applyFont="1" applyFill="1" applyBorder="1" applyAlignment="1">
      <alignment horizontal="right" vertical="center"/>
    </xf>
    <xf numFmtId="167" fontId="50" fillId="0" borderId="118" xfId="2" applyNumberFormat="1" applyFont="1" applyFill="1" applyBorder="1" applyAlignment="1">
      <alignment horizontal="right" vertical="center"/>
    </xf>
    <xf numFmtId="0" fontId="243" fillId="0" borderId="9" xfId="0" quotePrefix="1" applyNumberFormat="1" applyFont="1" applyFill="1" applyBorder="1" applyAlignment="1">
      <alignment horizontal="left" vertical="center" wrapText="1"/>
    </xf>
    <xf numFmtId="0" fontId="45" fillId="2" borderId="0" xfId="0" applyNumberFormat="1" applyFont="1" applyFill="1"/>
    <xf numFmtId="0" fontId="244" fillId="2" borderId="0" xfId="0" applyNumberFormat="1" applyFont="1" applyFill="1"/>
    <xf numFmtId="14" fontId="225" fillId="2" borderId="0" xfId="34147" applyNumberFormat="1" applyFont="1" applyFill="1" applyBorder="1"/>
    <xf numFmtId="20" fontId="225" fillId="2" borderId="0" xfId="34147" applyNumberFormat="1" applyFont="1" applyFill="1" applyBorder="1" applyAlignment="1">
      <alignment horizontal="center"/>
    </xf>
    <xf numFmtId="179" fontId="225" fillId="2" borderId="0" xfId="34147" applyNumberFormat="1" applyFont="1" applyFill="1" applyBorder="1" applyAlignment="1">
      <alignment horizontal="center"/>
    </xf>
    <xf numFmtId="0" fontId="7" fillId="0" borderId="0" xfId="0" applyNumberFormat="1" applyFont="1" applyFill="1"/>
    <xf numFmtId="0" fontId="7" fillId="0" borderId="0" xfId="0" applyNumberFormat="1" applyFont="1" applyFill="1" applyBorder="1"/>
    <xf numFmtId="180" fontId="114" fillId="29" borderId="6" xfId="0" applyNumberFormat="1" applyFont="1" applyFill="1" applyBorder="1" applyAlignment="1">
      <alignment horizontal="center" vertical="center"/>
    </xf>
    <xf numFmtId="205" fontId="111" fillId="0" borderId="36" xfId="0" applyNumberFormat="1" applyFont="1" applyFill="1" applyBorder="1" applyAlignment="1">
      <alignment horizontal="center" vertical="center" wrapText="1"/>
    </xf>
    <xf numFmtId="205" fontId="114" fillId="29" borderId="6" xfId="0" applyNumberFormat="1" applyFont="1" applyFill="1" applyBorder="1" applyAlignment="1">
      <alignment horizontal="center" vertical="center"/>
    </xf>
    <xf numFmtId="0" fontId="16" fillId="2" borderId="0" xfId="0" applyNumberFormat="1" applyFont="1" applyFill="1" applyAlignment="1">
      <alignment horizontal="right"/>
    </xf>
    <xf numFmtId="0" fontId="34" fillId="2" borderId="0" xfId="0" applyNumberFormat="1" applyFont="1" applyFill="1" applyBorder="1" applyAlignment="1">
      <alignment horizontal="center"/>
    </xf>
    <xf numFmtId="17" fontId="34" fillId="2" borderId="0" xfId="0" quotePrefix="1" applyNumberFormat="1" applyFont="1" applyFill="1" applyAlignment="1">
      <alignment horizontal="right"/>
    </xf>
    <xf numFmtId="0" fontId="34" fillId="2" borderId="0" xfId="0" applyNumberFormat="1" applyFont="1" applyFill="1" applyAlignment="1">
      <alignment horizontal="center"/>
    </xf>
    <xf numFmtId="167" fontId="16" fillId="85" borderId="0" xfId="2" applyNumberFormat="1" applyFont="1" applyFill="1" applyAlignment="1">
      <alignment horizontal="center"/>
    </xf>
    <xf numFmtId="17" fontId="248" fillId="29" borderId="116" xfId="0" applyNumberFormat="1" applyFont="1" applyFill="1" applyBorder="1" applyAlignment="1">
      <alignment horizontal="center" vertical="center" wrapText="1"/>
    </xf>
    <xf numFmtId="17" fontId="248" fillId="29" borderId="6" xfId="0" applyNumberFormat="1" applyFont="1" applyFill="1" applyBorder="1" applyAlignment="1">
      <alignment horizontal="center" vertical="center"/>
    </xf>
    <xf numFmtId="17" fontId="248" fillId="29" borderId="0" xfId="0" applyNumberFormat="1" applyFont="1" applyFill="1" applyBorder="1" applyAlignment="1">
      <alignment horizontal="center" vertical="center"/>
    </xf>
    <xf numFmtId="17" fontId="248" fillId="29" borderId="115" xfId="0" applyNumberFormat="1" applyFont="1" applyFill="1" applyBorder="1" applyAlignment="1">
      <alignment horizontal="center" vertical="center"/>
    </xf>
    <xf numFmtId="0" fontId="248" fillId="29" borderId="115" xfId="0" applyNumberFormat="1" applyFont="1" applyFill="1" applyBorder="1" applyAlignment="1">
      <alignment horizontal="center" vertical="center" wrapText="1"/>
    </xf>
    <xf numFmtId="0" fontId="248" fillId="29" borderId="0" xfId="0" applyNumberFormat="1" applyFont="1" applyFill="1" applyBorder="1" applyAlignment="1">
      <alignment horizontal="center" vertical="center" wrapText="1"/>
    </xf>
    <xf numFmtId="167" fontId="49" fillId="0" borderId="10" xfId="2" applyNumberFormat="1" applyFont="1" applyFill="1" applyBorder="1" applyAlignment="1">
      <alignment horizontal="right" vertical="center"/>
    </xf>
    <xf numFmtId="167" fontId="49" fillId="0" borderId="43" xfId="2" applyNumberFormat="1" applyFont="1" applyFill="1" applyBorder="1" applyAlignment="1">
      <alignment horizontal="right" vertical="center"/>
    </xf>
    <xf numFmtId="166" fontId="233" fillId="32" borderId="142" xfId="0" applyNumberFormat="1" applyFont="1" applyFill="1" applyBorder="1" applyAlignment="1">
      <alignment horizontal="center"/>
    </xf>
    <xf numFmtId="166" fontId="233" fillId="32" borderId="138" xfId="0" applyNumberFormat="1" applyFont="1" applyFill="1" applyBorder="1" applyAlignment="1">
      <alignment horizontal="center"/>
    </xf>
    <xf numFmtId="166" fontId="233" fillId="32" borderId="136" xfId="0" applyNumberFormat="1" applyFont="1" applyFill="1" applyBorder="1" applyAlignment="1">
      <alignment horizontal="center"/>
    </xf>
    <xf numFmtId="166" fontId="233" fillId="32" borderId="141" xfId="0" applyNumberFormat="1" applyFont="1" applyFill="1" applyBorder="1" applyAlignment="1">
      <alignment horizontal="center"/>
    </xf>
    <xf numFmtId="166" fontId="38" fillId="0" borderId="6" xfId="0" applyNumberFormat="1" applyFont="1" applyFill="1" applyBorder="1" applyAlignment="1">
      <alignment horizontal="right"/>
    </xf>
    <xf numFmtId="166" fontId="38" fillId="0" borderId="0" xfId="0" applyNumberFormat="1" applyFont="1" applyFill="1" applyBorder="1" applyAlignment="1">
      <alignment horizontal="right"/>
    </xf>
    <xf numFmtId="166" fontId="38" fillId="0" borderId="115" xfId="0" applyNumberFormat="1" applyFont="1" applyFill="1" applyBorder="1" applyAlignment="1">
      <alignment horizontal="right"/>
    </xf>
    <xf numFmtId="166" fontId="38" fillId="0" borderId="5" xfId="0" applyNumberFormat="1" applyFont="1" applyFill="1" applyBorder="1" applyAlignment="1">
      <alignment horizontal="right"/>
    </xf>
    <xf numFmtId="166" fontId="38" fillId="32" borderId="6" xfId="0" applyNumberFormat="1" applyFont="1" applyFill="1" applyBorder="1" applyAlignment="1">
      <alignment horizontal="right" vertical="center"/>
    </xf>
    <xf numFmtId="166" fontId="38" fillId="32" borderId="0" xfId="0" applyNumberFormat="1" applyFont="1" applyFill="1" applyBorder="1" applyAlignment="1">
      <alignment horizontal="right" vertical="center"/>
    </xf>
    <xf numFmtId="166" fontId="38" fillId="32" borderId="115" xfId="0" applyNumberFormat="1" applyFont="1" applyFill="1" applyBorder="1" applyAlignment="1">
      <alignment horizontal="right" vertical="center"/>
    </xf>
    <xf numFmtId="166" fontId="38" fillId="0" borderId="6" xfId="0" applyNumberFormat="1" applyFont="1" applyFill="1" applyBorder="1" applyAlignment="1">
      <alignment horizontal="right" vertical="center"/>
    </xf>
    <xf numFmtId="166" fontId="38" fillId="0" borderId="0" xfId="0" applyNumberFormat="1" applyFont="1" applyFill="1" applyBorder="1" applyAlignment="1">
      <alignment horizontal="right" vertical="center"/>
    </xf>
    <xf numFmtId="166" fontId="38" fillId="0" borderId="115" xfId="0" applyNumberFormat="1" applyFont="1" applyFill="1" applyBorder="1" applyAlignment="1">
      <alignment horizontal="right" vertical="center"/>
    </xf>
    <xf numFmtId="166" fontId="50" fillId="0" borderId="10" xfId="0" applyNumberFormat="1" applyFont="1" applyFill="1" applyBorder="1" applyAlignment="1">
      <alignment horizontal="right" vertical="center"/>
    </xf>
    <xf numFmtId="166" fontId="50" fillId="0" borderId="9" xfId="0" applyNumberFormat="1" applyFont="1" applyFill="1" applyBorder="1" applyAlignment="1">
      <alignment horizontal="right" vertical="center"/>
    </xf>
    <xf numFmtId="166" fontId="50" fillId="0" borderId="43" xfId="0" applyNumberFormat="1" applyFont="1" applyFill="1" applyBorder="1" applyAlignment="1">
      <alignment horizontal="right" vertical="center"/>
    </xf>
    <xf numFmtId="166" fontId="50" fillId="0" borderId="117" xfId="0" applyNumberFormat="1" applyFont="1" applyFill="1" applyBorder="1" applyAlignment="1">
      <alignment horizontal="right" vertical="center"/>
    </xf>
    <xf numFmtId="166" fontId="50" fillId="0" borderId="6" xfId="0" applyNumberFormat="1" applyFont="1" applyFill="1" applyBorder="1" applyAlignment="1">
      <alignment horizontal="right" vertical="center"/>
    </xf>
    <xf numFmtId="166" fontId="50" fillId="0" borderId="0" xfId="0" applyNumberFormat="1" applyFont="1" applyFill="1" applyBorder="1" applyAlignment="1">
      <alignment horizontal="right" vertical="center"/>
    </xf>
    <xf numFmtId="166" fontId="50" fillId="0" borderId="39" xfId="0" applyNumberFormat="1" applyFont="1" applyFill="1" applyBorder="1" applyAlignment="1">
      <alignment horizontal="right" vertical="center"/>
    </xf>
    <xf numFmtId="166" fontId="50" fillId="0" borderId="0" xfId="2" applyNumberFormat="1" applyFont="1" applyFill="1" applyBorder="1" applyAlignment="1">
      <alignment horizontal="right" vertical="center"/>
    </xf>
    <xf numFmtId="166" fontId="18" fillId="32" borderId="6" xfId="0" applyNumberFormat="1" applyFont="1" applyFill="1" applyBorder="1" applyAlignment="1">
      <alignment horizontal="right" vertical="center"/>
    </xf>
    <xf numFmtId="166" fontId="18" fillId="32" borderId="0" xfId="0" applyNumberFormat="1" applyFont="1" applyFill="1" applyBorder="1" applyAlignment="1">
      <alignment horizontal="right" vertical="center"/>
    </xf>
    <xf numFmtId="166" fontId="18" fillId="32" borderId="39" xfId="0" applyNumberFormat="1" applyFont="1" applyFill="1" applyBorder="1" applyAlignment="1">
      <alignment horizontal="right" vertical="center"/>
    </xf>
    <xf numFmtId="166" fontId="18" fillId="0" borderId="6" xfId="0" applyNumberFormat="1" applyFont="1" applyFill="1" applyBorder="1" applyAlignment="1">
      <alignment horizontal="right" vertical="center"/>
    </xf>
    <xf numFmtId="166" fontId="18" fillId="0" borderId="0" xfId="0" applyNumberFormat="1" applyFont="1" applyFill="1" applyBorder="1" applyAlignment="1">
      <alignment horizontal="right" vertical="center"/>
    </xf>
    <xf numFmtId="166" fontId="18" fillId="0" borderId="39" xfId="0" applyNumberFormat="1" applyFont="1" applyFill="1" applyBorder="1" applyAlignment="1">
      <alignment horizontal="right" vertical="center"/>
    </xf>
    <xf numFmtId="166" fontId="21" fillId="32" borderId="14" xfId="0" applyNumberFormat="1" applyFont="1" applyFill="1" applyBorder="1" applyAlignment="1">
      <alignment horizontal="right" vertical="center"/>
    </xf>
    <xf numFmtId="166" fontId="21" fillId="32" borderId="15" xfId="0" applyNumberFormat="1" applyFont="1" applyFill="1" applyBorder="1" applyAlignment="1">
      <alignment horizontal="right" vertical="center"/>
    </xf>
    <xf numFmtId="166" fontId="21" fillId="32" borderId="134" xfId="0" applyNumberFormat="1" applyFont="1" applyFill="1" applyBorder="1" applyAlignment="1">
      <alignment horizontal="right" vertical="center"/>
    </xf>
    <xf numFmtId="166" fontId="21" fillId="33" borderId="14" xfId="0" applyNumberFormat="1" applyFont="1" applyFill="1" applyBorder="1" applyAlignment="1">
      <alignment horizontal="right" vertical="center"/>
    </xf>
    <xf numFmtId="166" fontId="21" fillId="33" borderId="15" xfId="0" applyNumberFormat="1" applyFont="1" applyFill="1" applyBorder="1" applyAlignment="1">
      <alignment horizontal="right" vertical="center"/>
    </xf>
    <xf numFmtId="166" fontId="21" fillId="33" borderId="134" xfId="0" applyNumberFormat="1" applyFont="1" applyFill="1" applyBorder="1" applyAlignment="1">
      <alignment horizontal="right" vertical="center"/>
    </xf>
    <xf numFmtId="167" fontId="17" fillId="0" borderId="0" xfId="2" applyNumberFormat="1" applyFont="1" applyFill="1" applyBorder="1" applyAlignment="1">
      <alignment horizontal="right" vertical="center"/>
    </xf>
    <xf numFmtId="180" fontId="0" fillId="2" borderId="45" xfId="0" applyNumberFormat="1" applyFont="1" applyFill="1" applyBorder="1"/>
    <xf numFmtId="180" fontId="0" fillId="2" borderId="47" xfId="0" applyNumberFormat="1" applyFont="1" applyFill="1" applyBorder="1"/>
    <xf numFmtId="180" fontId="0" fillId="32" borderId="47" xfId="0" applyNumberFormat="1" applyFont="1" applyFill="1" applyBorder="1"/>
    <xf numFmtId="180" fontId="14" fillId="29" borderId="0" xfId="0" applyNumberFormat="1" applyFont="1" applyFill="1" applyBorder="1"/>
    <xf numFmtId="0" fontId="29" fillId="2" borderId="0" xfId="0" quotePrefix="1" applyNumberFormat="1" applyFont="1" applyFill="1" applyAlignment="1">
      <alignment vertical="center" wrapText="1"/>
    </xf>
    <xf numFmtId="0" fontId="114" fillId="29" borderId="71" xfId="0" applyFont="1" applyFill="1" applyBorder="1" applyAlignment="1">
      <alignment horizontal="center" vertical="center" wrapText="1"/>
    </xf>
    <xf numFmtId="0" fontId="114" fillId="29" borderId="69" xfId="0" applyFont="1" applyFill="1" applyBorder="1" applyAlignment="1">
      <alignment horizontal="center" vertical="center" wrapText="1"/>
    </xf>
    <xf numFmtId="0" fontId="114" fillId="29" borderId="70" xfId="0" applyFont="1" applyFill="1" applyBorder="1" applyAlignment="1">
      <alignment horizontal="center" vertical="center" wrapText="1"/>
    </xf>
    <xf numFmtId="0" fontId="7" fillId="2" borderId="1" xfId="0" applyNumberFormat="1" applyFont="1" applyFill="1" applyBorder="1"/>
    <xf numFmtId="0" fontId="7" fillId="0" borderId="1" xfId="0" applyNumberFormat="1" applyFont="1" applyFill="1" applyBorder="1"/>
    <xf numFmtId="0" fontId="7" fillId="2" borderId="0" xfId="0" applyNumberFormat="1" applyFont="1" applyFill="1" applyBorder="1" applyAlignment="1">
      <alignment horizontal="right"/>
    </xf>
    <xf numFmtId="0" fontId="7" fillId="0" borderId="0" xfId="0" applyNumberFormat="1" applyFont="1" applyFill="1" applyBorder="1" applyAlignment="1">
      <alignment horizontal="right"/>
    </xf>
    <xf numFmtId="0" fontId="228" fillId="0" borderId="0" xfId="0" applyNumberFormat="1" applyFont="1" applyFill="1" applyBorder="1" applyAlignment="1">
      <alignment horizontal="right" vertical="top"/>
    </xf>
    <xf numFmtId="0" fontId="7" fillId="0" borderId="0" xfId="0" applyNumberFormat="1" applyFont="1" applyFill="1" applyBorder="1" applyAlignment="1">
      <alignment horizontal="right" wrapText="1"/>
    </xf>
    <xf numFmtId="0" fontId="229" fillId="0" borderId="0" xfId="0" applyNumberFormat="1" applyFont="1" applyFill="1" applyBorder="1" applyAlignment="1">
      <alignment horizontal="right"/>
    </xf>
    <xf numFmtId="0" fontId="230" fillId="0" borderId="0" xfId="2" applyNumberFormat="1" applyFont="1" applyFill="1" applyBorder="1" applyAlignment="1">
      <alignment horizontal="right"/>
    </xf>
    <xf numFmtId="0" fontId="231" fillId="0" borderId="0" xfId="2" applyNumberFormat="1" applyFont="1" applyFill="1" applyBorder="1" applyAlignment="1">
      <alignment horizontal="right"/>
    </xf>
    <xf numFmtId="0" fontId="226" fillId="0" borderId="0" xfId="0" applyNumberFormat="1" applyFont="1" applyFill="1" applyBorder="1" applyAlignment="1">
      <alignment horizontal="right"/>
    </xf>
    <xf numFmtId="0" fontId="7" fillId="2" borderId="0" xfId="0" applyNumberFormat="1" applyFont="1" applyFill="1" applyBorder="1"/>
    <xf numFmtId="0" fontId="7" fillId="2" borderId="0" xfId="0" applyNumberFormat="1" applyFont="1" applyFill="1" applyBorder="1" applyAlignment="1">
      <alignment wrapText="1"/>
    </xf>
    <xf numFmtId="0" fontId="7" fillId="0" borderId="0" xfId="0" applyNumberFormat="1" applyFont="1" applyBorder="1" applyAlignment="1">
      <alignment wrapText="1"/>
    </xf>
    <xf numFmtId="0" fontId="7" fillId="2" borderId="0" xfId="0" applyNumberFormat="1" applyFont="1" applyFill="1" applyAlignment="1">
      <alignment wrapText="1"/>
    </xf>
    <xf numFmtId="0" fontId="7" fillId="0" borderId="0" xfId="0" applyNumberFormat="1" applyFont="1" applyAlignment="1">
      <alignment wrapText="1"/>
    </xf>
    <xf numFmtId="0" fontId="7" fillId="2" borderId="0" xfId="0" applyNumberFormat="1" applyFont="1" applyFill="1"/>
    <xf numFmtId="0" fontId="18" fillId="0" borderId="0" xfId="0" applyFont="1" applyFill="1" applyAlignment="1"/>
    <xf numFmtId="0" fontId="251" fillId="29" borderId="111" xfId="0" quotePrefix="1" applyNumberFormat="1" applyFont="1" applyFill="1" applyBorder="1" applyAlignment="1">
      <alignment horizontal="left"/>
    </xf>
    <xf numFmtId="0" fontId="6" fillId="0" borderId="0" xfId="0" applyNumberFormat="1" applyFont="1" applyFill="1"/>
    <xf numFmtId="0" fontId="6" fillId="0" borderId="0" xfId="0" applyNumberFormat="1" applyFont="1" applyFill="1" applyAlignment="1">
      <alignment vertical="center"/>
    </xf>
    <xf numFmtId="0" fontId="6" fillId="2" borderId="0" xfId="0" applyNumberFormat="1" applyFont="1" applyFill="1" applyBorder="1"/>
    <xf numFmtId="0" fontId="6" fillId="0" borderId="0" xfId="0" applyNumberFormat="1" applyFont="1" applyFill="1" applyBorder="1" applyAlignment="1">
      <alignment horizontal="right" wrapText="1"/>
    </xf>
    <xf numFmtId="0" fontId="6" fillId="0" borderId="0" xfId="0" applyNumberFormat="1" applyFont="1" applyFill="1" applyBorder="1"/>
    <xf numFmtId="0" fontId="6" fillId="2" borderId="1" xfId="0" applyNumberFormat="1" applyFont="1" applyFill="1" applyBorder="1"/>
    <xf numFmtId="0" fontId="6" fillId="0" borderId="1" xfId="0" applyNumberFormat="1" applyFont="1" applyFill="1" applyBorder="1"/>
    <xf numFmtId="0" fontId="6" fillId="2"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2" borderId="0" xfId="0" applyNumberFormat="1" applyFont="1" applyFill="1" applyBorder="1" applyAlignment="1">
      <alignment wrapText="1"/>
    </xf>
    <xf numFmtId="0" fontId="6" fillId="0" borderId="0" xfId="0" applyNumberFormat="1" applyFont="1" applyBorder="1" applyAlignment="1">
      <alignment wrapText="1"/>
    </xf>
    <xf numFmtId="0" fontId="6" fillId="2" borderId="0" xfId="0" applyNumberFormat="1" applyFont="1" applyFill="1" applyAlignment="1">
      <alignment wrapText="1"/>
    </xf>
    <xf numFmtId="0" fontId="6" fillId="0" borderId="0" xfId="0" applyNumberFormat="1" applyFont="1" applyAlignment="1">
      <alignment wrapText="1"/>
    </xf>
    <xf numFmtId="0" fontId="6" fillId="2" borderId="0" xfId="0" applyNumberFormat="1" applyFont="1" applyFill="1"/>
    <xf numFmtId="14" fontId="240" fillId="29" borderId="8" xfId="0" applyNumberFormat="1" applyFont="1" applyFill="1" applyBorder="1" applyAlignment="1">
      <alignment horizontal="center" vertical="center"/>
    </xf>
    <xf numFmtId="14" fontId="240" fillId="29" borderId="123" xfId="0" applyNumberFormat="1" applyFont="1" applyFill="1" applyBorder="1" applyAlignment="1">
      <alignment horizontal="center" wrapText="1"/>
    </xf>
    <xf numFmtId="14" fontId="240" fillId="29" borderId="58" xfId="0" applyNumberFormat="1" applyFont="1" applyFill="1" applyBorder="1" applyAlignment="1">
      <alignment horizontal="center" wrapText="1"/>
    </xf>
    <xf numFmtId="14" fontId="240" fillId="29" borderId="7" xfId="0" applyNumberFormat="1" applyFont="1" applyFill="1" applyBorder="1" applyAlignment="1">
      <alignment horizontal="center" wrapText="1"/>
    </xf>
    <xf numFmtId="0" fontId="22" fillId="2" borderId="0" xfId="0" applyNumberFormat="1" applyFont="1" applyFill="1"/>
    <xf numFmtId="0" fontId="18" fillId="2" borderId="0" xfId="0" quotePrefix="1" applyNumberFormat="1" applyFont="1" applyFill="1" applyBorder="1" applyAlignment="1">
      <alignment horizontal="left" vertical="center"/>
    </xf>
    <xf numFmtId="17" fontId="34" fillId="2" borderId="0" xfId="0" quotePrefix="1" applyNumberFormat="1" applyFont="1" applyFill="1" applyAlignment="1">
      <alignment horizontal="left"/>
    </xf>
    <xf numFmtId="17" fontId="45" fillId="2" borderId="0" xfId="0" applyNumberFormat="1" applyFont="1" applyFill="1" applyAlignment="1">
      <alignment horizontal="left"/>
    </xf>
    <xf numFmtId="0" fontId="46" fillId="2" borderId="0" xfId="0" applyNumberFormat="1" applyFont="1" applyFill="1" applyAlignment="1">
      <alignment horizontal="left"/>
    </xf>
    <xf numFmtId="0" fontId="47" fillId="2" borderId="0" xfId="0" applyNumberFormat="1" applyFont="1" applyFill="1" applyBorder="1" applyAlignment="1">
      <alignment horizontal="left"/>
    </xf>
    <xf numFmtId="167" fontId="49" fillId="2" borderId="11" xfId="2" applyNumberFormat="1" applyFont="1" applyFill="1" applyBorder="1" applyAlignment="1">
      <alignment horizontal="right" vertical="center"/>
    </xf>
    <xf numFmtId="167" fontId="49" fillId="2" borderId="11" xfId="0" applyNumberFormat="1" applyFont="1" applyFill="1" applyBorder="1" applyAlignment="1">
      <alignment horizontal="right" vertical="center"/>
    </xf>
    <xf numFmtId="0" fontId="16" fillId="2" borderId="0" xfId="0" applyNumberFormat="1" applyFont="1" applyFill="1" applyAlignment="1">
      <alignment vertical="top"/>
    </xf>
    <xf numFmtId="0" fontId="29" fillId="2" borderId="0" xfId="0" applyNumberFormat="1" applyFont="1" applyFill="1" applyAlignment="1">
      <alignment vertical="top"/>
    </xf>
    <xf numFmtId="0" fontId="29" fillId="2" borderId="0" xfId="0" applyNumberFormat="1" applyFont="1" applyFill="1" applyBorder="1" applyAlignment="1">
      <alignment vertical="center" wrapText="1"/>
    </xf>
    <xf numFmtId="0" fontId="22" fillId="2" borderId="0" xfId="0" applyNumberFormat="1" applyFont="1" applyFill="1" applyAlignment="1">
      <alignment vertical="center"/>
    </xf>
    <xf numFmtId="0" fontId="20" fillId="2" borderId="0" xfId="0" applyNumberFormat="1" applyFont="1" applyFill="1" applyAlignment="1">
      <alignment vertical="center"/>
    </xf>
    <xf numFmtId="4" fontId="246" fillId="2" borderId="0" xfId="0" applyNumberFormat="1" applyFont="1" applyFill="1"/>
    <xf numFmtId="4" fontId="245" fillId="2" borderId="0" xfId="0" applyNumberFormat="1" applyFont="1" applyFill="1"/>
    <xf numFmtId="0" fontId="213" fillId="2" borderId="0" xfId="0" applyNumberFormat="1" applyFont="1" applyFill="1" applyBorder="1"/>
    <xf numFmtId="0" fontId="39" fillId="2" borderId="0" xfId="0" applyNumberFormat="1" applyFont="1" applyFill="1"/>
    <xf numFmtId="167" fontId="218" fillId="0" borderId="0" xfId="2" applyNumberFormat="1" applyFont="1" applyFill="1"/>
    <xf numFmtId="172" fontId="218" fillId="0" borderId="0" xfId="0" applyNumberFormat="1" applyFont="1" applyFill="1"/>
    <xf numFmtId="22" fontId="236" fillId="0" borderId="0" xfId="0" applyNumberFormat="1" applyFont="1" applyFill="1"/>
    <xf numFmtId="22" fontId="218" fillId="0" borderId="0" xfId="0" applyNumberFormat="1" applyFont="1" applyFill="1"/>
    <xf numFmtId="0" fontId="254" fillId="0" borderId="0" xfId="0" applyNumberFormat="1" applyFont="1" applyFill="1" applyAlignment="1">
      <alignment horizontal="center" vertical="center"/>
    </xf>
    <xf numFmtId="0" fontId="237" fillId="0" borderId="0" xfId="34150" applyFont="1" applyFill="1" applyBorder="1"/>
    <xf numFmtId="4" fontId="236" fillId="0" borderId="0" xfId="34150" applyNumberFormat="1" applyFont="1" applyBorder="1"/>
    <xf numFmtId="22" fontId="236" fillId="0" borderId="0" xfId="0" applyNumberFormat="1" applyFont="1" applyFill="1" applyAlignment="1">
      <alignment vertical="center"/>
    </xf>
    <xf numFmtId="180" fontId="7" fillId="85" borderId="0" xfId="0" applyNumberFormat="1" applyFont="1" applyFill="1" applyAlignment="1">
      <alignment horizontal="center"/>
    </xf>
    <xf numFmtId="180" fontId="7" fillId="85" borderId="0" xfId="0" applyNumberFormat="1" applyFont="1" applyFill="1" applyBorder="1" applyAlignment="1">
      <alignment horizontal="center"/>
    </xf>
    <xf numFmtId="180" fontId="16" fillId="2" borderId="0" xfId="0" applyNumberFormat="1" applyFont="1" applyFill="1" applyAlignment="1">
      <alignment horizontal="center"/>
    </xf>
    <xf numFmtId="180" fontId="16" fillId="2" borderId="0" xfId="0" applyNumberFormat="1" applyFont="1" applyFill="1" applyBorder="1" applyAlignment="1">
      <alignment horizontal="center"/>
    </xf>
    <xf numFmtId="182" fontId="218" fillId="0" borderId="0" xfId="0" applyNumberFormat="1" applyFont="1" applyFill="1"/>
    <xf numFmtId="172" fontId="52" fillId="30" borderId="40" xfId="0" applyNumberFormat="1" applyFont="1" applyFill="1" applyBorder="1" applyAlignment="1">
      <alignment horizontal="right" vertical="center"/>
    </xf>
    <xf numFmtId="172" fontId="52" fillId="30" borderId="0" xfId="0" applyNumberFormat="1" applyFont="1" applyFill="1" applyBorder="1" applyAlignment="1">
      <alignment horizontal="right" vertical="center"/>
    </xf>
    <xf numFmtId="0" fontId="0" fillId="32" borderId="54" xfId="0" applyFont="1" applyFill="1" applyBorder="1"/>
    <xf numFmtId="0" fontId="0" fillId="2" borderId="54" xfId="0" applyFont="1" applyFill="1" applyBorder="1"/>
    <xf numFmtId="0" fontId="117" fillId="29" borderId="7" xfId="0" applyNumberFormat="1" applyFont="1" applyFill="1" applyBorder="1" applyAlignment="1">
      <alignment horizontal="center"/>
    </xf>
    <xf numFmtId="0" fontId="15" fillId="29" borderId="38" xfId="0" applyNumberFormat="1" applyFont="1" applyFill="1" applyBorder="1"/>
    <xf numFmtId="171" fontId="240" fillId="29" borderId="40" xfId="0" applyNumberFormat="1" applyFont="1" applyFill="1" applyBorder="1" applyAlignment="1">
      <alignment horizontal="center" vertical="center" wrapText="1"/>
    </xf>
    <xf numFmtId="167" fontId="49" fillId="0" borderId="132" xfId="2" applyNumberFormat="1" applyFont="1" applyFill="1" applyBorder="1" applyAlignment="1">
      <alignment horizontal="right" vertical="center"/>
    </xf>
    <xf numFmtId="167" fontId="17" fillId="32" borderId="40" xfId="2" applyNumberFormat="1" applyFont="1" applyFill="1" applyBorder="1" applyAlignment="1">
      <alignment horizontal="right" vertical="center"/>
    </xf>
    <xf numFmtId="167" fontId="17" fillId="0" borderId="40" xfId="2" applyNumberFormat="1" applyFont="1" applyFill="1" applyBorder="1" applyAlignment="1">
      <alignment horizontal="right" vertical="center"/>
    </xf>
    <xf numFmtId="167" fontId="21" fillId="32" borderId="133" xfId="2" applyNumberFormat="1" applyFont="1" applyFill="1" applyBorder="1" applyAlignment="1">
      <alignment horizontal="right" vertical="center"/>
    </xf>
    <xf numFmtId="167" fontId="21" fillId="33" borderId="133" xfId="2" applyNumberFormat="1" applyFont="1" applyFill="1" applyBorder="1" applyAlignment="1">
      <alignment horizontal="right" vertical="center"/>
    </xf>
    <xf numFmtId="180" fontId="0" fillId="2" borderId="0" xfId="0" applyNumberFormat="1" applyFont="1" applyFill="1" applyBorder="1"/>
    <xf numFmtId="9" fontId="49" fillId="0" borderId="40" xfId="2" applyFont="1" applyFill="1" applyBorder="1" applyAlignment="1">
      <alignment horizontal="right" vertical="center"/>
    </xf>
    <xf numFmtId="9" fontId="53" fillId="0" borderId="40" xfId="2" applyFont="1" applyFill="1" applyBorder="1" applyAlignment="1">
      <alignment horizontal="right" vertical="center"/>
    </xf>
    <xf numFmtId="9" fontId="52" fillId="3" borderId="132" xfId="2" applyFont="1" applyFill="1" applyBorder="1" applyAlignment="1">
      <alignment horizontal="right" vertical="center"/>
    </xf>
    <xf numFmtId="9" fontId="111" fillId="32" borderId="133" xfId="2" applyFont="1" applyFill="1" applyBorder="1" applyAlignment="1">
      <alignment horizontal="right" vertical="center"/>
    </xf>
    <xf numFmtId="14" fontId="216" fillId="29" borderId="164" xfId="0" applyNumberFormat="1" applyFont="1" applyFill="1" applyBorder="1" applyAlignment="1">
      <alignment horizontal="center" wrapText="1"/>
    </xf>
    <xf numFmtId="20" fontId="216" fillId="29" borderId="164" xfId="0" quotePrefix="1" applyNumberFormat="1" applyFont="1" applyFill="1" applyBorder="1" applyAlignment="1">
      <alignment horizontal="center" vertical="center"/>
    </xf>
    <xf numFmtId="0" fontId="0" fillId="2" borderId="55" xfId="0" applyFont="1" applyFill="1" applyBorder="1"/>
    <xf numFmtId="180" fontId="0" fillId="2" borderId="187" xfId="0" applyNumberFormat="1" applyFont="1" applyFill="1" applyBorder="1"/>
    <xf numFmtId="167" fontId="118" fillId="2" borderId="188" xfId="2" applyNumberFormat="1" applyFont="1" applyFill="1" applyBorder="1"/>
    <xf numFmtId="180" fontId="0" fillId="32" borderId="189" xfId="0" applyNumberFormat="1" applyFont="1" applyFill="1" applyBorder="1"/>
    <xf numFmtId="167" fontId="118" fillId="32" borderId="190" xfId="2" applyNumberFormat="1" applyFont="1" applyFill="1" applyBorder="1"/>
    <xf numFmtId="180" fontId="0" fillId="2" borderId="189" xfId="0" applyNumberFormat="1" applyFont="1" applyFill="1" applyBorder="1"/>
    <xf numFmtId="167" fontId="118" fillId="2" borderId="190" xfId="2" applyNumberFormat="1" applyFont="1" applyFill="1" applyBorder="1"/>
    <xf numFmtId="0" fontId="229" fillId="2" borderId="0" xfId="0" applyNumberFormat="1" applyFont="1" applyFill="1" applyBorder="1" applyAlignment="1">
      <alignment horizontal="right"/>
    </xf>
    <xf numFmtId="172" fontId="230" fillId="2" borderId="0" xfId="2" applyNumberFormat="1" applyFont="1" applyFill="1" applyBorder="1" applyAlignment="1">
      <alignment horizontal="right"/>
    </xf>
    <xf numFmtId="172" fontId="231" fillId="2" borderId="0" xfId="2" applyNumberFormat="1" applyFont="1" applyFill="1" applyBorder="1" applyAlignment="1">
      <alignment horizontal="right"/>
    </xf>
    <xf numFmtId="10" fontId="230" fillId="2" borderId="0" xfId="2" applyNumberFormat="1" applyFont="1" applyFill="1" applyBorder="1" applyAlignment="1">
      <alignment horizontal="right"/>
    </xf>
    <xf numFmtId="181" fontId="230" fillId="2" borderId="0" xfId="0" applyNumberFormat="1" applyFont="1" applyFill="1" applyBorder="1" applyAlignment="1">
      <alignment horizontal="right"/>
    </xf>
    <xf numFmtId="0" fontId="5" fillId="0" borderId="0" xfId="0" applyNumberFormat="1" applyFont="1" applyFill="1"/>
    <xf numFmtId="172" fontId="5" fillId="0" borderId="0" xfId="0" applyNumberFormat="1" applyFont="1" applyFill="1"/>
    <xf numFmtId="0" fontId="5" fillId="0" borderId="0" xfId="0" applyNumberFormat="1" applyFont="1" applyFill="1" applyAlignment="1">
      <alignment vertical="center"/>
    </xf>
    <xf numFmtId="0" fontId="5" fillId="0" borderId="0" xfId="0" applyNumberFormat="1" applyFont="1" applyFill="1" applyBorder="1"/>
    <xf numFmtId="0" fontId="213" fillId="2" borderId="0" xfId="0" applyFont="1" applyFill="1" applyBorder="1" applyAlignment="1">
      <alignment horizontal="center" vertical="center" wrapText="1"/>
    </xf>
    <xf numFmtId="22" fontId="213" fillId="2" borderId="0" xfId="0" applyNumberFormat="1" applyFont="1" applyFill="1" applyBorder="1" applyAlignment="1">
      <alignment horizontal="center" vertical="center" wrapText="1"/>
    </xf>
    <xf numFmtId="4" fontId="213" fillId="2" borderId="0" xfId="0" applyNumberFormat="1" applyFont="1" applyFill="1" applyBorder="1" applyAlignment="1">
      <alignment vertical="center" wrapText="1"/>
    </xf>
    <xf numFmtId="0" fontId="213" fillId="2" borderId="0" xfId="0" applyNumberFormat="1" applyFont="1" applyFill="1" applyBorder="1" applyAlignment="1">
      <alignment horizontal="center" vertical="center"/>
    </xf>
    <xf numFmtId="209" fontId="52" fillId="32" borderId="0" xfId="0" applyNumberFormat="1" applyFont="1" applyFill="1" applyBorder="1" applyAlignment="1">
      <alignment horizontal="right" vertical="center"/>
    </xf>
    <xf numFmtId="2" fontId="233" fillId="32" borderId="136" xfId="0" applyNumberFormat="1" applyFont="1" applyFill="1" applyBorder="1" applyAlignment="1">
      <alignment horizontal="center"/>
    </xf>
    <xf numFmtId="0" fontId="18" fillId="86" borderId="0" xfId="0" applyFont="1" applyFill="1" applyBorder="1"/>
    <xf numFmtId="0" fontId="42" fillId="86" borderId="0" xfId="0" applyFont="1" applyFill="1" applyBorder="1"/>
    <xf numFmtId="166" fontId="18" fillId="0" borderId="33" xfId="0" applyNumberFormat="1" applyFont="1" applyFill="1" applyBorder="1" applyAlignment="1">
      <alignment horizontal="right"/>
    </xf>
    <xf numFmtId="0" fontId="113" fillId="2" borderId="0" xfId="0" applyFont="1" applyFill="1" applyBorder="1" applyAlignment="1">
      <alignment horizontal="center" vertical="center" wrapText="1"/>
    </xf>
    <xf numFmtId="0" fontId="127" fillId="0" borderId="0" xfId="0" applyFont="1" applyFill="1"/>
    <xf numFmtId="0" fontId="127" fillId="0" borderId="0" xfId="0" applyFont="1" applyFill="1" applyBorder="1"/>
    <xf numFmtId="0" fontId="261" fillId="2" borderId="0" xfId="0" applyFont="1" applyFill="1" applyBorder="1" applyAlignment="1">
      <alignment horizontal="right"/>
    </xf>
    <xf numFmtId="14" fontId="233" fillId="2" borderId="0" xfId="0" applyNumberFormat="1" applyFont="1" applyFill="1" applyBorder="1" applyAlignment="1">
      <alignment horizontal="left"/>
    </xf>
    <xf numFmtId="0" fontId="233" fillId="2" borderId="0" xfId="0" applyFont="1" applyFill="1" applyBorder="1"/>
    <xf numFmtId="0" fontId="233" fillId="2" borderId="0" xfId="0" applyFont="1" applyFill="1" applyBorder="1" applyAlignment="1">
      <alignment horizontal="left"/>
    </xf>
    <xf numFmtId="0" fontId="260" fillId="2" borderId="0" xfId="0" applyFont="1" applyFill="1" applyBorder="1"/>
    <xf numFmtId="17" fontId="260" fillId="2" borderId="0" xfId="0" applyNumberFormat="1" applyFont="1" applyFill="1" applyBorder="1" applyAlignment="1">
      <alignment horizontal="center"/>
    </xf>
    <xf numFmtId="4" fontId="260" fillId="2" borderId="0" xfId="0" applyNumberFormat="1" applyFont="1" applyFill="1" applyBorder="1"/>
    <xf numFmtId="168" fontId="259" fillId="2" borderId="0" xfId="1" applyNumberFormat="1" applyFont="1" applyFill="1" applyBorder="1"/>
    <xf numFmtId="4" fontId="259" fillId="2" borderId="0" xfId="0" applyNumberFormat="1" applyFont="1" applyFill="1" applyBorder="1"/>
    <xf numFmtId="2" fontId="260" fillId="2" borderId="0" xfId="0" applyNumberFormat="1" applyFont="1" applyFill="1" applyBorder="1"/>
    <xf numFmtId="0" fontId="259" fillId="2" borderId="0" xfId="0" applyFont="1" applyFill="1" applyBorder="1"/>
    <xf numFmtId="0" fontId="260" fillId="2" borderId="0" xfId="0" applyFont="1" applyFill="1" applyBorder="1" applyAlignment="1"/>
    <xf numFmtId="0" fontId="232" fillId="2" borderId="0" xfId="0" applyFont="1" applyFill="1" applyBorder="1" applyAlignment="1"/>
    <xf numFmtId="0" fontId="171" fillId="86" borderId="0" xfId="0" applyFont="1" applyFill="1" applyBorder="1" applyAlignment="1">
      <alignment horizontal="center"/>
    </xf>
    <xf numFmtId="0" fontId="260" fillId="86" borderId="0" xfId="0" applyFont="1" applyFill="1" applyBorder="1"/>
    <xf numFmtId="0" fontId="233" fillId="86" borderId="0" xfId="0" applyFont="1" applyFill="1" applyBorder="1"/>
    <xf numFmtId="4" fontId="260" fillId="86" borderId="0" xfId="0" applyNumberFormat="1" applyFont="1" applyFill="1" applyBorder="1"/>
    <xf numFmtId="167" fontId="260" fillId="86" borderId="0" xfId="2" applyNumberFormat="1" applyFont="1" applyFill="1" applyBorder="1"/>
    <xf numFmtId="4" fontId="257" fillId="86" borderId="0" xfId="0" applyNumberFormat="1" applyFont="1" applyFill="1" applyBorder="1"/>
    <xf numFmtId="0" fontId="257" fillId="86" borderId="0" xfId="0" applyFont="1" applyFill="1" applyBorder="1"/>
    <xf numFmtId="0" fontId="4" fillId="2" borderId="0" xfId="0" applyFont="1" applyFill="1" applyBorder="1"/>
    <xf numFmtId="0" fontId="257" fillId="2" borderId="0" xfId="0" applyFont="1" applyFill="1" applyBorder="1"/>
    <xf numFmtId="0" fontId="4" fillId="86" borderId="0" xfId="0" applyFont="1" applyFill="1" applyBorder="1"/>
    <xf numFmtId="4" fontId="257" fillId="86" borderId="0" xfId="1" applyNumberFormat="1" applyFont="1" applyFill="1" applyBorder="1"/>
    <xf numFmtId="0" fontId="4" fillId="0" borderId="0" xfId="0" applyNumberFormat="1" applyFont="1" applyFill="1" applyBorder="1" applyAlignment="1">
      <alignment vertical="center"/>
    </xf>
    <xf numFmtId="17" fontId="4" fillId="0" borderId="0" xfId="0" applyNumberFormat="1" applyFont="1" applyFill="1" applyBorder="1" applyAlignment="1">
      <alignment horizontal="left" vertical="center"/>
    </xf>
    <xf numFmtId="4" fontId="4" fillId="0" borderId="0" xfId="0" applyNumberFormat="1" applyFont="1" applyFill="1" applyBorder="1" applyAlignment="1">
      <alignment vertical="center"/>
    </xf>
    <xf numFmtId="172" fontId="4" fillId="0" borderId="0" xfId="0" applyNumberFormat="1" applyFont="1" applyFill="1" applyBorder="1" applyAlignment="1">
      <alignment vertical="center"/>
    </xf>
    <xf numFmtId="0" fontId="171" fillId="2" borderId="0" xfId="0" applyFont="1" applyFill="1" applyBorder="1"/>
    <xf numFmtId="0" fontId="4" fillId="0" borderId="0" xfId="0" applyNumberFormat="1" applyFont="1" applyFill="1"/>
    <xf numFmtId="179" fontId="4" fillId="0" borderId="0" xfId="0" applyNumberFormat="1" applyFont="1" applyFill="1" applyAlignment="1">
      <alignment vertical="center"/>
    </xf>
    <xf numFmtId="0" fontId="4" fillId="0" borderId="0" xfId="0" applyNumberFormat="1" applyFont="1" applyFill="1" applyAlignment="1">
      <alignment vertical="center"/>
    </xf>
    <xf numFmtId="0" fontId="262" fillId="0" borderId="0" xfId="0" applyNumberFormat="1" applyFont="1" applyFill="1"/>
    <xf numFmtId="0" fontId="263" fillId="0" borderId="0" xfId="0" applyNumberFormat="1" applyFont="1" applyFill="1"/>
    <xf numFmtId="0" fontId="226" fillId="0" borderId="0" xfId="0" applyNumberFormat="1" applyFont="1" applyFill="1"/>
    <xf numFmtId="0" fontId="40" fillId="0" borderId="0" xfId="0" applyNumberFormat="1" applyFont="1" applyFill="1"/>
    <xf numFmtId="0" fontId="232" fillId="0" borderId="0" xfId="0" applyNumberFormat="1" applyFont="1" applyFill="1" applyBorder="1"/>
    <xf numFmtId="0" fontId="40" fillId="0" borderId="0" xfId="0" applyNumberFormat="1" applyFont="1" applyFill="1" applyBorder="1" applyAlignment="1">
      <alignment horizontal="left" vertical="center"/>
    </xf>
    <xf numFmtId="0" fontId="4" fillId="0" borderId="0" xfId="0" applyNumberFormat="1" applyFont="1" applyFill="1" applyBorder="1"/>
    <xf numFmtId="0" fontId="4" fillId="2" borderId="1" xfId="0" applyNumberFormat="1" applyFont="1" applyFill="1" applyBorder="1"/>
    <xf numFmtId="0" fontId="4" fillId="2" borderId="0" xfId="0" applyNumberFormat="1" applyFont="1" applyFill="1" applyBorder="1" applyAlignment="1">
      <alignment horizontal="right"/>
    </xf>
    <xf numFmtId="0" fontId="4" fillId="2" borderId="0" xfId="0" applyNumberFormat="1" applyFont="1" applyFill="1" applyBorder="1"/>
    <xf numFmtId="0" fontId="4" fillId="2" borderId="0" xfId="0" applyNumberFormat="1" applyFont="1" applyFill="1" applyBorder="1" applyAlignment="1">
      <alignment wrapText="1"/>
    </xf>
    <xf numFmtId="0" fontId="4" fillId="2" borderId="0" xfId="0" applyNumberFormat="1" applyFont="1" applyFill="1" applyAlignment="1">
      <alignment wrapText="1"/>
    </xf>
    <xf numFmtId="0" fontId="4" fillId="2" borderId="0" xfId="0" applyNumberFormat="1" applyFont="1" applyFill="1"/>
    <xf numFmtId="172" fontId="4" fillId="0" borderId="0" xfId="0" applyNumberFormat="1" applyFont="1" applyFill="1"/>
    <xf numFmtId="167" fontId="4" fillId="0" borderId="0" xfId="2" applyNumberFormat="1" applyFont="1" applyFill="1"/>
    <xf numFmtId="0" fontId="264" fillId="0" borderId="0" xfId="0" applyFont="1"/>
    <xf numFmtId="0" fontId="255" fillId="0" borderId="0" xfId="172" applyNumberFormat="1" applyFont="1"/>
    <xf numFmtId="170" fontId="255" fillId="0" borderId="0" xfId="172" applyFont="1"/>
    <xf numFmtId="170" fontId="256" fillId="0" borderId="0" xfId="172" applyFont="1" applyAlignment="1">
      <alignment horizontal="center"/>
    </xf>
    <xf numFmtId="0" fontId="258" fillId="38" borderId="0" xfId="172" applyNumberFormat="1" applyFont="1" applyFill="1" applyAlignment="1">
      <alignment horizontal="center"/>
    </xf>
    <xf numFmtId="170" fontId="257" fillId="0" borderId="0" xfId="172" applyFont="1"/>
    <xf numFmtId="170" fontId="258" fillId="38" borderId="0" xfId="172" applyFont="1" applyFill="1" applyAlignment="1">
      <alignment horizontal="center"/>
    </xf>
    <xf numFmtId="183" fontId="265" fillId="39" borderId="0" xfId="266" applyFont="1" applyFill="1" applyBorder="1"/>
    <xf numFmtId="0" fontId="256" fillId="34" borderId="0" xfId="172" applyNumberFormat="1" applyFont="1" applyFill="1"/>
    <xf numFmtId="0" fontId="255" fillId="0" borderId="59" xfId="172" applyNumberFormat="1" applyFont="1" applyBorder="1"/>
    <xf numFmtId="2" fontId="266" fillId="0" borderId="59" xfId="266" applyNumberFormat="1" applyFont="1" applyFill="1" applyBorder="1"/>
    <xf numFmtId="2" fontId="266" fillId="0" borderId="59" xfId="265" applyNumberFormat="1" applyFont="1" applyFill="1" applyBorder="1"/>
    <xf numFmtId="184" fontId="265" fillId="39" borderId="0" xfId="266" applyNumberFormat="1" applyFont="1" applyFill="1" applyBorder="1"/>
    <xf numFmtId="2" fontId="266" fillId="0" borderId="0" xfId="266" applyNumberFormat="1" applyFont="1" applyFill="1" applyBorder="1"/>
    <xf numFmtId="2" fontId="266" fillId="0" borderId="0" xfId="265" applyNumberFormat="1" applyFont="1" applyFill="1" applyBorder="1"/>
    <xf numFmtId="1" fontId="267" fillId="0" borderId="0" xfId="266" applyNumberFormat="1" applyFont="1" applyFill="1" applyBorder="1" applyAlignment="1">
      <alignment horizontal="center"/>
    </xf>
    <xf numFmtId="184" fontId="267" fillId="0" borderId="0" xfId="266" applyNumberFormat="1" applyFont="1" applyBorder="1" applyAlignment="1">
      <alignment horizontal="center"/>
    </xf>
    <xf numFmtId="2" fontId="266" fillId="0" borderId="0" xfId="266" applyNumberFormat="1" applyFont="1" applyFill="1"/>
    <xf numFmtId="2" fontId="266" fillId="0" borderId="0" xfId="266" applyNumberFormat="1" applyFont="1" applyFill="1" applyAlignment="1">
      <alignment horizontal="center"/>
    </xf>
    <xf numFmtId="2" fontId="266" fillId="0" borderId="0" xfId="266" applyNumberFormat="1" applyFont="1" applyBorder="1"/>
    <xf numFmtId="2" fontId="266" fillId="0" borderId="0" xfId="266" applyNumberFormat="1" applyFont="1"/>
    <xf numFmtId="2" fontId="266" fillId="0" borderId="0" xfId="266" applyNumberFormat="1" applyFont="1" applyAlignment="1">
      <alignment horizontal="center"/>
    </xf>
    <xf numFmtId="182" fontId="4" fillId="0" borderId="0" xfId="0" applyNumberFormat="1" applyFont="1" applyFill="1"/>
    <xf numFmtId="2" fontId="266" fillId="2" borderId="0" xfId="266" applyNumberFormat="1" applyFont="1" applyFill="1"/>
    <xf numFmtId="0" fontId="266" fillId="0" borderId="0" xfId="267" applyFont="1"/>
    <xf numFmtId="2" fontId="264" fillId="0" borderId="0" xfId="0" applyNumberFormat="1" applyFont="1"/>
    <xf numFmtId="2" fontId="12" fillId="0" borderId="0" xfId="271" applyNumberFormat="1" applyFont="1"/>
    <xf numFmtId="2" fontId="266" fillId="34" borderId="0" xfId="266" applyNumberFormat="1" applyFont="1" applyFill="1"/>
    <xf numFmtId="180" fontId="4" fillId="0" borderId="0" xfId="269" applyNumberFormat="1" applyFont="1" applyAlignment="1">
      <alignment horizontal="center"/>
    </xf>
    <xf numFmtId="0" fontId="266" fillId="0" borderId="0" xfId="265" applyNumberFormat="1" applyFont="1" applyFill="1" applyBorder="1"/>
    <xf numFmtId="2" fontId="12" fillId="0" borderId="0" xfId="270" applyNumberFormat="1" applyFont="1"/>
    <xf numFmtId="4" fontId="255" fillId="0" borderId="0" xfId="172" applyNumberFormat="1" applyFont="1"/>
    <xf numFmtId="0" fontId="4" fillId="0" borderId="0" xfId="0" applyNumberFormat="1" applyFont="1" applyFill="1" applyAlignment="1">
      <alignment wrapText="1"/>
    </xf>
    <xf numFmtId="4" fontId="255" fillId="40" borderId="0" xfId="172" applyNumberFormat="1" applyFont="1" applyFill="1"/>
    <xf numFmtId="4" fontId="255" fillId="41" borderId="0" xfId="172" applyNumberFormat="1" applyFont="1" applyFill="1"/>
    <xf numFmtId="4" fontId="255" fillId="42" borderId="0" xfId="172" applyNumberFormat="1" applyFont="1" applyFill="1"/>
    <xf numFmtId="4" fontId="255" fillId="36" borderId="0" xfId="172" applyNumberFormat="1" applyFont="1" applyFill="1"/>
    <xf numFmtId="2" fontId="255" fillId="35" borderId="0" xfId="172" applyNumberFormat="1" applyFont="1" applyFill="1"/>
    <xf numFmtId="2" fontId="255" fillId="36" borderId="0" xfId="172" applyNumberFormat="1" applyFont="1" applyFill="1"/>
    <xf numFmtId="2" fontId="255" fillId="0" borderId="0" xfId="172" applyNumberFormat="1" applyFont="1"/>
    <xf numFmtId="2" fontId="268" fillId="0" borderId="0" xfId="266" applyNumberFormat="1" applyFont="1"/>
    <xf numFmtId="2" fontId="266" fillId="0" borderId="0" xfId="267" applyNumberFormat="1" applyFont="1"/>
    <xf numFmtId="2" fontId="266" fillId="0" borderId="0" xfId="268" applyNumberFormat="1" applyFont="1" applyFill="1" applyBorder="1"/>
    <xf numFmtId="2" fontId="266" fillId="0" borderId="0" xfId="267" applyNumberFormat="1" applyFont="1" applyBorder="1"/>
    <xf numFmtId="2" fontId="266" fillId="0" borderId="0" xfId="267" applyNumberFormat="1" applyFont="1" applyFill="1" applyBorder="1"/>
    <xf numFmtId="2" fontId="266" fillId="0" borderId="0" xfId="267" applyNumberFormat="1" applyFont="1" applyFill="1"/>
    <xf numFmtId="0" fontId="269" fillId="2" borderId="78" xfId="0" applyFont="1" applyFill="1" applyBorder="1" applyAlignment="1">
      <alignment horizontal="center" vertical="center" wrapText="1"/>
    </xf>
    <xf numFmtId="22" fontId="269" fillId="2" borderId="78" xfId="0" applyNumberFormat="1" applyFont="1" applyFill="1" applyBorder="1" applyAlignment="1">
      <alignment horizontal="center" vertical="center" wrapText="1"/>
    </xf>
    <xf numFmtId="2" fontId="269" fillId="2" borderId="78" xfId="0" applyNumberFormat="1" applyFont="1" applyFill="1" applyBorder="1" applyAlignment="1">
      <alignment horizontal="center" vertical="center"/>
    </xf>
    <xf numFmtId="0" fontId="270" fillId="2" borderId="0" xfId="0" applyNumberFormat="1" applyFont="1" applyFill="1" applyAlignment="1">
      <alignment horizontal="left"/>
    </xf>
    <xf numFmtId="2" fontId="213" fillId="2" borderId="0" xfId="0" applyNumberFormat="1" applyFont="1" applyFill="1" applyBorder="1" applyAlignment="1">
      <alignment horizontal="center" vertical="center"/>
    </xf>
    <xf numFmtId="0" fontId="271" fillId="29" borderId="108" xfId="0" applyFont="1" applyFill="1" applyBorder="1" applyAlignment="1">
      <alignment horizontal="center" vertical="center"/>
    </xf>
    <xf numFmtId="0" fontId="271" fillId="29" borderId="108" xfId="0" applyNumberFormat="1" applyFont="1" applyFill="1" applyBorder="1" applyAlignment="1">
      <alignment horizontal="center" vertical="center" wrapText="1"/>
    </xf>
    <xf numFmtId="0" fontId="16" fillId="2" borderId="0" xfId="0" applyNumberFormat="1" applyFont="1" applyFill="1" applyBorder="1" applyAlignment="1">
      <alignment vertical="center"/>
    </xf>
    <xf numFmtId="0" fontId="45" fillId="2" borderId="0" xfId="0" applyNumberFormat="1" applyFont="1" applyFill="1" applyAlignment="1">
      <alignment horizontal="left" vertical="center"/>
    </xf>
    <xf numFmtId="0" fontId="0" fillId="2" borderId="0" xfId="0" applyFill="1" applyAlignment="1">
      <alignment vertical="center"/>
    </xf>
    <xf numFmtId="0" fontId="272" fillId="2" borderId="0" xfId="0" quotePrefix="1" applyNumberFormat="1" applyFont="1" applyFill="1" applyAlignment="1">
      <alignment vertical="center"/>
    </xf>
    <xf numFmtId="0" fontId="213" fillId="2" borderId="0" xfId="0" applyNumberFormat="1" applyFont="1" applyFill="1" applyAlignment="1">
      <alignment vertical="center"/>
    </xf>
    <xf numFmtId="0" fontId="34" fillId="2" borderId="0" xfId="0" applyNumberFormat="1" applyFont="1" applyFill="1" applyBorder="1" applyAlignment="1">
      <alignment vertical="center"/>
    </xf>
    <xf numFmtId="0" fontId="59" fillId="2" borderId="0" xfId="0" applyNumberFormat="1" applyFont="1" applyFill="1" applyBorder="1" applyAlignment="1">
      <alignment horizontal="right" vertical="center"/>
    </xf>
    <xf numFmtId="0" fontId="34" fillId="2" borderId="0" xfId="0" applyNumberFormat="1" applyFont="1" applyFill="1" applyAlignment="1">
      <alignment vertical="center"/>
    </xf>
    <xf numFmtId="0" fontId="46" fillId="2" borderId="0" xfId="0" applyNumberFormat="1" applyFont="1" applyFill="1" applyAlignment="1">
      <alignment horizontal="left" vertical="center"/>
    </xf>
    <xf numFmtId="0" fontId="118" fillId="2" borderId="0" xfId="0" applyFont="1" applyFill="1" applyAlignment="1">
      <alignment vertical="center"/>
    </xf>
    <xf numFmtId="0" fontId="273" fillId="2" borderId="0" xfId="0" applyNumberFormat="1" applyFont="1" applyFill="1" applyAlignment="1">
      <alignment vertical="center"/>
    </xf>
    <xf numFmtId="0" fontId="273" fillId="2" borderId="0" xfId="0" applyNumberFormat="1" applyFont="1" applyFill="1" applyBorder="1" applyAlignment="1">
      <alignment vertical="center" wrapText="1"/>
    </xf>
    <xf numFmtId="0" fontId="16" fillId="2" borderId="0" xfId="0" applyNumberFormat="1" applyFont="1" applyFill="1" applyBorder="1" applyAlignment="1">
      <alignment vertical="center" wrapText="1"/>
    </xf>
    <xf numFmtId="0" fontId="273" fillId="2" borderId="0" xfId="0" applyNumberFormat="1" applyFont="1" applyFill="1" applyAlignment="1">
      <alignment vertical="center" wrapText="1"/>
    </xf>
    <xf numFmtId="0" fontId="16" fillId="2" borderId="0" xfId="0" applyNumberFormat="1" applyFont="1" applyFill="1" applyAlignment="1">
      <alignment vertical="center" wrapText="1"/>
    </xf>
    <xf numFmtId="0" fontId="273" fillId="2" borderId="0" xfId="0" applyFont="1" applyFill="1" applyBorder="1" applyAlignment="1">
      <alignment vertical="center"/>
    </xf>
    <xf numFmtId="0" fontId="213" fillId="2" borderId="0" xfId="0" applyNumberFormat="1" applyFont="1" applyFill="1" applyAlignment="1">
      <alignment horizontal="left"/>
    </xf>
    <xf numFmtId="0" fontId="277" fillId="2" borderId="0" xfId="0" applyNumberFormat="1" applyFont="1" applyFill="1" applyBorder="1" applyAlignment="1">
      <alignment horizontal="right"/>
    </xf>
    <xf numFmtId="0" fontId="213" fillId="2" borderId="0" xfId="0" applyNumberFormat="1" applyFont="1" applyFill="1"/>
    <xf numFmtId="0" fontId="36" fillId="2" borderId="0" xfId="0" applyFont="1" applyFill="1" applyBorder="1" applyAlignment="1">
      <alignment vertical="center"/>
    </xf>
    <xf numFmtId="0" fontId="278" fillId="2" borderId="0" xfId="0" applyNumberFormat="1" applyFont="1" applyFill="1" applyBorder="1" applyAlignment="1">
      <alignment horizontal="right"/>
    </xf>
    <xf numFmtId="0" fontId="279" fillId="2" borderId="0" xfId="0" applyFont="1" applyFill="1"/>
    <xf numFmtId="0" fontId="244" fillId="2" borderId="0" xfId="0" applyNumberFormat="1" applyFont="1" applyFill="1" applyAlignment="1">
      <alignment horizontal="left"/>
    </xf>
    <xf numFmtId="0" fontId="281" fillId="2" borderId="0" xfId="0" applyNumberFormat="1" applyFont="1" applyFill="1" applyBorder="1" applyAlignment="1">
      <alignment horizontal="right"/>
    </xf>
    <xf numFmtId="0" fontId="244" fillId="2" borderId="0" xfId="0" applyNumberFormat="1" applyFont="1" applyFill="1" applyBorder="1"/>
    <xf numFmtId="0" fontId="244" fillId="2" borderId="0" xfId="0" applyNumberFormat="1" applyFont="1" applyFill="1" applyAlignment="1">
      <alignment vertical="center"/>
    </xf>
    <xf numFmtId="0" fontId="282" fillId="2" borderId="0" xfId="0" applyNumberFormat="1" applyFont="1" applyFill="1" applyBorder="1" applyAlignment="1">
      <alignment horizontal="right"/>
    </xf>
    <xf numFmtId="0" fontId="283" fillId="2" borderId="0" xfId="0" applyFont="1" applyFill="1"/>
    <xf numFmtId="0" fontId="246" fillId="2" borderId="0" xfId="0" applyNumberFormat="1" applyFont="1" applyFill="1" applyAlignment="1">
      <alignment wrapText="1"/>
    </xf>
    <xf numFmtId="0" fontId="285" fillId="90" borderId="197" xfId="34176" applyFont="1" applyFill="1" applyBorder="1" applyAlignment="1">
      <alignment vertical="center"/>
    </xf>
    <xf numFmtId="0" fontId="132" fillId="0" borderId="0" xfId="34183" applyFont="1"/>
    <xf numFmtId="0" fontId="286" fillId="90" borderId="198" xfId="34176" applyFont="1" applyFill="1" applyBorder="1" applyAlignment="1">
      <alignment vertical="center"/>
    </xf>
    <xf numFmtId="0" fontId="285" fillId="90" borderId="0" xfId="34183" applyFont="1" applyFill="1"/>
    <xf numFmtId="0" fontId="285" fillId="90" borderId="0" xfId="34176" applyFont="1" applyFill="1" applyBorder="1" applyAlignment="1">
      <alignment vertical="center"/>
    </xf>
    <xf numFmtId="0" fontId="285" fillId="90" borderId="198" xfId="34176" applyFont="1" applyFill="1" applyBorder="1" applyAlignment="1">
      <alignment vertical="center"/>
    </xf>
    <xf numFmtId="0" fontId="285" fillId="90" borderId="197" xfId="34179" applyFont="1" applyFill="1" applyBorder="1" applyAlignment="1">
      <alignment vertical="center"/>
    </xf>
    <xf numFmtId="0" fontId="132" fillId="0" borderId="0" xfId="34185" applyFont="1"/>
    <xf numFmtId="2" fontId="132" fillId="0" borderId="0" xfId="34185" applyNumberFormat="1" applyFont="1"/>
    <xf numFmtId="0" fontId="285" fillId="90" borderId="0" xfId="34179" applyFont="1" applyFill="1" applyBorder="1" applyAlignment="1">
      <alignment vertical="center"/>
    </xf>
    <xf numFmtId="0" fontId="286" fillId="90" borderId="198" xfId="34179" applyFont="1" applyFill="1" applyBorder="1" applyAlignment="1">
      <alignment vertical="center"/>
    </xf>
    <xf numFmtId="0" fontId="285" fillId="90" borderId="0" xfId="34185" applyFont="1" applyFill="1"/>
    <xf numFmtId="0" fontId="285" fillId="90" borderId="0" xfId="34186" applyFont="1" applyFill="1"/>
    <xf numFmtId="0" fontId="132" fillId="0" borderId="0" xfId="34186" applyFont="1"/>
    <xf numFmtId="0" fontId="285" fillId="90" borderId="202" xfId="34186" applyFont="1" applyFill="1" applyBorder="1"/>
    <xf numFmtId="0" fontId="285" fillId="90" borderId="0" xfId="34186" applyFont="1" applyFill="1" applyBorder="1"/>
    <xf numFmtId="0" fontId="286" fillId="90" borderId="199" xfId="34186" applyFont="1" applyFill="1" applyBorder="1"/>
    <xf numFmtId="0" fontId="214" fillId="91" borderId="105" xfId="33983" quotePrefix="1" applyNumberFormat="1" applyFont="1" applyFill="1" applyBorder="1" applyAlignment="1">
      <alignment horizontal="center"/>
    </xf>
    <xf numFmtId="0" fontId="214" fillId="91" borderId="105" xfId="33983" applyNumberFormat="1" applyFont="1" applyFill="1" applyBorder="1" applyAlignment="1">
      <alignment horizontal="center"/>
    </xf>
    <xf numFmtId="0" fontId="286" fillId="91" borderId="105" xfId="33983" applyNumberFormat="1" applyFont="1" applyFill="1" applyBorder="1" applyAlignment="1">
      <alignment horizontal="center"/>
    </xf>
    <xf numFmtId="14" fontId="214" fillId="91" borderId="105" xfId="33983" applyNumberFormat="1" applyFont="1" applyFill="1" applyBorder="1" applyAlignment="1">
      <alignment horizontal="center"/>
    </xf>
    <xf numFmtId="20" fontId="214" fillId="91" borderId="105" xfId="33983" applyNumberFormat="1" applyFont="1" applyFill="1" applyBorder="1" applyAlignment="1">
      <alignment horizontal="center"/>
    </xf>
    <xf numFmtId="10" fontId="132" fillId="0" borderId="0" xfId="2" applyNumberFormat="1" applyFont="1"/>
    <xf numFmtId="10" fontId="286" fillId="90" borderId="0" xfId="2" applyNumberFormat="1" applyFont="1" applyFill="1"/>
    <xf numFmtId="10" fontId="285" fillId="90" borderId="0" xfId="2" applyNumberFormat="1" applyFont="1" applyFill="1"/>
    <xf numFmtId="0" fontId="287" fillId="0" borderId="0" xfId="34186" applyFont="1"/>
    <xf numFmtId="0" fontId="285" fillId="89" borderId="149" xfId="0" applyNumberFormat="1" applyFont="1" applyFill="1" applyBorder="1" applyAlignment="1">
      <alignment vertical="center"/>
    </xf>
    <xf numFmtId="0" fontId="132" fillId="2" borderId="0" xfId="0" applyNumberFormat="1" applyFont="1" applyFill="1" applyBorder="1" applyAlignment="1">
      <alignment vertical="center"/>
    </xf>
    <xf numFmtId="0" fontId="286" fillId="89" borderId="201" xfId="0" applyNumberFormat="1" applyFont="1" applyFill="1" applyBorder="1" applyAlignment="1">
      <alignment vertical="center"/>
    </xf>
    <xf numFmtId="0" fontId="285" fillId="89" borderId="101" xfId="0" applyNumberFormat="1" applyFont="1" applyFill="1" applyBorder="1" applyAlignment="1">
      <alignment vertical="center"/>
    </xf>
    <xf numFmtId="0" fontId="212" fillId="2" borderId="0" xfId="0" applyNumberFormat="1" applyFont="1" applyFill="1" applyBorder="1" applyAlignment="1">
      <alignment vertical="center"/>
    </xf>
    <xf numFmtId="0" fontId="286" fillId="89" borderId="149" xfId="0" applyNumberFormat="1" applyFont="1" applyFill="1" applyBorder="1" applyAlignment="1">
      <alignment vertical="center"/>
    </xf>
    <xf numFmtId="0" fontId="288" fillId="2" borderId="0" xfId="0" applyNumberFormat="1" applyFont="1" applyFill="1" applyBorder="1" applyAlignment="1">
      <alignment vertical="center" wrapText="1"/>
    </xf>
    <xf numFmtId="0" fontId="132" fillId="2" borderId="0" xfId="0" applyNumberFormat="1" applyFont="1" applyFill="1" applyBorder="1" applyAlignment="1">
      <alignment vertical="center" wrapText="1"/>
    </xf>
    <xf numFmtId="20" fontId="252" fillId="2" borderId="0" xfId="34147" applyNumberFormat="1" applyFont="1" applyFill="1" applyBorder="1" applyAlignment="1">
      <alignment horizontal="center"/>
    </xf>
    <xf numFmtId="179" fontId="252" fillId="2" borderId="0" xfId="34147" applyNumberFormat="1" applyFont="1" applyFill="1" applyBorder="1" applyAlignment="1">
      <alignment horizontal="center"/>
    </xf>
    <xf numFmtId="0" fontId="285" fillId="89" borderId="201" xfId="0" applyNumberFormat="1" applyFont="1" applyFill="1" applyBorder="1" applyAlignment="1">
      <alignment vertical="center"/>
    </xf>
    <xf numFmtId="10" fontId="286" fillId="89" borderId="101" xfId="2" applyNumberFormat="1" applyFont="1" applyFill="1" applyBorder="1" applyAlignment="1">
      <alignment vertical="center"/>
    </xf>
    <xf numFmtId="20" fontId="212" fillId="2" borderId="0" xfId="34147" applyNumberFormat="1" applyFont="1" applyFill="1" applyBorder="1" applyAlignment="1">
      <alignment horizontal="left"/>
    </xf>
    <xf numFmtId="213" fontId="233" fillId="32" borderId="142" xfId="0" applyNumberFormat="1" applyFont="1" applyFill="1" applyBorder="1" applyAlignment="1">
      <alignment horizontal="center"/>
    </xf>
    <xf numFmtId="0" fontId="290" fillId="0" borderId="0" xfId="0" applyNumberFormat="1" applyFont="1" applyFill="1"/>
    <xf numFmtId="0" fontId="290" fillId="0" borderId="0" xfId="0" applyNumberFormat="1" applyFont="1" applyFill="1" applyAlignment="1">
      <alignment vertical="center"/>
    </xf>
    <xf numFmtId="0" fontId="291" fillId="0" borderId="0" xfId="0" applyNumberFormat="1" applyFont="1" applyFill="1"/>
    <xf numFmtId="0" fontId="292" fillId="0" borderId="0" xfId="0" applyNumberFormat="1" applyFont="1" applyFill="1"/>
    <xf numFmtId="0" fontId="293" fillId="0" borderId="0" xfId="0" applyNumberFormat="1" applyFont="1" applyFill="1"/>
    <xf numFmtId="0" fontId="294" fillId="0" borderId="0" xfId="0" applyNumberFormat="1" applyFont="1" applyFill="1"/>
    <xf numFmtId="0" fontId="295" fillId="0" borderId="0" xfId="0" applyNumberFormat="1" applyFont="1" applyFill="1" applyBorder="1"/>
    <xf numFmtId="0" fontId="294" fillId="0" borderId="0" xfId="0" applyNumberFormat="1" applyFont="1" applyFill="1" applyBorder="1" applyAlignment="1">
      <alignment horizontal="left" vertical="center"/>
    </xf>
    <xf numFmtId="0" fontId="293" fillId="0" borderId="0" xfId="0" applyNumberFormat="1" applyFont="1" applyFill="1" applyBorder="1"/>
    <xf numFmtId="0" fontId="294" fillId="0" borderId="0" xfId="0" applyNumberFormat="1" applyFont="1" applyFill="1" applyBorder="1"/>
    <xf numFmtId="0" fontId="290" fillId="0" borderId="0" xfId="0" applyNumberFormat="1" applyFont="1" applyFill="1" applyBorder="1"/>
    <xf numFmtId="0" fontId="296" fillId="0" borderId="0" xfId="0" applyNumberFormat="1" applyFont="1" applyFill="1" applyBorder="1"/>
    <xf numFmtId="179" fontId="218" fillId="0" borderId="0" xfId="0" applyNumberFormat="1" applyFont="1" applyFill="1"/>
    <xf numFmtId="0" fontId="297" fillId="0" borderId="0" xfId="0" applyNumberFormat="1" applyFont="1" applyFill="1"/>
    <xf numFmtId="0" fontId="298" fillId="0" borderId="0" xfId="0" applyNumberFormat="1" applyFont="1" applyFill="1"/>
    <xf numFmtId="0" fontId="219" fillId="0" borderId="0" xfId="0" applyNumberFormat="1" applyFont="1" applyFill="1"/>
    <xf numFmtId="0" fontId="220" fillId="0" borderId="0" xfId="0" applyNumberFormat="1" applyFont="1" applyFill="1"/>
    <xf numFmtId="0" fontId="129" fillId="0" borderId="0" xfId="0" applyNumberFormat="1" applyFont="1" applyFill="1" applyBorder="1"/>
    <xf numFmtId="0" fontId="221" fillId="29" borderId="109" xfId="262" applyFont="1" applyFill="1" applyBorder="1" applyAlignment="1">
      <alignment horizontal="center" vertical="center" wrapText="1"/>
    </xf>
    <xf numFmtId="0" fontId="220" fillId="0" borderId="0" xfId="0" applyNumberFormat="1" applyFont="1" applyFill="1" applyBorder="1" applyAlignment="1">
      <alignment horizontal="left" vertical="center"/>
    </xf>
    <xf numFmtId="0" fontId="218" fillId="30" borderId="109" xfId="262" applyFont="1" applyFill="1" applyBorder="1"/>
    <xf numFmtId="180" fontId="218" fillId="30" borderId="109" xfId="262" applyNumberFormat="1" applyFont="1" applyFill="1" applyBorder="1" applyAlignment="1">
      <alignment horizontal="center"/>
    </xf>
    <xf numFmtId="10" fontId="218" fillId="30" borderId="109" xfId="2" applyNumberFormat="1" applyFont="1" applyFill="1" applyBorder="1" applyAlignment="1">
      <alignment horizontal="center"/>
    </xf>
    <xf numFmtId="0" fontId="299" fillId="29" borderId="109" xfId="262" applyFont="1" applyFill="1" applyBorder="1" applyAlignment="1">
      <alignment horizontal="left"/>
    </xf>
    <xf numFmtId="180" fontId="299" fillId="29" borderId="109" xfId="262" applyNumberFormat="1" applyFont="1" applyFill="1" applyBorder="1" applyAlignment="1">
      <alignment horizontal="center"/>
    </xf>
    <xf numFmtId="10" fontId="299" fillId="29" borderId="109" xfId="2" applyNumberFormat="1" applyFont="1" applyFill="1" applyBorder="1" applyAlignment="1">
      <alignment horizontal="center" vertical="center"/>
    </xf>
    <xf numFmtId="0" fontId="219" fillId="0" borderId="109" xfId="0" applyNumberFormat="1" applyFont="1" applyFill="1" applyBorder="1" applyAlignment="1">
      <alignment horizontal="left" vertical="center"/>
    </xf>
    <xf numFmtId="0" fontId="220" fillId="0" borderId="109" xfId="0" applyNumberFormat="1" applyFont="1" applyFill="1" applyBorder="1"/>
    <xf numFmtId="179" fontId="220" fillId="0" borderId="109" xfId="0" applyNumberFormat="1" applyFont="1" applyFill="1" applyBorder="1" applyAlignment="1">
      <alignment horizontal="center"/>
    </xf>
    <xf numFmtId="179" fontId="219" fillId="0" borderId="109" xfId="0" applyNumberFormat="1" applyFont="1" applyFill="1" applyBorder="1" applyAlignment="1">
      <alignment horizontal="center" vertical="center"/>
    </xf>
    <xf numFmtId="0" fontId="220" fillId="0" borderId="109" xfId="0" applyNumberFormat="1" applyFont="1" applyFill="1" applyBorder="1" applyAlignment="1">
      <alignment horizontal="left" vertical="center"/>
    </xf>
    <xf numFmtId="179" fontId="220" fillId="0" borderId="109" xfId="0" applyNumberFormat="1" applyFont="1" applyFill="1" applyBorder="1" applyAlignment="1">
      <alignment horizontal="center" vertical="center"/>
    </xf>
    <xf numFmtId="0" fontId="219" fillId="0" borderId="109" xfId="0" applyNumberFormat="1" applyFont="1" applyFill="1" applyBorder="1"/>
    <xf numFmtId="179" fontId="219" fillId="0" borderId="109" xfId="0" applyNumberFormat="1" applyFont="1" applyFill="1" applyBorder="1" applyAlignment="1">
      <alignment horizontal="center"/>
    </xf>
    <xf numFmtId="0" fontId="218" fillId="0" borderId="1" xfId="0" applyNumberFormat="1" applyFont="1" applyFill="1" applyBorder="1"/>
    <xf numFmtId="0" fontId="236" fillId="0" borderId="0" xfId="0" applyNumberFormat="1" applyFont="1" applyFill="1"/>
    <xf numFmtId="0" fontId="218" fillId="0" borderId="0" xfId="0" applyNumberFormat="1" applyFont="1" applyFill="1" applyBorder="1" applyAlignment="1">
      <alignment horizontal="right"/>
    </xf>
    <xf numFmtId="0" fontId="300" fillId="0" borderId="0" xfId="0" applyNumberFormat="1" applyFont="1" applyFill="1" applyAlignment="1">
      <alignment horizontal="centerContinuous"/>
    </xf>
    <xf numFmtId="0" fontId="299" fillId="0" borderId="0" xfId="0" applyNumberFormat="1" applyFont="1" applyFill="1" applyBorder="1" applyAlignment="1">
      <alignment horizontal="centerContinuous"/>
    </xf>
    <xf numFmtId="0" fontId="236" fillId="0" borderId="0" xfId="0" applyNumberFormat="1" applyFont="1" applyFill="1" applyAlignment="1">
      <alignment vertical="center"/>
    </xf>
    <xf numFmtId="0" fontId="301" fillId="0" borderId="0" xfId="0" applyNumberFormat="1" applyFont="1" applyFill="1" applyBorder="1" applyAlignment="1">
      <alignment horizontal="right" vertical="top"/>
    </xf>
    <xf numFmtId="0" fontId="236" fillId="0" borderId="0" xfId="0" applyNumberFormat="1" applyFont="1" applyFill="1" applyAlignment="1">
      <alignment horizontal="center" vertical="center"/>
    </xf>
    <xf numFmtId="0" fontId="218" fillId="0" borderId="0" xfId="0" applyNumberFormat="1" applyFont="1" applyFill="1" applyBorder="1" applyAlignment="1">
      <alignment horizontal="right" wrapText="1"/>
    </xf>
    <xf numFmtId="17" fontId="236" fillId="0" borderId="0" xfId="0" applyNumberFormat="1" applyFont="1" applyFill="1" applyAlignment="1">
      <alignment vertical="center"/>
    </xf>
    <xf numFmtId="180" fontId="236" fillId="0" borderId="0" xfId="0" applyNumberFormat="1" applyFont="1" applyFill="1"/>
    <xf numFmtId="0" fontId="302" fillId="0" borderId="0" xfId="0" applyNumberFormat="1" applyFont="1" applyFill="1" applyBorder="1" applyAlignment="1">
      <alignment horizontal="right"/>
    </xf>
    <xf numFmtId="0" fontId="237" fillId="0" borderId="0" xfId="0" applyNumberFormat="1" applyFont="1" applyFill="1" applyAlignment="1">
      <alignment vertical="center"/>
    </xf>
    <xf numFmtId="4" fontId="236" fillId="0" borderId="0" xfId="0" applyNumberFormat="1" applyFont="1" applyFill="1" applyAlignment="1">
      <alignment vertical="center"/>
    </xf>
    <xf numFmtId="0" fontId="236" fillId="0" borderId="0" xfId="0" applyNumberFormat="1" applyFont="1" applyFill="1" applyBorder="1" applyAlignment="1">
      <alignment horizontal="center"/>
    </xf>
    <xf numFmtId="0" fontId="236" fillId="0" borderId="0" xfId="0" applyNumberFormat="1" applyFont="1" applyFill="1" applyBorder="1"/>
    <xf numFmtId="0" fontId="237" fillId="0" borderId="0" xfId="0" applyNumberFormat="1" applyFont="1" applyFill="1" applyBorder="1" applyAlignment="1">
      <alignment horizontal="center"/>
    </xf>
    <xf numFmtId="0" fontId="237" fillId="0" borderId="0" xfId="0" applyNumberFormat="1" applyFont="1" applyFill="1" applyBorder="1"/>
    <xf numFmtId="0" fontId="237" fillId="0" borderId="0" xfId="0" applyNumberFormat="1" applyFont="1" applyFill="1" applyBorder="1" applyAlignment="1">
      <alignment vertical="center"/>
    </xf>
    <xf numFmtId="180" fontId="236" fillId="0" borderId="0" xfId="0" applyNumberFormat="1" applyFont="1" applyFill="1" applyBorder="1"/>
    <xf numFmtId="180" fontId="236" fillId="0" borderId="0" xfId="0" applyNumberFormat="1" applyFont="1" applyFill="1" applyBorder="1" applyAlignment="1">
      <alignment vertical="center"/>
    </xf>
    <xf numFmtId="180" fontId="237" fillId="0" borderId="0" xfId="0" applyNumberFormat="1" applyFont="1" applyFill="1" applyBorder="1" applyAlignment="1">
      <alignment vertical="center"/>
    </xf>
    <xf numFmtId="0" fontId="303" fillId="0" borderId="0" xfId="0" applyNumberFormat="1" applyFont="1" applyFill="1" applyBorder="1" applyAlignment="1">
      <alignment horizontal="right"/>
    </xf>
    <xf numFmtId="4" fontId="237" fillId="0" borderId="0" xfId="0" applyNumberFormat="1" applyFont="1" applyFill="1" applyAlignment="1">
      <alignment vertical="center"/>
    </xf>
    <xf numFmtId="179" fontId="236" fillId="0" borderId="0" xfId="0" applyNumberFormat="1" applyFont="1" applyFill="1" applyAlignment="1">
      <alignment vertical="center"/>
    </xf>
    <xf numFmtId="180" fontId="236" fillId="0" borderId="0" xfId="0" applyNumberFormat="1" applyFont="1" applyFill="1" applyAlignment="1">
      <alignment vertical="center"/>
    </xf>
    <xf numFmtId="0" fontId="236" fillId="0" borderId="0" xfId="0" applyNumberFormat="1" applyFont="1" applyFill="1" applyBorder="1" applyAlignment="1">
      <alignment horizontal="center" vertical="center"/>
    </xf>
    <xf numFmtId="0" fontId="236" fillId="0" borderId="0" xfId="0" applyNumberFormat="1" applyFont="1" applyFill="1" applyBorder="1" applyAlignment="1">
      <alignment vertical="center"/>
    </xf>
    <xf numFmtId="4" fontId="236" fillId="0" borderId="0" xfId="0" applyNumberFormat="1" applyFont="1" applyFill="1" applyBorder="1" applyAlignment="1">
      <alignment vertical="center"/>
    </xf>
    <xf numFmtId="180" fontId="237" fillId="0" borderId="0" xfId="0" applyNumberFormat="1" applyFont="1" applyFill="1" applyAlignment="1">
      <alignment vertical="center"/>
    </xf>
    <xf numFmtId="10" fontId="218" fillId="0" borderId="0" xfId="2" applyNumberFormat="1" applyFont="1" applyFill="1" applyAlignment="1">
      <alignment vertical="center"/>
    </xf>
    <xf numFmtId="0" fontId="218" fillId="0" borderId="0" xfId="0" applyNumberFormat="1" applyFont="1" applyFill="1" applyAlignment="1">
      <alignment horizontal="left" vertical="center"/>
    </xf>
    <xf numFmtId="0" fontId="219" fillId="0" borderId="0" xfId="0" applyNumberFormat="1" applyFont="1" applyFill="1" applyBorder="1" applyAlignment="1">
      <alignment horizontal="right"/>
    </xf>
    <xf numFmtId="0" fontId="304" fillId="0" borderId="0" xfId="0" applyNumberFormat="1" applyFont="1" applyFill="1" applyBorder="1" applyAlignment="1">
      <alignment horizontal="center"/>
    </xf>
    <xf numFmtId="0" fontId="304" fillId="0" borderId="0" xfId="0" applyNumberFormat="1" applyFont="1" applyFill="1" applyBorder="1"/>
    <xf numFmtId="0" fontId="305" fillId="0" borderId="0" xfId="0" applyNumberFormat="1" applyFont="1" applyFill="1" applyBorder="1" applyAlignment="1">
      <alignment horizontal="center"/>
    </xf>
    <xf numFmtId="0" fontId="305" fillId="0" borderId="0" xfId="0" applyNumberFormat="1" applyFont="1" applyFill="1" applyBorder="1"/>
    <xf numFmtId="0" fontId="218" fillId="0" borderId="0" xfId="0" applyNumberFormat="1" applyFont="1" applyBorder="1" applyAlignment="1">
      <alignment wrapText="1"/>
    </xf>
    <xf numFmtId="0" fontId="218" fillId="0" borderId="0" xfId="0" applyNumberFormat="1" applyFont="1" applyAlignment="1">
      <alignment wrapText="1"/>
    </xf>
    <xf numFmtId="17" fontId="248" fillId="29" borderId="116" xfId="0" applyNumberFormat="1" applyFont="1" applyFill="1" applyBorder="1" applyAlignment="1">
      <alignment horizontal="center" vertical="center"/>
    </xf>
    <xf numFmtId="171" fontId="248" fillId="29" borderId="116" xfId="0" applyNumberFormat="1" applyFont="1" applyFill="1" applyBorder="1" applyAlignment="1">
      <alignment horizontal="center" vertical="center" wrapText="1"/>
    </xf>
    <xf numFmtId="171" fontId="248" fillId="29" borderId="40" xfId="0" applyNumberFormat="1" applyFont="1" applyFill="1" applyBorder="1" applyAlignment="1">
      <alignment horizontal="center" vertical="center" wrapText="1"/>
    </xf>
    <xf numFmtId="0" fontId="303" fillId="0" borderId="0" xfId="0" applyNumberFormat="1" applyFont="1" applyFill="1"/>
    <xf numFmtId="0" fontId="303" fillId="0" borderId="0" xfId="0" applyNumberFormat="1" applyFont="1" applyFill="1" applyAlignment="1">
      <alignment horizontal="center"/>
    </xf>
    <xf numFmtId="2" fontId="303" fillId="0" borderId="0" xfId="0" applyNumberFormat="1" applyFont="1" applyFill="1"/>
    <xf numFmtId="166" fontId="303" fillId="0" borderId="0" xfId="0" applyNumberFormat="1" applyFont="1" applyFill="1" applyAlignment="1">
      <alignment horizontal="center"/>
    </xf>
    <xf numFmtId="0" fontId="236" fillId="0" borderId="0" xfId="0" applyNumberFormat="1" applyFont="1" applyFill="1" applyAlignment="1">
      <alignment horizontal="left"/>
    </xf>
    <xf numFmtId="17" fontId="303" fillId="0" borderId="0" xfId="0" applyNumberFormat="1" applyFont="1" applyFill="1" applyAlignment="1">
      <alignment vertical="center"/>
    </xf>
    <xf numFmtId="0" fontId="303" fillId="0" borderId="0" xfId="0" applyNumberFormat="1" applyFont="1" applyFill="1" applyAlignment="1">
      <alignment horizontal="center" vertical="center"/>
    </xf>
    <xf numFmtId="166" fontId="303" fillId="0" borderId="0" xfId="0" applyNumberFormat="1" applyFont="1" applyFill="1" applyAlignment="1">
      <alignment horizontal="center" vertical="center"/>
    </xf>
    <xf numFmtId="22" fontId="303" fillId="0" borderId="0" xfId="0" applyNumberFormat="1" applyFont="1" applyFill="1"/>
    <xf numFmtId="0" fontId="236" fillId="0" borderId="0" xfId="0" applyNumberFormat="1" applyFont="1" applyFill="1" applyAlignment="1">
      <alignment horizontal="left" vertical="center"/>
    </xf>
    <xf numFmtId="0" fontId="303" fillId="0" borderId="0" xfId="34150" applyFont="1" applyBorder="1"/>
    <xf numFmtId="166" fontId="303" fillId="0" borderId="0" xfId="34150" applyNumberFormat="1" applyFont="1" applyBorder="1" applyAlignment="1">
      <alignment horizontal="center"/>
    </xf>
    <xf numFmtId="0" fontId="303" fillId="0" borderId="0" xfId="34150" applyFont="1" applyBorder="1" applyAlignment="1">
      <alignment horizontal="center"/>
    </xf>
    <xf numFmtId="0" fontId="303" fillId="0" borderId="0" xfId="34150" applyFont="1" applyFill="1" applyBorder="1"/>
    <xf numFmtId="0" fontId="236" fillId="0" borderId="0" xfId="34150" applyFont="1" applyFill="1" applyBorder="1" applyAlignment="1">
      <alignment horizontal="left"/>
    </xf>
    <xf numFmtId="4" fontId="303" fillId="0" borderId="0" xfId="34150" applyNumberFormat="1" applyFont="1" applyBorder="1"/>
    <xf numFmtId="0" fontId="236" fillId="0" borderId="0" xfId="34150" applyFont="1" applyBorder="1" applyAlignment="1">
      <alignment horizontal="left"/>
    </xf>
    <xf numFmtId="0" fontId="236" fillId="0" borderId="0" xfId="34150" applyFont="1" applyBorder="1"/>
    <xf numFmtId="212" fontId="303" fillId="0" borderId="0" xfId="34150" applyNumberFormat="1" applyFont="1" applyBorder="1" applyAlignment="1">
      <alignment horizontal="center"/>
    </xf>
    <xf numFmtId="212" fontId="303" fillId="0" borderId="0" xfId="34150" applyNumberFormat="1" applyFont="1" applyBorder="1"/>
    <xf numFmtId="0" fontId="303" fillId="0" borderId="0" xfId="0" applyNumberFormat="1" applyFont="1" applyFill="1" applyAlignment="1">
      <alignment vertical="center"/>
    </xf>
    <xf numFmtId="2" fontId="303" fillId="0" borderId="0" xfId="0" applyNumberFormat="1" applyFont="1" applyFill="1" applyAlignment="1">
      <alignment vertical="center"/>
    </xf>
    <xf numFmtId="172" fontId="303" fillId="0" borderId="0" xfId="0" applyNumberFormat="1" applyFont="1" applyFill="1"/>
    <xf numFmtId="0" fontId="306" fillId="0" borderId="0" xfId="0" applyNumberFormat="1" applyFont="1" applyFill="1" applyBorder="1"/>
    <xf numFmtId="0" fontId="303" fillId="0" borderId="0" xfId="0" applyNumberFormat="1" applyFont="1" applyFill="1" applyBorder="1"/>
    <xf numFmtId="2" fontId="217" fillId="32" borderId="136" xfId="0" applyNumberFormat="1" applyFont="1" applyFill="1" applyBorder="1" applyAlignment="1">
      <alignment horizontal="left"/>
    </xf>
    <xf numFmtId="2" fontId="217" fillId="32" borderId="141" xfId="0" applyNumberFormat="1" applyFont="1" applyFill="1" applyBorder="1" applyAlignment="1">
      <alignment horizontal="center"/>
    </xf>
    <xf numFmtId="166" fontId="217" fillId="32" borderId="142" xfId="0" applyNumberFormat="1" applyFont="1" applyFill="1" applyBorder="1" applyAlignment="1">
      <alignment horizontal="center"/>
    </xf>
    <xf numFmtId="166" fontId="217" fillId="32" borderId="138" xfId="0" applyNumberFormat="1" applyFont="1" applyFill="1" applyBorder="1" applyAlignment="1">
      <alignment horizontal="center"/>
    </xf>
    <xf numFmtId="166" fontId="217" fillId="32" borderId="136" xfId="0" applyNumberFormat="1" applyFont="1" applyFill="1" applyBorder="1" applyAlignment="1">
      <alignment horizontal="center"/>
    </xf>
    <xf numFmtId="166" fontId="217" fillId="32" borderId="141" xfId="0" applyNumberFormat="1" applyFont="1" applyFill="1" applyBorder="1" applyAlignment="1">
      <alignment horizontal="center"/>
    </xf>
    <xf numFmtId="2" fontId="217" fillId="0" borderId="136" xfId="0" applyNumberFormat="1" applyFont="1" applyFill="1" applyBorder="1" applyAlignment="1">
      <alignment horizontal="left"/>
    </xf>
    <xf numFmtId="2" fontId="217" fillId="0" borderId="141" xfId="0" applyNumberFormat="1" applyFont="1" applyFill="1" applyBorder="1" applyAlignment="1">
      <alignment horizontal="center"/>
    </xf>
    <xf numFmtId="166" fontId="217" fillId="0" borderId="142" xfId="0" applyNumberFormat="1" applyFont="1" applyFill="1" applyBorder="1" applyAlignment="1">
      <alignment horizontal="center"/>
    </xf>
    <xf numFmtId="166" fontId="217" fillId="0" borderId="138" xfId="0" applyNumberFormat="1" applyFont="1" applyFill="1" applyBorder="1" applyAlignment="1">
      <alignment horizontal="center"/>
    </xf>
    <xf numFmtId="166" fontId="217" fillId="0" borderId="136" xfId="0" applyNumberFormat="1" applyFont="1" applyFill="1" applyBorder="1" applyAlignment="1">
      <alignment horizontal="center"/>
    </xf>
    <xf numFmtId="166" fontId="217" fillId="0" borderId="141" xfId="0" applyNumberFormat="1" applyFont="1" applyFill="1" applyBorder="1" applyAlignment="1">
      <alignment horizontal="center"/>
    </xf>
    <xf numFmtId="2" fontId="217" fillId="0" borderId="136" xfId="0" applyNumberFormat="1" applyFont="1" applyFill="1" applyBorder="1" applyAlignment="1">
      <alignment horizontal="center"/>
    </xf>
    <xf numFmtId="2" fontId="217" fillId="32" borderId="136" xfId="0" applyNumberFormat="1" applyFont="1" applyFill="1" applyBorder="1" applyAlignment="1">
      <alignment horizontal="center"/>
    </xf>
    <xf numFmtId="2" fontId="239" fillId="29" borderId="107" xfId="0" applyNumberFormat="1" applyFont="1" applyFill="1" applyBorder="1" applyAlignment="1">
      <alignment horizontal="center" vertical="center" wrapText="1"/>
    </xf>
    <xf numFmtId="0" fontId="254" fillId="0" borderId="0" xfId="0" applyNumberFormat="1" applyFont="1" applyFill="1"/>
    <xf numFmtId="0" fontId="237" fillId="0" borderId="0" xfId="34150" applyFont="1" applyBorder="1"/>
    <xf numFmtId="212" fontId="236" fillId="0" borderId="0" xfId="34150" applyNumberFormat="1" applyFont="1" applyBorder="1"/>
    <xf numFmtId="0" fontId="254" fillId="0" borderId="0" xfId="0" applyNumberFormat="1" applyFont="1" applyFill="1" applyBorder="1"/>
    <xf numFmtId="43" fontId="236" fillId="0" borderId="0" xfId="34149" applyFont="1" applyBorder="1"/>
    <xf numFmtId="166" fontId="218" fillId="0" borderId="0" xfId="0" applyNumberFormat="1" applyFont="1" applyFill="1"/>
    <xf numFmtId="0" fontId="254" fillId="0" borderId="0" xfId="0" applyNumberFormat="1" applyFont="1" applyFill="1" applyAlignment="1">
      <alignment vertical="center"/>
    </xf>
    <xf numFmtId="0" fontId="221" fillId="0" borderId="0" xfId="0" applyNumberFormat="1" applyFont="1" applyFill="1" applyAlignment="1">
      <alignment vertical="center"/>
    </xf>
    <xf numFmtId="0" fontId="307" fillId="0" borderId="0" xfId="0" applyNumberFormat="1" applyFont="1" applyFill="1" applyBorder="1"/>
    <xf numFmtId="0" fontId="308" fillId="0" borderId="0" xfId="0" applyNumberFormat="1" applyFont="1" applyFill="1" applyBorder="1"/>
    <xf numFmtId="0" fontId="309" fillId="0" borderId="0" xfId="0" applyNumberFormat="1" applyFont="1" applyFill="1" applyBorder="1"/>
    <xf numFmtId="0" fontId="310" fillId="29" borderId="111" xfId="0" quotePrefix="1" applyNumberFormat="1" applyFont="1" applyFill="1" applyBorder="1" applyAlignment="1">
      <alignment vertical="center"/>
    </xf>
    <xf numFmtId="14" fontId="216" fillId="29" borderId="8" xfId="0" applyNumberFormat="1" applyFont="1" applyFill="1" applyBorder="1" applyAlignment="1">
      <alignment horizontal="center" vertical="center"/>
    </xf>
    <xf numFmtId="0" fontId="114" fillId="29" borderId="164" xfId="0" applyNumberFormat="1" applyFont="1" applyFill="1" applyBorder="1" applyAlignment="1">
      <alignment horizontal="center" vertical="center"/>
    </xf>
    <xf numFmtId="4" fontId="131" fillId="0" borderId="62" xfId="0" applyNumberFormat="1" applyFont="1" applyBorder="1"/>
    <xf numFmtId="167" fontId="131" fillId="0" borderId="165" xfId="2" applyNumberFormat="1" applyFont="1" applyBorder="1"/>
    <xf numFmtId="4" fontId="131" fillId="32" borderId="65" xfId="0" applyNumberFormat="1" applyFont="1" applyFill="1" applyBorder="1"/>
    <xf numFmtId="167" fontId="131" fillId="32" borderId="166" xfId="2" applyNumberFormat="1" applyFont="1" applyFill="1" applyBorder="1"/>
    <xf numFmtId="4" fontId="131" fillId="0" borderId="68" xfId="0" applyNumberFormat="1" applyFont="1" applyBorder="1"/>
    <xf numFmtId="167" fontId="131" fillId="0" borderId="167" xfId="2" applyNumberFormat="1" applyFont="1" applyBorder="1"/>
    <xf numFmtId="4" fontId="131" fillId="0" borderId="60" xfId="0" applyNumberFormat="1" applyFont="1" applyBorder="1"/>
    <xf numFmtId="4" fontId="131" fillId="32" borderId="63" xfId="0" applyNumberFormat="1" applyFont="1" applyFill="1" applyBorder="1"/>
    <xf numFmtId="4" fontId="131" fillId="0" borderId="66" xfId="0" applyNumberFormat="1" applyFont="1" applyBorder="1"/>
    <xf numFmtId="0" fontId="131" fillId="0" borderId="61" xfId="0" applyFont="1" applyBorder="1"/>
    <xf numFmtId="4" fontId="131" fillId="0" borderId="62" xfId="0" applyNumberFormat="1" applyFont="1" applyBorder="1" applyAlignment="1">
      <alignment horizontal="right"/>
    </xf>
    <xf numFmtId="0" fontId="131" fillId="32" borderId="64" xfId="0" applyFont="1" applyFill="1" applyBorder="1"/>
    <xf numFmtId="4" fontId="131" fillId="32" borderId="65" xfId="0" applyNumberFormat="1" applyFont="1" applyFill="1" applyBorder="1" applyAlignment="1">
      <alignment horizontal="right"/>
    </xf>
    <xf numFmtId="0" fontId="131" fillId="0" borderId="64" xfId="0" applyFont="1" applyBorder="1"/>
    <xf numFmtId="4" fontId="131" fillId="32" borderId="169" xfId="0" applyNumberFormat="1" applyFont="1" applyFill="1" applyBorder="1"/>
    <xf numFmtId="0" fontId="131" fillId="32" borderId="170" xfId="0" applyFont="1" applyFill="1" applyBorder="1"/>
    <xf numFmtId="4" fontId="131" fillId="32" borderId="171" xfId="0" applyNumberFormat="1" applyFont="1" applyFill="1" applyBorder="1" applyAlignment="1">
      <alignment horizontal="right"/>
    </xf>
    <xf numFmtId="167" fontId="131" fillId="32" borderId="172" xfId="2" applyNumberFormat="1" applyFont="1" applyFill="1" applyBorder="1"/>
    <xf numFmtId="179" fontId="132" fillId="0" borderId="0" xfId="34185" applyNumberFormat="1" applyFont="1"/>
    <xf numFmtId="179" fontId="234" fillId="0" borderId="0" xfId="34185" applyNumberFormat="1" applyFont="1"/>
    <xf numFmtId="179" fontId="285" fillId="90" borderId="0" xfId="34185" applyNumberFormat="1" applyFont="1" applyFill="1"/>
    <xf numFmtId="4" fontId="132" fillId="0" borderId="0" xfId="34183" applyNumberFormat="1" applyFont="1"/>
    <xf numFmtId="4" fontId="234" fillId="0" borderId="0" xfId="34183" applyNumberFormat="1" applyFont="1"/>
    <xf numFmtId="4" fontId="285" fillId="90" borderId="0" xfId="34183" applyNumberFormat="1" applyFont="1" applyFill="1"/>
    <xf numFmtId="179" fontId="132" fillId="0" borderId="0" xfId="34186" applyNumberFormat="1" applyFont="1"/>
    <xf numFmtId="179" fontId="234" fillId="0" borderId="0" xfId="34186" applyNumberFormat="1" applyFont="1"/>
    <xf numFmtId="179" fontId="285" fillId="90" borderId="0" xfId="34186" applyNumberFormat="1" applyFont="1" applyFill="1"/>
    <xf numFmtId="179" fontId="16" fillId="2" borderId="0" xfId="0" applyNumberFormat="1" applyFont="1" applyFill="1" applyBorder="1" applyAlignment="1">
      <alignment vertical="center"/>
    </xf>
    <xf numFmtId="179" fontId="286" fillId="89" borderId="101" xfId="0" applyNumberFormat="1" applyFont="1" applyFill="1" applyBorder="1" applyAlignment="1">
      <alignment vertical="center"/>
    </xf>
    <xf numFmtId="179" fontId="285" fillId="89" borderId="101" xfId="0" applyNumberFormat="1" applyFont="1" applyFill="1" applyBorder="1" applyAlignment="1">
      <alignment vertical="center"/>
    </xf>
    <xf numFmtId="0" fontId="22" fillId="0" borderId="0" xfId="0" applyNumberFormat="1" applyFont="1" applyFill="1" applyAlignment="1"/>
    <xf numFmtId="0" fontId="17" fillId="0" borderId="0" xfId="0" applyNumberFormat="1" applyFont="1" applyFill="1" applyBorder="1" applyAlignment="1">
      <alignment horizontal="right"/>
    </xf>
    <xf numFmtId="0" fontId="112" fillId="29" borderId="111" xfId="0" quotePrefix="1" applyNumberFormat="1" applyFont="1" applyFill="1" applyBorder="1" applyAlignment="1">
      <alignment horizontal="left"/>
    </xf>
    <xf numFmtId="0" fontId="1" fillId="2" borderId="1" xfId="0" applyNumberFormat="1" applyFont="1" applyFill="1" applyBorder="1"/>
    <xf numFmtId="0" fontId="1" fillId="0" borderId="0" xfId="0" applyNumberFormat="1" applyFont="1" applyFill="1"/>
    <xf numFmtId="0" fontId="1" fillId="2" borderId="0" xfId="0" applyNumberFormat="1" applyFont="1" applyFill="1" applyBorder="1" applyAlignment="1">
      <alignment horizontal="right"/>
    </xf>
    <xf numFmtId="0" fontId="1" fillId="0" borderId="0" xfId="0" applyNumberFormat="1" applyFont="1" applyFill="1" applyAlignment="1">
      <alignment vertical="center"/>
    </xf>
    <xf numFmtId="0" fontId="1" fillId="2" borderId="0" xfId="0" applyNumberFormat="1" applyFont="1" applyFill="1" applyBorder="1"/>
    <xf numFmtId="0" fontId="1" fillId="2" borderId="0" xfId="0" applyNumberFormat="1" applyFont="1" applyFill="1" applyBorder="1" applyAlignment="1">
      <alignment horizontal="right" wrapText="1"/>
    </xf>
    <xf numFmtId="0" fontId="1" fillId="0" borderId="0" xfId="0" applyNumberFormat="1" applyFont="1" applyFill="1" applyBorder="1"/>
    <xf numFmtId="0" fontId="1" fillId="2" borderId="0" xfId="0" applyNumberFormat="1" applyFont="1" applyFill="1" applyBorder="1" applyAlignment="1">
      <alignment wrapText="1"/>
    </xf>
    <xf numFmtId="0" fontId="1" fillId="2" borderId="0" xfId="0" applyNumberFormat="1" applyFont="1" applyFill="1" applyAlignment="1">
      <alignment wrapText="1"/>
    </xf>
    <xf numFmtId="0" fontId="1" fillId="2" borderId="0" xfId="0" applyNumberFormat="1" applyFont="1" applyFill="1"/>
    <xf numFmtId="179" fontId="236" fillId="0" borderId="0" xfId="0" applyNumberFormat="1" applyFont="1" applyFill="1"/>
    <xf numFmtId="214" fontId="236" fillId="0" borderId="0" xfId="0" applyNumberFormat="1" applyFont="1" applyFill="1"/>
    <xf numFmtId="4" fontId="236" fillId="0" borderId="0" xfId="0" applyNumberFormat="1" applyFont="1" applyFill="1"/>
    <xf numFmtId="10" fontId="236" fillId="0" borderId="0" xfId="2" applyNumberFormat="1" applyFont="1" applyFill="1" applyAlignment="1">
      <alignment vertical="center"/>
    </xf>
    <xf numFmtId="210" fontId="236" fillId="0" borderId="0" xfId="2" applyNumberFormat="1" applyFont="1" applyFill="1" applyAlignment="1">
      <alignment vertical="center"/>
    </xf>
    <xf numFmtId="211" fontId="236" fillId="0" borderId="0" xfId="0" applyNumberFormat="1" applyFont="1" applyFill="1" applyAlignment="1">
      <alignment vertical="center"/>
    </xf>
    <xf numFmtId="208" fontId="237" fillId="0" borderId="0" xfId="0" applyNumberFormat="1" applyFont="1" applyFill="1" applyAlignment="1">
      <alignment vertical="center"/>
    </xf>
    <xf numFmtId="208" fontId="237" fillId="0" borderId="0" xfId="0" applyNumberFormat="1" applyFont="1" applyFill="1" applyBorder="1" applyAlignment="1">
      <alignment vertical="center"/>
    </xf>
    <xf numFmtId="166" fontId="237" fillId="0" borderId="0" xfId="0" applyNumberFormat="1" applyFont="1" applyFill="1" applyAlignment="1">
      <alignment vertical="center"/>
    </xf>
    <xf numFmtId="166" fontId="237" fillId="0" borderId="0" xfId="0" applyNumberFormat="1" applyFont="1" applyFill="1" applyBorder="1" applyAlignment="1">
      <alignment vertical="center"/>
    </xf>
    <xf numFmtId="10" fontId="218" fillId="0" borderId="0" xfId="0" applyNumberFormat="1" applyFont="1" applyFill="1" applyAlignment="1">
      <alignment vertical="center"/>
    </xf>
    <xf numFmtId="2" fontId="236" fillId="0" borderId="0" xfId="0" applyNumberFormat="1" applyFont="1" applyFill="1" applyBorder="1" applyAlignment="1">
      <alignment vertical="center"/>
    </xf>
    <xf numFmtId="10" fontId="218" fillId="0" borderId="0" xfId="2" applyNumberFormat="1" applyFont="1" applyFill="1" applyBorder="1" applyAlignment="1">
      <alignment vertical="center"/>
    </xf>
    <xf numFmtId="0" fontId="218" fillId="2" borderId="0" xfId="0" applyNumberFormat="1" applyFont="1" applyFill="1" applyBorder="1" applyAlignment="1">
      <alignment vertical="center"/>
    </xf>
    <xf numFmtId="0" fontId="218" fillId="2" borderId="0" xfId="0" applyNumberFormat="1" applyFont="1" applyFill="1" applyBorder="1"/>
    <xf numFmtId="0" fontId="311" fillId="2" borderId="0" xfId="0" quotePrefix="1" applyNumberFormat="1" applyFont="1" applyFill="1" applyBorder="1" applyAlignment="1">
      <alignment horizontal="centerContinuous"/>
    </xf>
    <xf numFmtId="0" fontId="300" fillId="2" borderId="0" xfId="0" applyNumberFormat="1" applyFont="1" applyFill="1" applyBorder="1" applyAlignment="1">
      <alignment horizontal="centerContinuous"/>
    </xf>
    <xf numFmtId="0" fontId="311" fillId="2" borderId="0" xfId="0" applyNumberFormat="1" applyFont="1" applyFill="1" applyBorder="1" applyAlignment="1">
      <alignment horizontal="centerContinuous"/>
    </xf>
    <xf numFmtId="0" fontId="300" fillId="2" borderId="0" xfId="0" applyNumberFormat="1" applyFont="1" applyFill="1" applyBorder="1" applyAlignment="1">
      <alignment horizontal="right"/>
    </xf>
    <xf numFmtId="0" fontId="312" fillId="2" borderId="0" xfId="0" quotePrefix="1" applyNumberFormat="1" applyFont="1" applyFill="1" applyBorder="1" applyAlignment="1">
      <alignment horizontal="left" wrapText="1"/>
    </xf>
    <xf numFmtId="0" fontId="314" fillId="2" borderId="0" xfId="0" quotePrefix="1" applyNumberFormat="1" applyFont="1" applyFill="1" applyBorder="1" applyAlignment="1">
      <alignment horizontal="left"/>
    </xf>
    <xf numFmtId="17" fontId="314" fillId="2" borderId="0" xfId="0" applyNumberFormat="1" applyFont="1" applyFill="1" applyBorder="1" applyAlignment="1">
      <alignment horizontal="center"/>
    </xf>
    <xf numFmtId="0" fontId="314" fillId="2" borderId="0" xfId="0" applyNumberFormat="1" applyFont="1" applyFill="1" applyBorder="1" applyAlignment="1">
      <alignment horizontal="center" wrapText="1"/>
    </xf>
    <xf numFmtId="171" fontId="314" fillId="2" borderId="0" xfId="0" applyNumberFormat="1" applyFont="1" applyFill="1" applyBorder="1" applyAlignment="1">
      <alignment horizontal="center"/>
    </xf>
    <xf numFmtId="0" fontId="315" fillId="2" borderId="0" xfId="0" quotePrefix="1" applyNumberFormat="1" applyFont="1" applyFill="1" applyBorder="1" applyAlignment="1">
      <alignment horizontal="left"/>
    </xf>
    <xf numFmtId="0" fontId="220" fillId="2" borderId="0" xfId="0" quotePrefix="1" applyNumberFormat="1" applyFont="1" applyFill="1" applyBorder="1" applyAlignment="1">
      <alignment horizontal="center"/>
    </xf>
    <xf numFmtId="0" fontId="220" fillId="2" borderId="0" xfId="0" applyNumberFormat="1" applyFont="1" applyFill="1" applyBorder="1" applyAlignment="1">
      <alignment horizontal="center"/>
    </xf>
    <xf numFmtId="0" fontId="313" fillId="2" borderId="0" xfId="0" quotePrefix="1" applyNumberFormat="1" applyFont="1" applyFill="1" applyBorder="1" applyAlignment="1">
      <alignment horizontal="left" vertical="center"/>
    </xf>
    <xf numFmtId="172" fontId="312" fillId="2" borderId="0" xfId="0" applyNumberFormat="1" applyFont="1" applyFill="1" applyBorder="1" applyAlignment="1">
      <alignment horizontal="right" vertical="center"/>
    </xf>
    <xf numFmtId="167" fontId="312" fillId="2" borderId="0" xfId="2" applyNumberFormat="1" applyFont="1" applyFill="1" applyBorder="1" applyAlignment="1">
      <alignment horizontal="right" vertical="center"/>
    </xf>
    <xf numFmtId="167" fontId="312" fillId="2" borderId="0" xfId="0" applyNumberFormat="1" applyFont="1" applyFill="1" applyBorder="1" applyAlignment="1">
      <alignment horizontal="right" vertical="center"/>
    </xf>
    <xf numFmtId="2" fontId="217" fillId="0" borderId="135" xfId="0" applyNumberFormat="1" applyFont="1" applyFill="1" applyBorder="1" applyAlignment="1">
      <alignment horizontal="left"/>
    </xf>
    <xf numFmtId="2" fontId="217" fillId="0" borderId="139" xfId="0" applyNumberFormat="1" applyFont="1" applyFill="1" applyBorder="1" applyAlignment="1">
      <alignment horizontal="center"/>
    </xf>
    <xf numFmtId="166" fontId="217" fillId="0" borderId="140" xfId="0" applyNumberFormat="1" applyFont="1" applyFill="1" applyBorder="1" applyAlignment="1">
      <alignment horizontal="center"/>
    </xf>
    <xf numFmtId="166" fontId="217" fillId="0" borderId="137" xfId="0" applyNumberFormat="1" applyFont="1" applyFill="1" applyBorder="1" applyAlignment="1">
      <alignment horizontal="center"/>
    </xf>
    <xf numFmtId="166" fontId="217" fillId="0" borderId="135" xfId="0" applyNumberFormat="1" applyFont="1" applyFill="1" applyBorder="1" applyAlignment="1">
      <alignment horizontal="center"/>
    </xf>
    <xf numFmtId="166" fontId="217" fillId="0" borderId="139" xfId="0" applyNumberFormat="1" applyFont="1" applyFill="1" applyBorder="1" applyAlignment="1">
      <alignment horizontal="center"/>
    </xf>
    <xf numFmtId="0" fontId="218" fillId="0" borderId="0" xfId="0" applyNumberFormat="1" applyFont="1" applyFill="1" applyAlignment="1">
      <alignment horizontal="right" vertical="center"/>
    </xf>
    <xf numFmtId="11" fontId="218" fillId="0" borderId="0" xfId="0" applyNumberFormat="1" applyFont="1" applyFill="1" applyAlignment="1">
      <alignment vertical="center"/>
    </xf>
    <xf numFmtId="166" fontId="16" fillId="0" borderId="0" xfId="0" applyNumberFormat="1" applyFont="1" applyFill="1" applyAlignment="1">
      <alignment vertical="center"/>
    </xf>
    <xf numFmtId="17" fontId="310" fillId="29" borderId="69" xfId="0" quotePrefix="1" applyNumberFormat="1" applyFont="1" applyFill="1" applyBorder="1" applyAlignment="1">
      <alignment horizontal="center" vertical="center" wrapText="1"/>
    </xf>
    <xf numFmtId="17" fontId="310" fillId="29" borderId="70" xfId="0" quotePrefix="1" applyNumberFormat="1" applyFont="1" applyFill="1" applyBorder="1" applyAlignment="1">
      <alignment horizontal="center" vertical="center" wrapText="1"/>
    </xf>
    <xf numFmtId="0" fontId="310" fillId="29" borderId="168" xfId="0" applyFont="1" applyFill="1" applyBorder="1" applyAlignment="1">
      <alignment horizontal="center" vertical="center" wrapText="1"/>
    </xf>
    <xf numFmtId="4" fontId="131" fillId="0" borderId="74" xfId="0" applyNumberFormat="1" applyFont="1" applyBorder="1" applyAlignment="1">
      <alignment horizontal="left"/>
    </xf>
    <xf numFmtId="180" fontId="131" fillId="0" borderId="62" xfId="0" applyNumberFormat="1" applyFont="1" applyBorder="1" applyAlignment="1">
      <alignment horizontal="center"/>
    </xf>
    <xf numFmtId="167" fontId="316" fillId="0" borderId="73" xfId="2" applyNumberFormat="1" applyFont="1" applyBorder="1" applyAlignment="1">
      <alignment horizontal="center"/>
    </xf>
    <xf numFmtId="4" fontId="131" fillId="32" borderId="75" xfId="0" applyNumberFormat="1" applyFont="1" applyFill="1" applyBorder="1" applyAlignment="1">
      <alignment horizontal="left"/>
    </xf>
    <xf numFmtId="180" fontId="131" fillId="32" borderId="76" xfId="0" applyNumberFormat="1" applyFont="1" applyFill="1" applyBorder="1" applyAlignment="1">
      <alignment horizontal="center"/>
    </xf>
    <xf numFmtId="167" fontId="316" fillId="32" borderId="173" xfId="2" applyNumberFormat="1" applyFont="1" applyFill="1" applyBorder="1" applyAlignment="1">
      <alignment horizontal="center"/>
    </xf>
    <xf numFmtId="4" fontId="131" fillId="0" borderId="63" xfId="0" applyNumberFormat="1" applyFont="1" applyBorder="1" applyAlignment="1">
      <alignment horizontal="left"/>
    </xf>
    <xf numFmtId="180" fontId="131" fillId="0" borderId="77" xfId="0" applyNumberFormat="1" applyFont="1" applyBorder="1" applyAlignment="1">
      <alignment horizontal="center"/>
    </xf>
    <xf numFmtId="167" fontId="316" fillId="0" borderId="174" xfId="2" applyNumberFormat="1" applyFont="1" applyBorder="1" applyAlignment="1">
      <alignment horizontal="center"/>
    </xf>
    <xf numFmtId="4" fontId="131" fillId="32" borderId="63" xfId="0" applyNumberFormat="1" applyFont="1" applyFill="1" applyBorder="1" applyAlignment="1">
      <alignment horizontal="left"/>
    </xf>
    <xf numFmtId="180" fontId="131" fillId="32" borderId="77" xfId="0" applyNumberFormat="1" applyFont="1" applyFill="1" applyBorder="1" applyAlignment="1">
      <alignment horizontal="center"/>
    </xf>
    <xf numFmtId="167" fontId="316" fillId="32" borderId="174" xfId="2" applyNumberFormat="1" applyFont="1" applyFill="1" applyBorder="1" applyAlignment="1">
      <alignment horizontal="center"/>
    </xf>
    <xf numFmtId="180" fontId="317" fillId="32" borderId="77" xfId="0" applyNumberFormat="1" applyFont="1" applyFill="1" applyBorder="1" applyAlignment="1">
      <alignment horizontal="center"/>
    </xf>
    <xf numFmtId="180" fontId="317" fillId="0" borderId="77" xfId="0" applyNumberFormat="1" applyFont="1" applyBorder="1" applyAlignment="1">
      <alignment horizontal="center"/>
    </xf>
    <xf numFmtId="4" fontId="131" fillId="32" borderId="177" xfId="0" applyNumberFormat="1" applyFont="1" applyFill="1" applyBorder="1" applyAlignment="1">
      <alignment horizontal="left"/>
    </xf>
    <xf numFmtId="180" fontId="317" fillId="32" borderId="175" xfId="0" applyNumberFormat="1" applyFont="1" applyFill="1" applyBorder="1" applyAlignment="1">
      <alignment horizontal="center"/>
    </xf>
    <xf numFmtId="180" fontId="131" fillId="32" borderId="175" xfId="0" applyNumberFormat="1" applyFont="1" applyFill="1" applyBorder="1" applyAlignment="1">
      <alignment horizontal="center"/>
    </xf>
    <xf numFmtId="167" fontId="316" fillId="32" borderId="176" xfId="2" applyNumberFormat="1" applyFont="1" applyFill="1" applyBorder="1" applyAlignment="1">
      <alignment horizontal="center"/>
    </xf>
    <xf numFmtId="0" fontId="318" fillId="0" borderId="159" xfId="0" pivotButton="1" applyFont="1" applyBorder="1"/>
    <xf numFmtId="3" fontId="318" fillId="0" borderId="158" xfId="0" applyNumberFormat="1" applyFont="1" applyBorder="1" applyAlignment="1">
      <alignment horizontal="left"/>
    </xf>
    <xf numFmtId="0" fontId="318" fillId="0" borderId="158" xfId="0" applyFont="1" applyBorder="1"/>
    <xf numFmtId="180" fontId="319" fillId="2" borderId="0" xfId="272" applyNumberFormat="1" applyFont="1" applyFill="1" applyBorder="1" applyAlignment="1">
      <alignment horizontal="center" vertical="center" wrapText="1"/>
    </xf>
    <xf numFmtId="3" fontId="320" fillId="2" borderId="0" xfId="272" applyNumberFormat="1" applyFont="1" applyFill="1" applyBorder="1" applyAlignment="1">
      <alignment horizontal="center"/>
    </xf>
    <xf numFmtId="180" fontId="320" fillId="2" borderId="0" xfId="272" applyNumberFormat="1" applyFont="1" applyFill="1" applyBorder="1" applyAlignment="1">
      <alignment horizontal="center"/>
    </xf>
    <xf numFmtId="0" fontId="318" fillId="0" borderId="153" xfId="0" pivotButton="1" applyFont="1" applyBorder="1"/>
    <xf numFmtId="0" fontId="318" fillId="0" borderId="151" xfId="0" applyFont="1" applyBorder="1"/>
    <xf numFmtId="0" fontId="318" fillId="0" borderId="150" xfId="0" pivotButton="1" applyFont="1" applyBorder="1"/>
    <xf numFmtId="0" fontId="318" fillId="0" borderId="152" xfId="0" applyFont="1" applyBorder="1"/>
    <xf numFmtId="3" fontId="318" fillId="0" borderId="150" xfId="0" applyNumberFormat="1" applyFont="1" applyBorder="1"/>
    <xf numFmtId="3" fontId="318" fillId="0" borderId="153" xfId="0" applyNumberFormat="1" applyFont="1" applyBorder="1"/>
    <xf numFmtId="3" fontId="318" fillId="0" borderId="154" xfId="0" applyNumberFormat="1" applyFont="1" applyBorder="1"/>
    <xf numFmtId="0" fontId="318" fillId="0" borderId="153" xfId="0" applyFont="1" applyBorder="1"/>
    <xf numFmtId="0" fontId="318" fillId="0" borderId="150" xfId="0" applyFont="1" applyBorder="1"/>
    <xf numFmtId="4" fontId="318" fillId="0" borderId="150" xfId="0" applyNumberFormat="1" applyFont="1" applyBorder="1"/>
    <xf numFmtId="4" fontId="318" fillId="0" borderId="153" xfId="0" applyNumberFormat="1" applyFont="1" applyBorder="1"/>
    <xf numFmtId="4" fontId="318" fillId="0" borderId="154" xfId="0" applyNumberFormat="1" applyFont="1" applyBorder="1"/>
    <xf numFmtId="0" fontId="318" fillId="0" borderId="160" xfId="0" applyFont="1" applyBorder="1"/>
    <xf numFmtId="0" fontId="318" fillId="0" borderId="157" xfId="0" applyFont="1" applyBorder="1"/>
    <xf numFmtId="0" fontId="318" fillId="0" borderId="156" xfId="0" applyFont="1" applyBorder="1"/>
    <xf numFmtId="4" fontId="318" fillId="0" borderId="155" xfId="0" applyNumberFormat="1" applyFont="1" applyBorder="1"/>
    <xf numFmtId="4" fontId="318" fillId="0" borderId="157" xfId="0" applyNumberFormat="1" applyFont="1" applyBorder="1"/>
    <xf numFmtId="4" fontId="318" fillId="0" borderId="158" xfId="0" applyNumberFormat="1" applyFont="1" applyBorder="1"/>
    <xf numFmtId="0" fontId="318" fillId="0" borderId="0" xfId="0" applyFont="1"/>
    <xf numFmtId="0" fontId="318" fillId="0" borderId="0" xfId="0" applyFont="1" applyBorder="1"/>
    <xf numFmtId="0" fontId="318" fillId="0" borderId="161" xfId="0" applyFont="1" applyBorder="1"/>
    <xf numFmtId="4" fontId="318" fillId="0" borderId="161" xfId="0" applyNumberFormat="1" applyFont="1" applyBorder="1"/>
    <xf numFmtId="4" fontId="218" fillId="0" borderId="0" xfId="0" applyNumberFormat="1" applyFont="1" applyFill="1" applyAlignment="1">
      <alignment vertical="center"/>
    </xf>
    <xf numFmtId="0" fontId="218" fillId="0" borderId="161" xfId="0" applyNumberFormat="1" applyFont="1" applyFill="1" applyBorder="1" applyAlignment="1">
      <alignment vertical="center"/>
    </xf>
    <xf numFmtId="4" fontId="320" fillId="2" borderId="0" xfId="272" applyNumberFormat="1" applyFont="1" applyFill="1" applyBorder="1" applyAlignment="1">
      <alignment horizontal="center"/>
    </xf>
    <xf numFmtId="180" fontId="318" fillId="0" borderId="0" xfId="0" applyNumberFormat="1" applyFont="1" applyBorder="1" applyAlignment="1">
      <alignment horizontal="center"/>
    </xf>
    <xf numFmtId="0" fontId="321" fillId="29" borderId="0" xfId="0" quotePrefix="1" applyNumberFormat="1" applyFont="1" applyFill="1" applyBorder="1" applyAlignment="1">
      <alignment horizontal="center" vertical="center" wrapText="1"/>
    </xf>
    <xf numFmtId="17" fontId="321" fillId="29" borderId="35" xfId="0" applyNumberFormat="1" applyFont="1" applyFill="1" applyBorder="1" applyAlignment="1">
      <alignment horizontal="center" vertical="center" wrapText="1"/>
    </xf>
    <xf numFmtId="171" fontId="321" fillId="29" borderId="35" xfId="0" applyNumberFormat="1" applyFont="1" applyFill="1" applyBorder="1" applyAlignment="1">
      <alignment horizontal="center" vertical="center" wrapText="1"/>
    </xf>
    <xf numFmtId="0" fontId="321" fillId="29" borderId="35" xfId="0" applyNumberFormat="1" applyFont="1" applyFill="1" applyBorder="1" applyAlignment="1">
      <alignment horizontal="center" vertical="center" wrapText="1"/>
    </xf>
    <xf numFmtId="0" fontId="321" fillId="29" borderId="6" xfId="0" applyNumberFormat="1" applyFont="1" applyFill="1" applyBorder="1" applyAlignment="1">
      <alignment horizontal="center" vertical="center" wrapText="1"/>
    </xf>
    <xf numFmtId="0" fontId="42" fillId="32" borderId="0" xfId="0" quotePrefix="1" applyNumberFormat="1" applyFont="1" applyFill="1" applyBorder="1" applyAlignment="1">
      <alignment horizontal="left" vertical="center"/>
    </xf>
    <xf numFmtId="172" fontId="42" fillId="32" borderId="6" xfId="0" applyNumberFormat="1" applyFont="1" applyFill="1" applyBorder="1" applyAlignment="1">
      <alignment horizontal="center" vertical="center"/>
    </xf>
    <xf numFmtId="172" fontId="42" fillId="32" borderId="35" xfId="0" applyNumberFormat="1" applyFont="1" applyFill="1" applyBorder="1" applyAlignment="1">
      <alignment horizontal="center" vertical="center"/>
    </xf>
    <xf numFmtId="172" fontId="42" fillId="32" borderId="35" xfId="0" applyNumberFormat="1" applyFont="1" applyFill="1" applyBorder="1" applyAlignment="1">
      <alignment horizontal="center" vertical="center" wrapText="1"/>
    </xf>
    <xf numFmtId="0" fontId="42" fillId="32" borderId="35" xfId="2" applyNumberFormat="1" applyFont="1" applyFill="1" applyBorder="1" applyAlignment="1">
      <alignment horizontal="center" vertical="center" wrapText="1"/>
    </xf>
    <xf numFmtId="0" fontId="42" fillId="32" borderId="35" xfId="2" applyNumberFormat="1" applyFont="1" applyFill="1" applyBorder="1" applyAlignment="1">
      <alignment horizontal="center" vertical="center"/>
    </xf>
    <xf numFmtId="180" fontId="42" fillId="32" borderId="35" xfId="0" applyNumberFormat="1" applyFont="1" applyFill="1" applyBorder="1" applyAlignment="1">
      <alignment horizontal="center" vertical="center"/>
    </xf>
    <xf numFmtId="0" fontId="42" fillId="32" borderId="0" xfId="0" applyNumberFormat="1" applyFont="1" applyFill="1" applyBorder="1" applyAlignment="1">
      <alignment horizontal="center" vertical="center"/>
    </xf>
    <xf numFmtId="0" fontId="42" fillId="88" borderId="0" xfId="0" quotePrefix="1" applyNumberFormat="1" applyFont="1" applyFill="1" applyBorder="1" applyAlignment="1">
      <alignment horizontal="left" vertical="center"/>
    </xf>
    <xf numFmtId="172" fontId="42" fillId="88" borderId="6" xfId="0" applyNumberFormat="1" applyFont="1" applyFill="1" applyBorder="1" applyAlignment="1">
      <alignment horizontal="center" vertical="center"/>
    </xf>
    <xf numFmtId="172" fontId="42" fillId="88" borderId="0" xfId="0" applyNumberFormat="1" applyFont="1" applyFill="1" applyBorder="1" applyAlignment="1">
      <alignment horizontal="center" vertical="center"/>
    </xf>
    <xf numFmtId="172" fontId="42" fillId="88" borderId="0" xfId="0" applyNumberFormat="1" applyFont="1" applyFill="1" applyBorder="1" applyAlignment="1">
      <alignment horizontal="center" vertical="center" wrapText="1"/>
    </xf>
    <xf numFmtId="0" fontId="42" fillId="88" borderId="0" xfId="2" applyNumberFormat="1" applyFont="1" applyFill="1" applyBorder="1" applyAlignment="1">
      <alignment horizontal="center" vertical="center" wrapText="1"/>
    </xf>
    <xf numFmtId="0" fontId="42" fillId="88" borderId="0" xfId="2" applyNumberFormat="1" applyFont="1" applyFill="1" applyBorder="1" applyAlignment="1">
      <alignment horizontal="center" vertical="center"/>
    </xf>
    <xf numFmtId="180" fontId="42" fillId="88" borderId="6" xfId="0" applyNumberFormat="1" applyFont="1" applyFill="1" applyBorder="1" applyAlignment="1">
      <alignment horizontal="center" vertical="center"/>
    </xf>
    <xf numFmtId="0" fontId="42" fillId="88" borderId="0" xfId="0" applyNumberFormat="1" applyFont="1" applyFill="1" applyBorder="1" applyAlignment="1">
      <alignment horizontal="center" vertical="center"/>
    </xf>
    <xf numFmtId="0" fontId="218" fillId="0" borderId="0" xfId="0" applyNumberFormat="1" applyFont="1" applyFill="1" applyAlignment="1">
      <alignment horizontal="right"/>
    </xf>
    <xf numFmtId="0" fontId="221" fillId="0" borderId="0" xfId="0" applyNumberFormat="1" applyFont="1" applyFill="1" applyAlignment="1">
      <alignment horizontal="right" vertical="center"/>
    </xf>
    <xf numFmtId="0" fontId="220" fillId="0" borderId="0" xfId="0" applyNumberFormat="1" applyFont="1" applyFill="1" applyBorder="1" applyAlignment="1">
      <alignment horizontal="right"/>
    </xf>
    <xf numFmtId="0" fontId="221" fillId="0" borderId="0" xfId="0" applyNumberFormat="1" applyFont="1" applyFill="1" applyBorder="1" applyAlignment="1">
      <alignment horizontal="right"/>
    </xf>
    <xf numFmtId="0" fontId="45" fillId="2" borderId="0" xfId="0" quotePrefix="1" applyNumberFormat="1" applyFont="1" applyFill="1" applyBorder="1" applyAlignment="1">
      <alignment horizontal="left" vertical="top"/>
    </xf>
    <xf numFmtId="0" fontId="45" fillId="2" borderId="0" xfId="0" applyNumberFormat="1" applyFont="1" applyFill="1" applyAlignment="1">
      <alignment vertical="center"/>
    </xf>
    <xf numFmtId="0" fontId="322" fillId="29" borderId="182" xfId="0" applyFont="1" applyFill="1" applyBorder="1" applyAlignment="1">
      <alignment horizontal="center" vertical="center" wrapText="1"/>
    </xf>
    <xf numFmtId="0" fontId="322" fillId="29" borderId="183" xfId="0" applyFont="1" applyFill="1" applyBorder="1" applyAlignment="1">
      <alignment horizontal="center" vertical="center" wrapText="1"/>
    </xf>
    <xf numFmtId="0" fontId="19" fillId="2" borderId="0" xfId="0" applyNumberFormat="1" applyFont="1" applyFill="1" applyAlignment="1">
      <alignment vertical="center"/>
    </xf>
    <xf numFmtId="0" fontId="272" fillId="2" borderId="0" xfId="0" applyNumberFormat="1" applyFont="1" applyFill="1" applyAlignment="1"/>
    <xf numFmtId="0" fontId="146" fillId="2" borderId="0" xfId="0" applyNumberFormat="1" applyFont="1" applyFill="1" applyBorder="1"/>
    <xf numFmtId="0" fontId="42" fillId="0" borderId="78" xfId="0" applyFont="1" applyBorder="1" applyAlignment="1">
      <alignment vertical="center"/>
    </xf>
    <xf numFmtId="4" fontId="42" fillId="0" borderId="78" xfId="0" applyNumberFormat="1" applyFont="1" applyBorder="1" applyAlignment="1">
      <alignment horizontal="center" vertical="center"/>
    </xf>
    <xf numFmtId="167" fontId="42" fillId="0" borderId="78" xfId="2" applyNumberFormat="1" applyFont="1" applyBorder="1" applyAlignment="1">
      <alignment horizontal="center" vertical="center"/>
    </xf>
    <xf numFmtId="0" fontId="42" fillId="2" borderId="78" xfId="0" applyFont="1" applyFill="1" applyBorder="1" applyAlignment="1">
      <alignment vertical="center"/>
    </xf>
    <xf numFmtId="4" fontId="42" fillId="2" borderId="78" xfId="0" applyNumberFormat="1" applyFont="1" applyFill="1" applyBorder="1" applyAlignment="1">
      <alignment horizontal="center" vertical="center"/>
    </xf>
    <xf numFmtId="167" fontId="42" fillId="2" borderId="78" xfId="2" applyNumberFormat="1" applyFont="1" applyFill="1" applyBorder="1" applyAlignment="1">
      <alignment horizontal="center" vertical="center"/>
    </xf>
    <xf numFmtId="0" fontId="42" fillId="2" borderId="78" xfId="0" applyFont="1" applyFill="1" applyBorder="1" applyAlignment="1">
      <alignment horizontal="left" vertical="center" wrapText="1"/>
    </xf>
    <xf numFmtId="0" fontId="114" fillId="29" borderId="178" xfId="0" applyFont="1" applyFill="1" applyBorder="1" applyAlignment="1">
      <alignment horizontal="center" vertical="center" wrapText="1"/>
    </xf>
    <xf numFmtId="0" fontId="114" fillId="29" borderId="179" xfId="0" applyFont="1" applyFill="1" applyBorder="1" applyAlignment="1">
      <alignment horizontal="center" vertical="center" wrapText="1"/>
    </xf>
    <xf numFmtId="0" fontId="114" fillId="29" borderId="179" xfId="0" applyNumberFormat="1" applyFont="1" applyFill="1" applyBorder="1" applyAlignment="1">
      <alignment horizontal="center" vertical="center" wrapText="1"/>
    </xf>
    <xf numFmtId="0" fontId="114" fillId="29" borderId="180" xfId="0" applyFont="1" applyFill="1" applyBorder="1" applyAlignment="1">
      <alignment horizontal="center" vertical="center" wrapText="1"/>
    </xf>
    <xf numFmtId="0" fontId="37" fillId="31" borderId="79" xfId="0" applyFont="1" applyFill="1" applyBorder="1" applyAlignment="1">
      <alignment vertical="center"/>
    </xf>
    <xf numFmtId="0" fontId="37" fillId="31" borderId="80" xfId="0" applyFont="1" applyFill="1" applyBorder="1" applyAlignment="1">
      <alignment vertical="center"/>
    </xf>
    <xf numFmtId="0" fontId="37" fillId="31" borderId="81" xfId="0" applyFont="1" applyFill="1" applyBorder="1" applyAlignment="1">
      <alignment vertical="center"/>
    </xf>
    <xf numFmtId="4" fontId="37" fillId="31" borderId="78" xfId="0" applyNumberFormat="1" applyFont="1" applyFill="1" applyBorder="1" applyAlignment="1">
      <alignment horizontal="center" vertical="center"/>
    </xf>
    <xf numFmtId="167" fontId="37" fillId="31" borderId="78" xfId="2" applyNumberFormat="1" applyFont="1" applyFill="1" applyBorder="1" applyAlignment="1">
      <alignment horizontal="center" vertical="center"/>
    </xf>
    <xf numFmtId="0" fontId="146" fillId="2" borderId="0" xfId="0" quotePrefix="1" applyNumberFormat="1" applyFont="1" applyFill="1" applyBorder="1" applyAlignment="1">
      <alignment horizontal="left"/>
    </xf>
    <xf numFmtId="0" fontId="146" fillId="2" borderId="0" xfId="0" applyNumberFormat="1" applyFont="1" applyFill="1" applyBorder="1" applyAlignment="1">
      <alignment horizontal="center"/>
    </xf>
    <xf numFmtId="0" fontId="146" fillId="2" borderId="0" xfId="0" applyNumberFormat="1" applyFont="1" applyFill="1" applyAlignment="1">
      <alignment horizontal="left"/>
    </xf>
    <xf numFmtId="0" fontId="146" fillId="2" borderId="0" xfId="0" applyNumberFormat="1" applyFont="1" applyFill="1" applyBorder="1" applyAlignment="1">
      <alignment horizontal="right"/>
    </xf>
    <xf numFmtId="0" fontId="146" fillId="0" borderId="0" xfId="0" applyNumberFormat="1" applyFont="1" applyFill="1"/>
    <xf numFmtId="0" fontId="325" fillId="29" borderId="184" xfId="0" applyFont="1" applyFill="1" applyBorder="1" applyAlignment="1">
      <alignment horizontal="center" vertical="center" wrapText="1"/>
    </xf>
    <xf numFmtId="0" fontId="325" fillId="29" borderId="185" xfId="0" applyFont="1" applyFill="1" applyBorder="1" applyAlignment="1">
      <alignment horizontal="center" vertical="center" wrapText="1"/>
    </xf>
    <xf numFmtId="0" fontId="325" fillId="29" borderId="186" xfId="0" applyFont="1" applyFill="1" applyBorder="1" applyAlignment="1">
      <alignment horizontal="center" vertical="center" wrapText="1"/>
    </xf>
    <xf numFmtId="0" fontId="326" fillId="2" borderId="102" xfId="0" applyFont="1" applyFill="1" applyBorder="1" applyAlignment="1">
      <alignment vertical="center"/>
    </xf>
    <xf numFmtId="0" fontId="269" fillId="2" borderId="102" xfId="0" applyNumberFormat="1" applyFont="1" applyFill="1" applyBorder="1" applyAlignment="1">
      <alignment horizontal="center" vertical="center" wrapText="1"/>
    </xf>
    <xf numFmtId="0" fontId="269" fillId="2" borderId="102" xfId="0" applyNumberFormat="1" applyFont="1" applyFill="1" applyBorder="1" applyAlignment="1">
      <alignment horizontal="center" vertical="center"/>
    </xf>
    <xf numFmtId="0" fontId="269" fillId="2" borderId="102" xfId="2" applyNumberFormat="1" applyFont="1" applyFill="1" applyBorder="1" applyAlignment="1">
      <alignment horizontal="center" vertical="center"/>
    </xf>
    <xf numFmtId="0" fontId="269" fillId="2" borderId="102" xfId="0" applyNumberFormat="1" applyFont="1" applyFill="1" applyBorder="1" applyAlignment="1">
      <alignment horizontal="center"/>
    </xf>
    <xf numFmtId="0" fontId="327" fillId="0" borderId="102" xfId="0" applyNumberFormat="1" applyFont="1" applyFill="1" applyBorder="1" applyAlignment="1">
      <alignment horizontal="center"/>
    </xf>
    <xf numFmtId="4" fontId="269" fillId="0" borderId="102" xfId="0" applyNumberFormat="1" applyFont="1" applyFill="1" applyBorder="1" applyAlignment="1">
      <alignment horizontal="center"/>
    </xf>
    <xf numFmtId="0" fontId="326" fillId="32" borderId="106" xfId="0" applyFont="1" applyFill="1" applyBorder="1" applyAlignment="1">
      <alignment vertical="center"/>
    </xf>
    <xf numFmtId="0" fontId="269" fillId="32" borderId="106" xfId="0" applyNumberFormat="1" applyFont="1" applyFill="1" applyBorder="1" applyAlignment="1">
      <alignment horizontal="center" vertical="center"/>
    </xf>
    <xf numFmtId="0" fontId="269" fillId="32" borderId="106" xfId="2" applyNumberFormat="1" applyFont="1" applyFill="1" applyBorder="1" applyAlignment="1">
      <alignment horizontal="center" vertical="center"/>
    </xf>
    <xf numFmtId="0" fontId="269" fillId="32" borderId="106" xfId="0" applyNumberFormat="1" applyFont="1" applyFill="1" applyBorder="1" applyAlignment="1">
      <alignment horizontal="center"/>
    </xf>
    <xf numFmtId="0" fontId="327" fillId="32" borderId="106" xfId="0" applyNumberFormat="1" applyFont="1" applyFill="1" applyBorder="1" applyAlignment="1">
      <alignment horizontal="center"/>
    </xf>
    <xf numFmtId="4" fontId="269" fillId="32" borderId="106" xfId="0" applyNumberFormat="1" applyFont="1" applyFill="1" applyBorder="1" applyAlignment="1">
      <alignment horizontal="center"/>
    </xf>
    <xf numFmtId="0" fontId="326" fillId="2" borderId="106" xfId="0" applyFont="1" applyFill="1" applyBorder="1" applyAlignment="1">
      <alignment vertical="center"/>
    </xf>
    <xf numFmtId="0" fontId="269" fillId="2" borderId="106" xfId="0" applyNumberFormat="1" applyFont="1" applyFill="1" applyBorder="1" applyAlignment="1">
      <alignment horizontal="center" vertical="center"/>
    </xf>
    <xf numFmtId="0" fontId="269" fillId="2" borderId="106" xfId="2" applyNumberFormat="1" applyFont="1" applyFill="1" applyBorder="1" applyAlignment="1">
      <alignment horizontal="center" vertical="center"/>
    </xf>
    <xf numFmtId="0" fontId="269" fillId="2" borderId="106" xfId="0" applyNumberFormat="1" applyFont="1" applyFill="1" applyBorder="1" applyAlignment="1">
      <alignment horizontal="center"/>
    </xf>
    <xf numFmtId="0" fontId="327" fillId="0" borderId="106" xfId="0" applyNumberFormat="1" applyFont="1" applyFill="1" applyBorder="1" applyAlignment="1">
      <alignment horizontal="center"/>
    </xf>
    <xf numFmtId="4" fontId="269" fillId="0" borderId="106" xfId="0" applyNumberFormat="1" applyFont="1" applyFill="1" applyBorder="1" applyAlignment="1">
      <alignment horizontal="center"/>
    </xf>
    <xf numFmtId="0" fontId="326" fillId="0" borderId="106" xfId="0" applyFont="1" applyFill="1" applyBorder="1" applyAlignment="1">
      <alignment horizontal="center" vertical="center"/>
    </xf>
    <xf numFmtId="0" fontId="269" fillId="0" borderId="106" xfId="0" applyNumberFormat="1" applyFont="1" applyFill="1" applyBorder="1" applyAlignment="1">
      <alignment horizontal="center" vertical="center"/>
    </xf>
    <xf numFmtId="0" fontId="269" fillId="0" borderId="106" xfId="2" applyNumberFormat="1" applyFont="1" applyFill="1" applyBorder="1" applyAlignment="1">
      <alignment horizontal="center" vertical="center"/>
    </xf>
    <xf numFmtId="0" fontId="269" fillId="0" borderId="106" xfId="0" applyNumberFormat="1" applyFont="1" applyFill="1" applyBorder="1" applyAlignment="1">
      <alignment horizontal="center"/>
    </xf>
    <xf numFmtId="0" fontId="328" fillId="29" borderId="181" xfId="0" applyFont="1" applyFill="1" applyBorder="1" applyAlignment="1">
      <alignment horizontal="center" vertical="center" wrapText="1"/>
    </xf>
    <xf numFmtId="0" fontId="146" fillId="2" borderId="0" xfId="0" applyNumberFormat="1" applyFont="1" applyFill="1" applyBorder="1" applyAlignment="1">
      <alignment wrapText="1"/>
    </xf>
    <xf numFmtId="0" fontId="329" fillId="2" borderId="0" xfId="0" applyNumberFormat="1" applyFont="1" applyFill="1" applyAlignment="1">
      <alignment vertical="center"/>
    </xf>
    <xf numFmtId="0" fontId="134" fillId="2" borderId="0" xfId="0" quotePrefix="1" applyNumberFormat="1" applyFont="1" applyFill="1" applyBorder="1" applyAlignment="1">
      <alignment horizontal="left" vertical="top"/>
    </xf>
    <xf numFmtId="17" fontId="274" fillId="89" borderId="103" xfId="0" applyNumberFormat="1" applyFont="1" applyFill="1" applyBorder="1" applyAlignment="1">
      <alignment horizontal="center" vertical="center"/>
    </xf>
    <xf numFmtId="0" fontId="274" fillId="91" borderId="101" xfId="33982" applyFont="1" applyFill="1" applyBorder="1" applyAlignment="1">
      <alignment horizontal="center" vertical="center"/>
    </xf>
    <xf numFmtId="0" fontId="274" fillId="91" borderId="104" xfId="33982" applyFont="1" applyFill="1" applyBorder="1" applyAlignment="1">
      <alignment horizontal="center" vertical="center"/>
    </xf>
    <xf numFmtId="0" fontId="331" fillId="90" borderId="197" xfId="34176" applyFont="1" applyFill="1" applyBorder="1" applyAlignment="1">
      <alignment vertical="center"/>
    </xf>
    <xf numFmtId="0" fontId="146" fillId="0" borderId="0" xfId="34176" applyFont="1" applyAlignment="1">
      <alignment vertical="center"/>
    </xf>
    <xf numFmtId="179" fontId="146" fillId="0" borderId="0" xfId="34176" applyNumberFormat="1" applyFont="1" applyAlignment="1">
      <alignment vertical="center"/>
    </xf>
    <xf numFmtId="0" fontId="275" fillId="90" borderId="198" xfId="34176" applyFont="1" applyFill="1" applyBorder="1" applyAlignment="1">
      <alignment vertical="center"/>
    </xf>
    <xf numFmtId="0" fontId="331" fillId="90" borderId="0" xfId="34176" applyFont="1" applyFill="1" applyAlignment="1">
      <alignment vertical="center"/>
    </xf>
    <xf numFmtId="179" fontId="275" fillId="90" borderId="0" xfId="34176" applyNumberFormat="1" applyFont="1" applyFill="1" applyAlignment="1">
      <alignment vertical="center"/>
    </xf>
    <xf numFmtId="0" fontId="331" fillId="90" borderId="0" xfId="34176" applyFont="1" applyFill="1" applyBorder="1" applyAlignment="1">
      <alignment vertical="center"/>
    </xf>
    <xf numFmtId="0" fontId="331" fillId="90" borderId="198" xfId="34176" applyFont="1" applyFill="1" applyBorder="1" applyAlignment="1">
      <alignment vertical="center"/>
    </xf>
    <xf numFmtId="179" fontId="331" fillId="90" borderId="0" xfId="34176" applyNumberFormat="1" applyFont="1" applyFill="1" applyAlignment="1">
      <alignment vertical="center"/>
    </xf>
    <xf numFmtId="0" fontId="146" fillId="0" borderId="0" xfId="34176" applyFont="1" applyAlignment="1">
      <alignment vertical="center" wrapText="1"/>
    </xf>
    <xf numFmtId="0" fontId="331" fillId="90" borderId="197" xfId="34179" applyFont="1" applyFill="1" applyBorder="1" applyAlignment="1">
      <alignment vertical="center"/>
    </xf>
    <xf numFmtId="0" fontId="146" fillId="0" borderId="0" xfId="34179" applyFont="1" applyAlignment="1">
      <alignment vertical="center"/>
    </xf>
    <xf numFmtId="4" fontId="146" fillId="0" borderId="0" xfId="34179" applyNumberFormat="1" applyFont="1" applyAlignment="1">
      <alignment vertical="center"/>
    </xf>
    <xf numFmtId="0" fontId="331" fillId="90" borderId="0" xfId="34179" applyFont="1" applyFill="1" applyBorder="1" applyAlignment="1">
      <alignment vertical="center"/>
    </xf>
    <xf numFmtId="0" fontId="275" fillId="90" borderId="198" xfId="34179" applyFont="1" applyFill="1" applyBorder="1" applyAlignment="1">
      <alignment vertical="center"/>
    </xf>
    <xf numFmtId="0" fontId="275" fillId="90" borderId="0" xfId="34179" applyFont="1" applyFill="1" applyAlignment="1">
      <alignment vertical="center"/>
    </xf>
    <xf numFmtId="4" fontId="275" fillId="90" borderId="0" xfId="34179" applyNumberFormat="1" applyFont="1" applyFill="1" applyAlignment="1">
      <alignment vertical="center"/>
    </xf>
    <xf numFmtId="0" fontId="331" fillId="90" borderId="197" xfId="34179" applyFont="1" applyFill="1" applyBorder="1" applyAlignment="1">
      <alignment vertical="center" wrapText="1"/>
    </xf>
    <xf numFmtId="0" fontId="331" fillId="90" borderId="197" xfId="34180" applyFont="1" applyFill="1" applyBorder="1" applyAlignment="1">
      <alignment vertical="center"/>
    </xf>
    <xf numFmtId="0" fontId="146" fillId="0" borderId="0" xfId="34180" applyFont="1" applyAlignment="1">
      <alignment vertical="center"/>
    </xf>
    <xf numFmtId="4" fontId="146" fillId="0" borderId="0" xfId="34180" applyNumberFormat="1" applyFont="1" applyAlignment="1">
      <alignment vertical="center"/>
    </xf>
    <xf numFmtId="0" fontId="275" fillId="90" borderId="198" xfId="34180" applyFont="1" applyFill="1" applyBorder="1" applyAlignment="1">
      <alignment vertical="center"/>
    </xf>
    <xf numFmtId="0" fontId="275" fillId="90" borderId="0" xfId="34180" applyFont="1" applyFill="1" applyAlignment="1">
      <alignment vertical="center"/>
    </xf>
    <xf numFmtId="4" fontId="275" fillId="90" borderId="0" xfId="34180" applyNumberFormat="1" applyFont="1" applyFill="1" applyAlignment="1">
      <alignment vertical="center"/>
    </xf>
    <xf numFmtId="0" fontId="331" fillId="90" borderId="0" xfId="34180" applyFont="1" applyFill="1" applyBorder="1" applyAlignment="1">
      <alignment vertical="center"/>
    </xf>
    <xf numFmtId="0" fontId="146" fillId="2" borderId="0" xfId="0" applyNumberFormat="1" applyFont="1" applyFill="1" applyBorder="1" applyAlignment="1">
      <alignment vertical="center"/>
    </xf>
    <xf numFmtId="4" fontId="146" fillId="2" borderId="0" xfId="0" applyNumberFormat="1" applyFont="1" applyFill="1" applyBorder="1" applyAlignment="1">
      <alignment vertical="center"/>
    </xf>
    <xf numFmtId="4" fontId="146" fillId="2" borderId="0" xfId="0" applyNumberFormat="1" applyFont="1" applyFill="1" applyAlignment="1">
      <alignment vertical="center"/>
    </xf>
    <xf numFmtId="0" fontId="275" fillId="89" borderId="148" xfId="0" applyNumberFormat="1" applyFont="1" applyFill="1" applyBorder="1" applyAlignment="1">
      <alignment vertical="center"/>
    </xf>
    <xf numFmtId="0" fontId="331" fillId="89" borderId="149" xfId="0" applyNumberFormat="1" applyFont="1" applyFill="1" applyBorder="1" applyAlignment="1">
      <alignment vertical="center"/>
    </xf>
    <xf numFmtId="4" fontId="275" fillId="89" borderId="101" xfId="0" applyNumberFormat="1" applyFont="1" applyFill="1" applyBorder="1" applyAlignment="1">
      <alignment vertical="center"/>
    </xf>
    <xf numFmtId="0" fontId="331" fillId="89" borderId="148" xfId="0" applyNumberFormat="1" applyFont="1" applyFill="1" applyBorder="1" applyAlignment="1">
      <alignment vertical="center"/>
    </xf>
    <xf numFmtId="0" fontId="275" fillId="89" borderId="201" xfId="0" applyNumberFormat="1" applyFont="1" applyFill="1" applyBorder="1" applyAlignment="1">
      <alignment vertical="center"/>
    </xf>
    <xf numFmtId="4" fontId="275" fillId="89" borderId="201" xfId="0" applyNumberFormat="1" applyFont="1" applyFill="1" applyBorder="1" applyAlignment="1">
      <alignment vertical="center"/>
    </xf>
    <xf numFmtId="4" fontId="331" fillId="89" borderId="149" xfId="0" applyNumberFormat="1" applyFont="1" applyFill="1" applyBorder="1" applyAlignment="1">
      <alignment vertical="center"/>
    </xf>
    <xf numFmtId="4" fontId="331" fillId="89" borderId="101" xfId="0" applyNumberFormat="1" applyFont="1" applyFill="1" applyBorder="1" applyAlignment="1">
      <alignment vertical="center"/>
    </xf>
    <xf numFmtId="0" fontId="331" fillId="89" borderId="103" xfId="0" applyNumberFormat="1" applyFont="1" applyFill="1" applyBorder="1" applyAlignment="1">
      <alignment vertical="center"/>
    </xf>
    <xf numFmtId="0" fontId="331" fillId="89" borderId="199" xfId="0" applyNumberFormat="1" applyFont="1" applyFill="1" applyBorder="1" applyAlignment="1">
      <alignment vertical="center"/>
    </xf>
    <xf numFmtId="4" fontId="331" fillId="89" borderId="199" xfId="0" applyNumberFormat="1" applyFont="1" applyFill="1" applyBorder="1" applyAlignment="1">
      <alignment vertical="center"/>
    </xf>
    <xf numFmtId="4" fontId="331" fillId="89" borderId="200" xfId="0" applyNumberFormat="1" applyFont="1" applyFill="1" applyBorder="1" applyAlignment="1">
      <alignment vertical="center"/>
    </xf>
    <xf numFmtId="0" fontId="276" fillId="2" borderId="0" xfId="0" applyNumberFormat="1" applyFont="1" applyFill="1" applyBorder="1" applyAlignment="1">
      <alignment vertical="center"/>
    </xf>
    <xf numFmtId="4" fontId="276" fillId="2" borderId="0" xfId="0" applyNumberFormat="1" applyFont="1" applyFill="1" applyBorder="1" applyAlignment="1">
      <alignment vertical="center"/>
    </xf>
    <xf numFmtId="4" fontId="275" fillId="89" borderId="149" xfId="0" applyNumberFormat="1" applyFont="1" applyFill="1" applyBorder="1" applyAlignment="1">
      <alignment vertical="center"/>
    </xf>
    <xf numFmtId="0" fontId="19" fillId="0" borderId="0" xfId="0" applyFont="1" applyAlignment="1">
      <alignment horizontal="center" vertical="center"/>
    </xf>
    <xf numFmtId="0" fontId="40" fillId="2" borderId="0" xfId="0" quotePrefix="1" applyNumberFormat="1" applyFont="1" applyFill="1" applyBorder="1" applyAlignment="1">
      <alignment horizontal="justify" vertical="top" wrapText="1"/>
    </xf>
    <xf numFmtId="0" fontId="38" fillId="0" borderId="0" xfId="0" applyFont="1" applyFill="1" applyBorder="1" applyAlignment="1">
      <alignment horizontal="justify" vertical="justify"/>
    </xf>
    <xf numFmtId="0" fontId="40" fillId="2" borderId="0" xfId="0" applyFont="1" applyFill="1" applyBorder="1" applyAlignment="1">
      <alignment horizontal="justify" vertical="center"/>
    </xf>
    <xf numFmtId="0" fontId="35" fillId="2" borderId="0" xfId="0" applyFont="1" applyFill="1" applyBorder="1" applyAlignment="1">
      <alignment horizontal="center" vertical="center"/>
    </xf>
    <xf numFmtId="17" fontId="36" fillId="2" borderId="0" xfId="0" applyNumberFormat="1" applyFont="1" applyFill="1" applyBorder="1" applyAlignment="1">
      <alignment horizontal="center" vertical="center"/>
    </xf>
    <xf numFmtId="0" fontId="36" fillId="2" borderId="0" xfId="0" applyNumberFormat="1" applyFont="1" applyFill="1" applyBorder="1" applyAlignment="1">
      <alignment horizontal="center" vertical="center"/>
    </xf>
    <xf numFmtId="0" fontId="37" fillId="2" borderId="0" xfId="0" applyFont="1" applyFill="1" applyBorder="1" applyAlignment="1">
      <alignment horizontal="center"/>
    </xf>
    <xf numFmtId="0" fontId="39" fillId="2" borderId="0" xfId="0" applyFont="1" applyFill="1" applyBorder="1" applyAlignment="1">
      <alignment horizontal="center" vertical="center"/>
    </xf>
    <xf numFmtId="0" fontId="21" fillId="2" borderId="0" xfId="0" applyNumberFormat="1" applyFont="1" applyFill="1" applyBorder="1" applyAlignment="1">
      <alignment horizontal="left"/>
    </xf>
    <xf numFmtId="0" fontId="219" fillId="0" borderId="109" xfId="0" applyNumberFormat="1" applyFont="1" applyFill="1" applyBorder="1" applyAlignment="1">
      <alignment horizontal="center" vertical="center"/>
    </xf>
    <xf numFmtId="0" fontId="219" fillId="0" borderId="109" xfId="0" applyNumberFormat="1" applyFont="1" applyFill="1" applyBorder="1" applyAlignment="1">
      <alignment horizontal="center" vertical="center" wrapText="1"/>
    </xf>
    <xf numFmtId="0" fontId="20" fillId="2" borderId="0" xfId="0" applyNumberFormat="1" applyFont="1" applyFill="1" applyAlignment="1">
      <alignment horizontal="left"/>
    </xf>
    <xf numFmtId="0" fontId="21" fillId="2" borderId="0" xfId="0" quotePrefix="1" applyNumberFormat="1" applyFont="1" applyFill="1" applyBorder="1" applyAlignment="1">
      <alignment horizontal="center" vertical="center" wrapText="1"/>
    </xf>
    <xf numFmtId="0" fontId="114" fillId="29" borderId="6" xfId="0" applyNumberFormat="1" applyFont="1" applyFill="1" applyBorder="1" applyAlignment="1">
      <alignment horizontal="center" vertical="center" wrapText="1"/>
    </xf>
    <xf numFmtId="0" fontId="114" fillId="29" borderId="8" xfId="0" applyNumberFormat="1" applyFont="1" applyFill="1" applyBorder="1" applyAlignment="1">
      <alignment horizontal="center" vertical="center" wrapText="1"/>
    </xf>
    <xf numFmtId="17" fontId="114" fillId="29" borderId="35" xfId="0" applyNumberFormat="1" applyFont="1" applyFill="1" applyBorder="1" applyAlignment="1">
      <alignment horizontal="center" vertical="center" wrapText="1"/>
    </xf>
    <xf numFmtId="17" fontId="114" fillId="29" borderId="34" xfId="0" applyNumberFormat="1" applyFont="1" applyFill="1" applyBorder="1" applyAlignment="1">
      <alignment horizontal="center" vertical="center" wrapText="1"/>
    </xf>
    <xf numFmtId="0" fontId="59" fillId="2" borderId="0" xfId="0" applyNumberFormat="1" applyFont="1" applyFill="1" applyBorder="1" applyAlignment="1">
      <alignment horizontal="center"/>
    </xf>
    <xf numFmtId="17" fontId="112" fillId="2" borderId="0" xfId="0" applyNumberFormat="1" applyFont="1" applyFill="1" applyBorder="1" applyAlignment="1">
      <alignment horizontal="center" vertical="center"/>
    </xf>
    <xf numFmtId="0" fontId="112" fillId="2" borderId="0" xfId="0" applyNumberFormat="1" applyFont="1" applyFill="1" applyBorder="1" applyAlignment="1">
      <alignment horizontal="center" vertical="center"/>
    </xf>
    <xf numFmtId="17" fontId="112" fillId="2" borderId="0" xfId="0" applyNumberFormat="1" applyFont="1" applyFill="1" applyBorder="1" applyAlignment="1">
      <alignment horizontal="center"/>
    </xf>
    <xf numFmtId="0" fontId="112" fillId="2" borderId="0" xfId="0" applyNumberFormat="1" applyFont="1" applyFill="1" applyBorder="1" applyAlignment="1">
      <alignment horizontal="center"/>
    </xf>
    <xf numFmtId="0" fontId="249" fillId="2" borderId="0" xfId="0" applyNumberFormat="1" applyFont="1" applyFill="1" applyAlignment="1">
      <alignment horizontal="left"/>
    </xf>
    <xf numFmtId="17" fontId="241" fillId="29" borderId="8" xfId="0" applyNumberFormat="1" applyFont="1" applyFill="1" applyBorder="1" applyAlignment="1">
      <alignment horizontal="center" vertical="center"/>
    </xf>
    <xf numFmtId="17" fontId="241" fillId="29" borderId="7" xfId="0" applyNumberFormat="1" applyFont="1" applyFill="1" applyBorder="1" applyAlignment="1">
      <alignment horizontal="center" vertical="center"/>
    </xf>
    <xf numFmtId="17" fontId="241" fillId="29" borderId="113" xfId="0" applyNumberFormat="1" applyFont="1" applyFill="1" applyBorder="1" applyAlignment="1">
      <alignment horizontal="center" vertical="center"/>
    </xf>
    <xf numFmtId="17" fontId="241" fillId="29" borderId="114" xfId="0" applyNumberFormat="1" applyFont="1" applyFill="1" applyBorder="1" applyAlignment="1">
      <alignment horizontal="center" vertical="center"/>
    </xf>
    <xf numFmtId="0" fontId="241" fillId="29" borderId="113" xfId="0" applyNumberFormat="1" applyFont="1" applyFill="1" applyBorder="1" applyAlignment="1">
      <alignment horizontal="center" vertical="center"/>
    </xf>
    <xf numFmtId="0" fontId="241" fillId="29" borderId="7" xfId="0" applyNumberFormat="1" applyFont="1" applyFill="1" applyBorder="1" applyAlignment="1">
      <alignment horizontal="center" vertical="center"/>
    </xf>
    <xf numFmtId="0" fontId="241" fillId="29" borderId="114" xfId="0" applyNumberFormat="1" applyFont="1" applyFill="1" applyBorder="1" applyAlignment="1">
      <alignment horizontal="center" vertical="center"/>
    </xf>
    <xf numFmtId="0" fontId="247" fillId="2" borderId="0" xfId="0" quotePrefix="1" applyNumberFormat="1" applyFont="1" applyFill="1" applyBorder="1" applyAlignment="1">
      <alignment horizontal="left" vertical="top" wrapText="1"/>
    </xf>
    <xf numFmtId="0" fontId="14" fillId="87" borderId="0" xfId="0" applyFont="1" applyFill="1" applyBorder="1" applyAlignment="1">
      <alignment horizontal="left" vertical="center"/>
    </xf>
    <xf numFmtId="0" fontId="117" fillId="2" borderId="0" xfId="0" applyNumberFormat="1" applyFont="1" applyFill="1" applyBorder="1" applyAlignment="1">
      <alignment horizontal="center"/>
    </xf>
    <xf numFmtId="17" fontId="112" fillId="29" borderId="8" xfId="0" applyNumberFormat="1" applyFont="1" applyFill="1" applyBorder="1" applyAlignment="1">
      <alignment horizontal="center" vertical="center"/>
    </xf>
    <xf numFmtId="17" fontId="112" fillId="29" borderId="7" xfId="0" applyNumberFormat="1" applyFont="1" applyFill="1" applyBorder="1" applyAlignment="1">
      <alignment horizontal="center" vertical="center"/>
    </xf>
    <xf numFmtId="0" fontId="250" fillId="2" borderId="0" xfId="0" quotePrefix="1" applyNumberFormat="1" applyFont="1" applyFill="1" applyBorder="1" applyAlignment="1">
      <alignment horizontal="left" vertical="top" wrapText="1"/>
    </xf>
    <xf numFmtId="17" fontId="112" fillId="29" borderId="113" xfId="0" applyNumberFormat="1" applyFont="1" applyFill="1" applyBorder="1" applyAlignment="1">
      <alignment horizontal="center" vertical="center"/>
    </xf>
    <xf numFmtId="17" fontId="112" fillId="29" borderId="114" xfId="0" applyNumberFormat="1" applyFont="1" applyFill="1" applyBorder="1" applyAlignment="1">
      <alignment horizontal="center" vertical="center"/>
    </xf>
    <xf numFmtId="0" fontId="112" fillId="29" borderId="113" xfId="0" applyNumberFormat="1" applyFont="1" applyFill="1" applyBorder="1" applyAlignment="1">
      <alignment horizontal="center" vertical="center"/>
    </xf>
    <xf numFmtId="0" fontId="112" fillId="29" borderId="7" xfId="0" applyNumberFormat="1" applyFont="1" applyFill="1" applyBorder="1" applyAlignment="1">
      <alignment horizontal="center" vertical="center"/>
    </xf>
    <xf numFmtId="0" fontId="112" fillId="29" borderId="42" xfId="0" applyNumberFormat="1" applyFont="1" applyFill="1" applyBorder="1" applyAlignment="1">
      <alignment horizontal="center" vertical="center"/>
    </xf>
    <xf numFmtId="0" fontId="16" fillId="2" borderId="0" xfId="0" applyNumberFormat="1" applyFont="1" applyFill="1" applyAlignment="1">
      <alignment horizontal="left" wrapText="1"/>
    </xf>
    <xf numFmtId="0" fontId="313" fillId="2" borderId="0" xfId="0" applyNumberFormat="1" applyFont="1" applyFill="1" applyBorder="1" applyAlignment="1">
      <alignment horizontal="center" vertical="center"/>
    </xf>
    <xf numFmtId="17" fontId="313" fillId="2" borderId="0" xfId="0" applyNumberFormat="1" applyFont="1" applyFill="1" applyBorder="1" applyAlignment="1">
      <alignment horizontal="center" vertical="center"/>
    </xf>
    <xf numFmtId="0" fontId="253" fillId="2" borderId="0" xfId="0" applyNumberFormat="1" applyFont="1" applyFill="1" applyAlignment="1">
      <alignment horizontal="left" vertical="center" wrapText="1"/>
    </xf>
    <xf numFmtId="0" fontId="241" fillId="29" borderId="42" xfId="0" applyNumberFormat="1" applyFont="1" applyFill="1" applyBorder="1" applyAlignment="1">
      <alignment horizontal="center" vertical="center"/>
    </xf>
    <xf numFmtId="0" fontId="52" fillId="2" borderId="0" xfId="0" quotePrefix="1" applyNumberFormat="1" applyFont="1" applyFill="1" applyBorder="1" applyAlignment="1">
      <alignment horizontal="left" vertical="top" wrapText="1"/>
    </xf>
    <xf numFmtId="0" fontId="249" fillId="0" borderId="0" xfId="0" applyNumberFormat="1" applyFont="1" applyFill="1" applyAlignment="1">
      <alignment horizontal="left"/>
    </xf>
    <xf numFmtId="0" fontId="38" fillId="2" borderId="0" xfId="0" quotePrefix="1" applyNumberFormat="1" applyFont="1" applyFill="1" applyBorder="1" applyAlignment="1">
      <alignment horizontal="left" vertical="top" wrapText="1"/>
    </xf>
    <xf numFmtId="2" fontId="239" fillId="29" borderId="108" xfId="0" quotePrefix="1" applyNumberFormat="1" applyFont="1" applyFill="1" applyBorder="1" applyAlignment="1">
      <alignment horizontal="center" vertical="center" wrapText="1"/>
    </xf>
    <xf numFmtId="2" fontId="239" fillId="29" borderId="129" xfId="0" quotePrefix="1" applyNumberFormat="1" applyFont="1" applyFill="1" applyBorder="1" applyAlignment="1">
      <alignment horizontal="center" vertical="center" wrapText="1"/>
    </xf>
    <xf numFmtId="2" fontId="239" fillId="29" borderId="108" xfId="0" applyNumberFormat="1" applyFont="1" applyFill="1" applyBorder="1" applyAlignment="1">
      <alignment horizontal="center" vertical="center" wrapText="1"/>
    </xf>
    <xf numFmtId="2" fontId="239" fillId="29" borderId="129" xfId="0" applyNumberFormat="1" applyFont="1" applyFill="1" applyBorder="1" applyAlignment="1">
      <alignment horizontal="center" vertical="center" wrapText="1"/>
    </xf>
    <xf numFmtId="0" fontId="239" fillId="29" borderId="130" xfId="0" quotePrefix="1" applyNumberFormat="1" applyFont="1" applyFill="1" applyBorder="1" applyAlignment="1">
      <alignment horizontal="center" vertical="center" wrapText="1"/>
    </xf>
    <xf numFmtId="0" fontId="239" fillId="29" borderId="131" xfId="0" quotePrefix="1" applyNumberFormat="1" applyFont="1" applyFill="1" applyBorder="1" applyAlignment="1">
      <alignment horizontal="center" vertical="center" wrapText="1"/>
    </xf>
    <xf numFmtId="0" fontId="16" fillId="2" borderId="162" xfId="0" applyNumberFormat="1" applyFont="1" applyFill="1" applyBorder="1" applyAlignment="1">
      <alignment horizontal="left" vertical="top" wrapText="1"/>
    </xf>
    <xf numFmtId="0" fontId="249" fillId="2" borderId="0" xfId="0" applyNumberFormat="1" applyFont="1" applyFill="1" applyAlignment="1">
      <alignment horizontal="left" vertical="center" wrapText="1"/>
    </xf>
    <xf numFmtId="0" fontId="239" fillId="37" borderId="54" xfId="0" applyFont="1" applyFill="1" applyBorder="1" applyAlignment="1">
      <alignment horizontal="left" vertical="center"/>
    </xf>
    <xf numFmtId="0" fontId="239" fillId="37" borderId="55" xfId="0" applyFont="1" applyFill="1" applyBorder="1" applyAlignment="1">
      <alignment horizontal="left" vertical="center"/>
    </xf>
    <xf numFmtId="0" fontId="114" fillId="29" borderId="51" xfId="0" applyNumberFormat="1" applyFont="1" applyFill="1" applyBorder="1" applyAlignment="1">
      <alignment horizontal="center"/>
    </xf>
    <xf numFmtId="0" fontId="114" fillId="29" borderId="52" xfId="0" applyNumberFormat="1" applyFont="1" applyFill="1" applyBorder="1" applyAlignment="1">
      <alignment horizontal="center"/>
    </xf>
    <xf numFmtId="0" fontId="114" fillId="29" borderId="53" xfId="0" applyNumberFormat="1" applyFont="1" applyFill="1" applyBorder="1" applyAlignment="1">
      <alignment horizontal="center"/>
    </xf>
    <xf numFmtId="0" fontId="29" fillId="2" borderId="0" xfId="0" applyNumberFormat="1" applyFont="1" applyFill="1" applyBorder="1" applyAlignment="1">
      <alignment horizontal="left" wrapText="1"/>
    </xf>
    <xf numFmtId="0" fontId="29" fillId="2" borderId="0" xfId="0" applyNumberFormat="1" applyFont="1" applyFill="1" applyBorder="1" applyAlignment="1">
      <alignment horizontal="left" vertical="center" wrapText="1"/>
    </xf>
    <xf numFmtId="0" fontId="29" fillId="2" borderId="0" xfId="0" applyNumberFormat="1" applyFont="1" applyFill="1" applyAlignment="1">
      <alignment horizontal="left" vertical="top" wrapText="1"/>
    </xf>
    <xf numFmtId="0" fontId="29" fillId="2" borderId="0" xfId="0" quotePrefix="1" applyNumberFormat="1" applyFont="1" applyFill="1" applyAlignment="1">
      <alignment horizontal="left" vertical="center" wrapText="1"/>
    </xf>
    <xf numFmtId="0" fontId="114" fillId="29" borderId="113" xfId="0" applyNumberFormat="1" applyFont="1" applyFill="1" applyBorder="1" applyAlignment="1">
      <alignment horizontal="center" vertical="center"/>
    </xf>
    <xf numFmtId="0" fontId="114" fillId="29" borderId="7" xfId="0" applyNumberFormat="1" applyFont="1" applyFill="1" applyBorder="1" applyAlignment="1">
      <alignment horizontal="center" vertical="center"/>
    </xf>
    <xf numFmtId="0" fontId="247" fillId="2" borderId="0" xfId="0" quotePrefix="1" applyNumberFormat="1" applyFont="1" applyFill="1" applyBorder="1" applyAlignment="1">
      <alignment horizontal="left" vertical="top"/>
    </xf>
    <xf numFmtId="0" fontId="222" fillId="2" borderId="0" xfId="0" applyNumberFormat="1" applyFont="1" applyFill="1" applyAlignment="1">
      <alignment horizontal="left" vertical="center"/>
    </xf>
    <xf numFmtId="17" fontId="114" fillId="29" borderId="8" xfId="0" applyNumberFormat="1" applyFont="1" applyFill="1" applyBorder="1" applyAlignment="1">
      <alignment horizontal="center" vertical="center"/>
    </xf>
    <xf numFmtId="17" fontId="114" fillId="29" borderId="7" xfId="0" applyNumberFormat="1" applyFont="1" applyFill="1" applyBorder="1" applyAlignment="1">
      <alignment horizontal="center" vertical="center"/>
    </xf>
    <xf numFmtId="167" fontId="216" fillId="29" borderId="126" xfId="2" applyNumberFormat="1" applyFont="1" applyFill="1" applyBorder="1" applyAlignment="1">
      <alignment horizontal="center" vertical="center" wrapText="1"/>
    </xf>
    <xf numFmtId="167" fontId="216" fillId="29" borderId="127" xfId="2" applyNumberFormat="1" applyFont="1" applyFill="1" applyBorder="1" applyAlignment="1">
      <alignment horizontal="center" vertical="center"/>
    </xf>
    <xf numFmtId="167" fontId="216" fillId="29" borderId="124" xfId="2" applyNumberFormat="1" applyFont="1" applyFill="1" applyBorder="1" applyAlignment="1">
      <alignment horizontal="center" vertical="center"/>
    </xf>
    <xf numFmtId="17" fontId="114" fillId="29" borderId="41" xfId="0" applyNumberFormat="1" applyFont="1" applyFill="1" applyBorder="1" applyAlignment="1">
      <alignment horizontal="center" vertical="center"/>
    </xf>
    <xf numFmtId="17" fontId="114" fillId="29" borderId="114" xfId="0" applyNumberFormat="1" applyFont="1" applyFill="1" applyBorder="1" applyAlignment="1">
      <alignment horizontal="center" vertical="center"/>
    </xf>
    <xf numFmtId="0" fontId="38" fillId="2" borderId="0" xfId="0" quotePrefix="1" applyNumberFormat="1" applyFont="1" applyFill="1" applyBorder="1" applyAlignment="1">
      <alignment horizontal="left" vertical="center" wrapText="1"/>
    </xf>
    <xf numFmtId="0" fontId="310" fillId="29" borderId="51" xfId="0" applyNumberFormat="1" applyFont="1" applyFill="1" applyBorder="1" applyAlignment="1">
      <alignment horizontal="center" vertical="center" wrapText="1"/>
    </xf>
    <xf numFmtId="0" fontId="310" fillId="29" borderId="52" xfId="0" applyNumberFormat="1" applyFont="1" applyFill="1" applyBorder="1" applyAlignment="1">
      <alignment horizontal="center" vertical="center"/>
    </xf>
    <xf numFmtId="0" fontId="310" fillId="29" borderId="53" xfId="0" applyNumberFormat="1" applyFont="1" applyFill="1" applyBorder="1" applyAlignment="1">
      <alignment horizontal="center" vertical="center"/>
    </xf>
    <xf numFmtId="0" fontId="54" fillId="2" borderId="0" xfId="0" applyNumberFormat="1" applyFont="1" applyFill="1" applyBorder="1" applyAlignment="1">
      <alignment horizontal="center" vertical="center"/>
    </xf>
    <xf numFmtId="0" fontId="249" fillId="0" borderId="0" xfId="0" applyNumberFormat="1" applyFont="1" applyFill="1" applyAlignment="1">
      <alignment horizontal="left" vertical="center" wrapText="1"/>
    </xf>
    <xf numFmtId="0" fontId="112" fillId="29" borderId="145" xfId="0" applyFont="1" applyFill="1" applyBorder="1" applyAlignment="1">
      <alignment horizontal="center" vertical="center"/>
    </xf>
    <xf numFmtId="0" fontId="112" fillId="29" borderId="0" xfId="0" applyFont="1" applyFill="1" applyBorder="1" applyAlignment="1">
      <alignment horizontal="center" vertical="center"/>
    </xf>
    <xf numFmtId="0" fontId="112" fillId="29" borderId="49" xfId="0" applyFont="1" applyFill="1" applyBorder="1" applyAlignment="1">
      <alignment horizontal="center" vertical="center"/>
    </xf>
    <xf numFmtId="0" fontId="310" fillId="37" borderId="0" xfId="0" applyFont="1" applyFill="1" applyBorder="1" applyAlignment="1">
      <alignment horizontal="center" vertical="center" wrapText="1"/>
    </xf>
    <xf numFmtId="0" fontId="310" fillId="37" borderId="49" xfId="0" applyFont="1" applyFill="1" applyBorder="1" applyAlignment="1">
      <alignment horizontal="center" vertical="center" wrapText="1"/>
    </xf>
    <xf numFmtId="0" fontId="113" fillId="2" borderId="0" xfId="0" applyFont="1" applyFill="1" applyBorder="1" applyAlignment="1">
      <alignment horizontal="center" vertical="center" wrapText="1"/>
    </xf>
    <xf numFmtId="0" fontId="20" fillId="2" borderId="0" xfId="0" applyNumberFormat="1" applyFont="1" applyFill="1" applyAlignment="1">
      <alignment horizontal="center"/>
    </xf>
    <xf numFmtId="0" fontId="310" fillId="29" borderId="71" xfId="0" applyFont="1" applyFill="1" applyBorder="1" applyAlignment="1">
      <alignment horizontal="center" vertical="center" wrapText="1"/>
    </xf>
    <xf numFmtId="0" fontId="310" fillId="29" borderId="72" xfId="0" applyFont="1" applyFill="1" applyBorder="1" applyAlignment="1">
      <alignment horizontal="center" vertical="center" wrapText="1"/>
    </xf>
    <xf numFmtId="0" fontId="222" fillId="2" borderId="0" xfId="0" applyNumberFormat="1" applyFont="1" applyFill="1" applyAlignment="1">
      <alignment horizontal="left"/>
    </xf>
    <xf numFmtId="0" fontId="255" fillId="0" borderId="163" xfId="0" applyNumberFormat="1" applyFont="1" applyFill="1" applyBorder="1" applyAlignment="1">
      <alignment horizontal="left" vertical="center" wrapText="1"/>
    </xf>
    <xf numFmtId="0" fontId="20" fillId="2" borderId="0" xfId="0" applyNumberFormat="1" applyFont="1" applyFill="1" applyBorder="1" applyAlignment="1">
      <alignment horizontal="center"/>
    </xf>
    <xf numFmtId="0" fontId="49" fillId="2" borderId="0" xfId="0" applyFont="1" applyFill="1" applyBorder="1" applyAlignment="1">
      <alignment horizontal="center" vertical="center" wrapText="1"/>
    </xf>
    <xf numFmtId="0" fontId="45" fillId="2" borderId="0" xfId="0" applyNumberFormat="1" applyFont="1" applyFill="1" applyAlignment="1">
      <alignment horizontal="left" vertical="center" wrapText="1"/>
    </xf>
    <xf numFmtId="0" fontId="22" fillId="2" borderId="0" xfId="0" quotePrefix="1" applyNumberFormat="1" applyFont="1" applyFill="1" applyBorder="1" applyAlignment="1">
      <alignment horizontal="left" wrapText="1"/>
    </xf>
    <xf numFmtId="0" fontId="22" fillId="2" borderId="0" xfId="0" applyNumberFormat="1" applyFont="1" applyFill="1" applyAlignment="1">
      <alignment horizontal="left" vertical="center" wrapText="1"/>
    </xf>
    <xf numFmtId="0" fontId="42" fillId="2" borderId="203" xfId="0" applyNumberFormat="1" applyFont="1" applyFill="1" applyBorder="1" applyAlignment="1">
      <alignment horizontal="left" vertical="center" wrapText="1"/>
    </xf>
    <xf numFmtId="0" fontId="42" fillId="2" borderId="82" xfId="0" applyFont="1" applyFill="1" applyBorder="1" applyAlignment="1">
      <alignment horizontal="left" vertical="center"/>
    </xf>
    <xf numFmtId="0" fontId="42" fillId="2" borderId="144" xfId="0" applyFont="1" applyFill="1" applyBorder="1" applyAlignment="1">
      <alignment horizontal="left" vertical="center"/>
    </xf>
    <xf numFmtId="0" fontId="42" fillId="2" borderId="83" xfId="0" applyFont="1" applyFill="1" applyBorder="1" applyAlignment="1">
      <alignment horizontal="left" vertical="center"/>
    </xf>
    <xf numFmtId="0" fontId="146" fillId="2" borderId="0" xfId="0" applyNumberFormat="1" applyFont="1" applyFill="1" applyAlignment="1">
      <alignment horizontal="left" vertical="center" wrapText="1"/>
    </xf>
    <xf numFmtId="0" fontId="146" fillId="2" borderId="0" xfId="0" applyNumberFormat="1" applyFont="1" applyFill="1" applyBorder="1" applyAlignment="1">
      <alignment horizontal="left" wrapText="1"/>
    </xf>
    <xf numFmtId="0" fontId="146" fillId="2" borderId="0" xfId="0" applyNumberFormat="1" applyFont="1" applyFill="1" applyBorder="1" applyAlignment="1">
      <alignment horizontal="left" vertical="center"/>
    </xf>
    <xf numFmtId="0" fontId="324" fillId="2" borderId="0" xfId="0" quotePrefix="1" applyNumberFormat="1" applyFont="1" applyFill="1" applyBorder="1" applyAlignment="1">
      <alignment horizontal="left" vertical="center" wrapText="1"/>
    </xf>
    <xf numFmtId="0" fontId="323" fillId="2" borderId="0" xfId="0" quotePrefix="1" applyNumberFormat="1" applyFont="1" applyFill="1" applyBorder="1" applyAlignment="1">
      <alignment horizontal="center" vertical="center" wrapText="1"/>
    </xf>
    <xf numFmtId="0" fontId="323" fillId="2" borderId="0" xfId="0" quotePrefix="1" applyNumberFormat="1" applyFont="1" applyFill="1" applyBorder="1" applyAlignment="1">
      <alignment horizontal="center" vertical="center"/>
    </xf>
    <xf numFmtId="0" fontId="323" fillId="2" borderId="0" xfId="0" applyNumberFormat="1" applyFont="1" applyFill="1" applyBorder="1" applyAlignment="1">
      <alignment horizontal="center"/>
    </xf>
    <xf numFmtId="0" fontId="146" fillId="0" borderId="0" xfId="0" applyNumberFormat="1" applyFont="1" applyFill="1" applyAlignment="1">
      <alignment horizontal="left" vertical="center" wrapText="1"/>
    </xf>
    <xf numFmtId="0" fontId="274" fillId="91" borderId="101" xfId="33982" applyNumberFormat="1" applyFont="1" applyFill="1" applyBorder="1" applyAlignment="1">
      <alignment horizontal="center" vertical="center"/>
    </xf>
    <xf numFmtId="0" fontId="274" fillId="91" borderId="146" xfId="33982" applyNumberFormat="1" applyFont="1" applyFill="1" applyBorder="1" applyAlignment="1">
      <alignment horizontal="center" vertical="center"/>
    </xf>
    <xf numFmtId="17" fontId="274" fillId="89" borderId="101" xfId="0" applyNumberFormat="1" applyFont="1" applyFill="1" applyBorder="1" applyAlignment="1">
      <alignment horizontal="center" vertical="center"/>
    </xf>
    <xf numFmtId="0" fontId="274" fillId="89" borderId="101" xfId="0" applyNumberFormat="1" applyFont="1" applyFill="1" applyBorder="1" applyAlignment="1">
      <alignment horizontal="center" vertical="center"/>
    </xf>
    <xf numFmtId="0" fontId="274" fillId="91" borderId="101" xfId="33982" applyFont="1" applyFill="1" applyBorder="1" applyAlignment="1">
      <alignment horizontal="center" vertical="center"/>
    </xf>
    <xf numFmtId="0" fontId="280" fillId="2" borderId="0" xfId="0" applyNumberFormat="1" applyFont="1" applyFill="1" applyBorder="1" applyAlignment="1">
      <alignment horizontal="left" vertical="center" wrapText="1"/>
    </xf>
    <xf numFmtId="0" fontId="214" fillId="91" borderId="105" xfId="33983" applyNumberFormat="1" applyFont="1" applyFill="1" applyBorder="1" applyAlignment="1">
      <alignment horizontal="center" vertical="center"/>
    </xf>
    <xf numFmtId="0" fontId="214" fillId="91" borderId="147" xfId="33983" applyNumberFormat="1" applyFont="1" applyFill="1" applyBorder="1" applyAlignment="1">
      <alignment horizontal="center" vertical="center"/>
    </xf>
    <xf numFmtId="0" fontId="214" fillId="91" borderId="105" xfId="33983" applyNumberFormat="1" applyFont="1" applyFill="1" applyBorder="1" applyAlignment="1">
      <alignment horizontal="center"/>
    </xf>
    <xf numFmtId="0" fontId="289" fillId="2" borderId="0" xfId="0" applyNumberFormat="1" applyFont="1" applyFill="1" applyBorder="1" applyAlignment="1">
      <alignment horizontal="left" vertical="center" wrapText="1"/>
    </xf>
    <xf numFmtId="0" fontId="269" fillId="2" borderId="82" xfId="0" applyFont="1" applyFill="1" applyBorder="1" applyAlignment="1">
      <alignment horizontal="center" vertical="center" wrapText="1"/>
    </xf>
    <xf numFmtId="0" fontId="269" fillId="2" borderId="83" xfId="0" applyFont="1" applyFill="1" applyBorder="1" applyAlignment="1">
      <alignment horizontal="center" vertical="center" wrapText="1"/>
    </xf>
    <xf numFmtId="2" fontId="269" fillId="2" borderId="82" xfId="0" applyNumberFormat="1" applyFont="1" applyFill="1" applyBorder="1" applyAlignment="1">
      <alignment horizontal="center" vertical="center"/>
    </xf>
    <xf numFmtId="2" fontId="269" fillId="2" borderId="83" xfId="0" applyNumberFormat="1" applyFont="1" applyFill="1" applyBorder="1" applyAlignment="1">
      <alignment horizontal="center" vertical="center"/>
    </xf>
    <xf numFmtId="4" fontId="269" fillId="2" borderId="192" xfId="0" applyNumberFormat="1" applyFont="1" applyFill="1" applyBorder="1" applyAlignment="1">
      <alignment horizontal="left" vertical="center" wrapText="1"/>
    </xf>
    <xf numFmtId="4" fontId="269" fillId="2" borderId="191" xfId="0" applyNumberFormat="1" applyFont="1" applyFill="1" applyBorder="1" applyAlignment="1">
      <alignment horizontal="left" vertical="center" wrapText="1"/>
    </xf>
    <xf numFmtId="4" fontId="269" fillId="2" borderId="193" xfId="0" applyNumberFormat="1" applyFont="1" applyFill="1" applyBorder="1" applyAlignment="1">
      <alignment horizontal="left" vertical="center" wrapText="1"/>
    </xf>
    <xf numFmtId="4" fontId="269" fillId="2" borderId="194" xfId="0" applyNumberFormat="1" applyFont="1" applyFill="1" applyBorder="1" applyAlignment="1">
      <alignment horizontal="left" vertical="center" wrapText="1"/>
    </xf>
    <xf numFmtId="4" fontId="269" fillId="2" borderId="195" xfId="0" applyNumberFormat="1" applyFont="1" applyFill="1" applyBorder="1" applyAlignment="1">
      <alignment horizontal="left" vertical="center" wrapText="1"/>
    </xf>
    <xf numFmtId="4" fontId="269" fillId="2" borderId="196" xfId="0" applyNumberFormat="1" applyFont="1" applyFill="1" applyBorder="1" applyAlignment="1">
      <alignment horizontal="left" vertical="center" wrapText="1"/>
    </xf>
    <xf numFmtId="22" fontId="269" fillId="2" borderId="82" xfId="0" applyNumberFormat="1" applyFont="1" applyFill="1" applyBorder="1" applyAlignment="1">
      <alignment horizontal="center" vertical="center" wrapText="1"/>
    </xf>
    <xf numFmtId="22" fontId="269" fillId="2" borderId="83" xfId="0" applyNumberFormat="1" applyFont="1" applyFill="1" applyBorder="1" applyAlignment="1">
      <alignment horizontal="center" vertical="center" wrapText="1"/>
    </xf>
    <xf numFmtId="4" fontId="271" fillId="29" borderId="108" xfId="0" applyNumberFormat="1" applyFont="1" applyFill="1" applyBorder="1" applyAlignment="1">
      <alignment horizontal="center" vertical="center"/>
    </xf>
    <xf numFmtId="4" fontId="269" fillId="2" borderId="79" xfId="0" applyNumberFormat="1" applyFont="1" applyFill="1" applyBorder="1" applyAlignment="1">
      <alignment horizontal="left" vertical="center" wrapText="1"/>
    </xf>
    <xf numFmtId="4" fontId="269" fillId="2" borderId="80" xfId="0" applyNumberFormat="1" applyFont="1" applyFill="1" applyBorder="1" applyAlignment="1">
      <alignment horizontal="left" vertical="center" wrapText="1"/>
    </xf>
    <xf numFmtId="4" fontId="269" fillId="2" borderId="81" xfId="0" applyNumberFormat="1" applyFont="1" applyFill="1" applyBorder="1" applyAlignment="1">
      <alignment horizontal="left" vertical="center" wrapText="1"/>
    </xf>
  </cellXfs>
  <cellStyles count="34188">
    <cellStyle name="20 % - Markeringsfarve1" xfId="4"/>
    <cellStyle name="20 % - Markeringsfarve2" xfId="5"/>
    <cellStyle name="20 % - Markeringsfarve3" xfId="6"/>
    <cellStyle name="20 % - Markeringsfarve4" xfId="7"/>
    <cellStyle name="20 % - Markeringsfarve5" xfId="8"/>
    <cellStyle name="20 % - Markeringsfarve6" xfId="9"/>
    <cellStyle name="20% - Accent1 10" xfId="1925"/>
    <cellStyle name="20% - Accent1 11" xfId="2003"/>
    <cellStyle name="20% - Accent1 12" xfId="2988"/>
    <cellStyle name="20% - Accent1 12 2" xfId="33732"/>
    <cellStyle name="20% - Accent1 13" xfId="18471"/>
    <cellStyle name="20% - Accent1 14" xfId="33890"/>
    <cellStyle name="20% - Accent1 15" xfId="274"/>
    <cellStyle name="20% - Accent1 2" xfId="275"/>
    <cellStyle name="20% - Accent1 2 2" xfId="767"/>
    <cellStyle name="20% - Accent1 2 3" xfId="9198"/>
    <cellStyle name="20% - Accent1 2_Energía" xfId="9048"/>
    <cellStyle name="20% - Accent1 3" xfId="571"/>
    <cellStyle name="20% - Accent1 4" xfId="636"/>
    <cellStyle name="20% - Accent1 5" xfId="704"/>
    <cellStyle name="20% - Accent1 6" xfId="766"/>
    <cellStyle name="20% - Accent1 7" xfId="974"/>
    <cellStyle name="20% - Accent1 7 2" xfId="33984"/>
    <cellStyle name="20% - Accent1 8" xfId="1143"/>
    <cellStyle name="20% - Accent1 9" xfId="1421"/>
    <cellStyle name="20% - Accent2 10" xfId="1926"/>
    <cellStyle name="20% - Accent2 11" xfId="2083"/>
    <cellStyle name="20% - Accent2 12" xfId="2989"/>
    <cellStyle name="20% - Accent2 12 2" xfId="33733"/>
    <cellStyle name="20% - Accent2 13" xfId="18472"/>
    <cellStyle name="20% - Accent2 14" xfId="33885"/>
    <cellStyle name="20% - Accent2 15" xfId="276"/>
    <cellStyle name="20% - Accent2 2" xfId="277"/>
    <cellStyle name="20% - Accent2 2 2" xfId="769"/>
    <cellStyle name="20% - Accent2 2 3" xfId="8893"/>
    <cellStyle name="20% - Accent2 2_Energía" xfId="9197"/>
    <cellStyle name="20% - Accent2 3" xfId="572"/>
    <cellStyle name="20% - Accent2 4" xfId="637"/>
    <cellStyle name="20% - Accent2 5" xfId="715"/>
    <cellStyle name="20% - Accent2 6" xfId="768"/>
    <cellStyle name="20% - Accent2 7" xfId="975"/>
    <cellStyle name="20% - Accent2 7 2" xfId="33985"/>
    <cellStyle name="20% - Accent2 8" xfId="1144"/>
    <cellStyle name="20% - Accent2 9" xfId="1422"/>
    <cellStyle name="20% - Accent3 10" xfId="1927"/>
    <cellStyle name="20% - Accent3 11" xfId="1982"/>
    <cellStyle name="20% - Accent3 12" xfId="2990"/>
    <cellStyle name="20% - Accent3 12 2" xfId="33734"/>
    <cellStyle name="20% - Accent3 13" xfId="18473"/>
    <cellStyle name="20% - Accent3 14" xfId="33880"/>
    <cellStyle name="20% - Accent3 15" xfId="278"/>
    <cellStyle name="20% - Accent3 2" xfId="279"/>
    <cellStyle name="20% - Accent3 2 2" xfId="771"/>
    <cellStyle name="20% - Accent3 2 3" xfId="8892"/>
    <cellStyle name="20% - Accent3 2_Energía" xfId="10170"/>
    <cellStyle name="20% - Accent3 3" xfId="573"/>
    <cellStyle name="20% - Accent3 4" xfId="638"/>
    <cellStyle name="20% - Accent3 5" xfId="712"/>
    <cellStyle name="20% - Accent3 6" xfId="770"/>
    <cellStyle name="20% - Accent3 7" xfId="976"/>
    <cellStyle name="20% - Accent3 7 2" xfId="33986"/>
    <cellStyle name="20% - Accent3 8" xfId="1145"/>
    <cellStyle name="20% - Accent3 9" xfId="1423"/>
    <cellStyle name="20% - Accent4 10" xfId="1928"/>
    <cellStyle name="20% - Accent4 11" xfId="1981"/>
    <cellStyle name="20% - Accent4 12" xfId="2991"/>
    <cellStyle name="20% - Accent4 12 2" xfId="33735"/>
    <cellStyle name="20% - Accent4 13" xfId="18474"/>
    <cellStyle name="20% - Accent4 14" xfId="33876"/>
    <cellStyle name="20% - Accent4 15" xfId="280"/>
    <cellStyle name="20% - Accent4 2" xfId="281"/>
    <cellStyle name="20% - Accent4 2 2" xfId="773"/>
    <cellStyle name="20% - Accent4 2 3" xfId="8891"/>
    <cellStyle name="20% - Accent4 2_Energía" xfId="8890"/>
    <cellStyle name="20% - Accent4 3" xfId="574"/>
    <cellStyle name="20% - Accent4 4" xfId="639"/>
    <cellStyle name="20% - Accent4 5" xfId="670"/>
    <cellStyle name="20% - Accent4 6" xfId="772"/>
    <cellStyle name="20% - Accent4 7" xfId="977"/>
    <cellStyle name="20% - Accent4 7 2" xfId="33987"/>
    <cellStyle name="20% - Accent4 8" xfId="1146"/>
    <cellStyle name="20% - Accent4 9" xfId="1424"/>
    <cellStyle name="20% - Accent5 10" xfId="1929"/>
    <cellStyle name="20% - Accent5 11" xfId="2464"/>
    <cellStyle name="20% - Accent5 12" xfId="2992"/>
    <cellStyle name="20% - Accent5 12 2" xfId="33736"/>
    <cellStyle name="20% - Accent5 13" xfId="18475"/>
    <cellStyle name="20% - Accent5 14" xfId="33869"/>
    <cellStyle name="20% - Accent5 15" xfId="282"/>
    <cellStyle name="20% - Accent5 2" xfId="283"/>
    <cellStyle name="20% - Accent5 2 2" xfId="775"/>
    <cellStyle name="20% - Accent5 2 3" xfId="8895"/>
    <cellStyle name="20% - Accent5 2_Energía" xfId="9598"/>
    <cellStyle name="20% - Accent5 3" xfId="575"/>
    <cellStyle name="20% - Accent5 4" xfId="640"/>
    <cellStyle name="20% - Accent5 5" xfId="669"/>
    <cellStyle name="20% - Accent5 6" xfId="774"/>
    <cellStyle name="20% - Accent5 7" xfId="978"/>
    <cellStyle name="20% - Accent5 7 2" xfId="33988"/>
    <cellStyle name="20% - Accent5 8" xfId="1147"/>
    <cellStyle name="20% - Accent5 9" xfId="1425"/>
    <cellStyle name="20% - Accent6 10" xfId="1426"/>
    <cellStyle name="20% - Accent6 10 2" xfId="2460"/>
    <cellStyle name="20% - Accent6 10 2 2" xfId="4424"/>
    <cellStyle name="20% - Accent6 10 2 2 2" xfId="8207"/>
    <cellStyle name="20% - Accent6 10 2 2 2 2" xfId="16266"/>
    <cellStyle name="20% - Accent6 10 2 2 2 2 2" xfId="33113"/>
    <cellStyle name="20% - Accent6 10 2 2 2 3" xfId="25546"/>
    <cellStyle name="20% - Accent6 10 2 2 3" xfId="12483"/>
    <cellStyle name="20% - Accent6 10 2 2 3 2" xfId="29332"/>
    <cellStyle name="20% - Accent6 10 2 2 4" xfId="21765"/>
    <cellStyle name="20% - Accent6 10 2 3" xfId="6323"/>
    <cellStyle name="20% - Accent6 10 2 3 2" xfId="14382"/>
    <cellStyle name="20% - Accent6 10 2 3 2 2" xfId="31229"/>
    <cellStyle name="20% - Accent6 10 2 3 3" xfId="23662"/>
    <cellStyle name="20% - Accent6 10 2 4" xfId="10548"/>
    <cellStyle name="20% - Accent6 10 2 4 2" xfId="27448"/>
    <cellStyle name="20% - Accent6 10 2 5" xfId="11096"/>
    <cellStyle name="20% - Accent6 10 2 6" xfId="19880"/>
    <cellStyle name="20% - Accent6 10 3" xfId="3512"/>
    <cellStyle name="20% - Accent6 10 3 2" xfId="7295"/>
    <cellStyle name="20% - Accent6 10 3 2 2" xfId="15354"/>
    <cellStyle name="20% - Accent6 10 3 2 2 2" xfId="32201"/>
    <cellStyle name="20% - Accent6 10 3 2 3" xfId="24634"/>
    <cellStyle name="20% - Accent6 10 3 3" xfId="11571"/>
    <cellStyle name="20% - Accent6 10 3 3 2" xfId="28420"/>
    <cellStyle name="20% - Accent6 10 3 4" xfId="20853"/>
    <cellStyle name="20% - Accent6 10 4" xfId="5411"/>
    <cellStyle name="20% - Accent6 10 4 2" xfId="13470"/>
    <cellStyle name="20% - Accent6 10 4 2 2" xfId="30317"/>
    <cellStyle name="20% - Accent6 10 4 3" xfId="22750"/>
    <cellStyle name="20% - Accent6 10 5" xfId="9579"/>
    <cellStyle name="20% - Accent6 10 5 2" xfId="26536"/>
    <cellStyle name="20% - Accent6 10 6" xfId="8889"/>
    <cellStyle name="20% - Accent6 10 7" xfId="18968"/>
    <cellStyle name="20% - Accent6 11" xfId="1930"/>
    <cellStyle name="20% - Accent6 11 2" xfId="3972"/>
    <cellStyle name="20% - Accent6 11 2 2" xfId="7755"/>
    <cellStyle name="20% - Accent6 11 2 2 2" xfId="15814"/>
    <cellStyle name="20% - Accent6 11 2 2 2 2" xfId="32661"/>
    <cellStyle name="20% - Accent6 11 2 2 3" xfId="25094"/>
    <cellStyle name="20% - Accent6 11 2 3" xfId="12031"/>
    <cellStyle name="20% - Accent6 11 2 3 2" xfId="28880"/>
    <cellStyle name="20% - Accent6 11 2 4" xfId="21313"/>
    <cellStyle name="20% - Accent6 11 3" xfId="5871"/>
    <cellStyle name="20% - Accent6 11 3 2" xfId="13930"/>
    <cellStyle name="20% - Accent6 11 3 2 2" xfId="30777"/>
    <cellStyle name="20% - Accent6 11 3 3" xfId="23210"/>
    <cellStyle name="20% - Accent6 11 4" xfId="10061"/>
    <cellStyle name="20% - Accent6 11 4 2" xfId="26996"/>
    <cellStyle name="20% - Accent6 11 5" xfId="10124"/>
    <cellStyle name="20% - Accent6 11 6" xfId="19428"/>
    <cellStyle name="20% - Accent6 12" xfId="1979"/>
    <cellStyle name="20% - Accent6 12 2" xfId="3975"/>
    <cellStyle name="20% - Accent6 12 2 2" xfId="7758"/>
    <cellStyle name="20% - Accent6 12 2 2 2" xfId="15817"/>
    <cellStyle name="20% - Accent6 12 2 2 2 2" xfId="32664"/>
    <cellStyle name="20% - Accent6 12 2 2 3" xfId="25097"/>
    <cellStyle name="20% - Accent6 12 2 3" xfId="12034"/>
    <cellStyle name="20% - Accent6 12 2 3 2" xfId="28883"/>
    <cellStyle name="20% - Accent6 12 2 4" xfId="21316"/>
    <cellStyle name="20% - Accent6 12 3" xfId="5874"/>
    <cellStyle name="20% - Accent6 12 3 2" xfId="13933"/>
    <cellStyle name="20% - Accent6 12 3 2 2" xfId="30780"/>
    <cellStyle name="20% - Accent6 12 3 3" xfId="23213"/>
    <cellStyle name="20% - Accent6 12 4" xfId="10082"/>
    <cellStyle name="20% - Accent6 12 4 2" xfId="26999"/>
    <cellStyle name="20% - Accent6 12 5" xfId="10078"/>
    <cellStyle name="20% - Accent6 12 6" xfId="19431"/>
    <cellStyle name="20% - Accent6 13" xfId="2993"/>
    <cellStyle name="20% - Accent6 13 2" xfId="6844"/>
    <cellStyle name="20% - Accent6 13 2 2" xfId="14903"/>
    <cellStyle name="20% - Accent6 13 2 2 2" xfId="31750"/>
    <cellStyle name="20% - Accent6 13 2 3" xfId="24183"/>
    <cellStyle name="20% - Accent6 13 3" xfId="11078"/>
    <cellStyle name="20% - Accent6 13 3 2" xfId="27969"/>
    <cellStyle name="20% - Accent6 13 4" xfId="20401"/>
    <cellStyle name="20% - Accent6 13 5" xfId="33737"/>
    <cellStyle name="20% - Accent6 14" xfId="4959"/>
    <cellStyle name="20% - Accent6 14 2" xfId="13018"/>
    <cellStyle name="20% - Accent6 14 2 2" xfId="29866"/>
    <cellStyle name="20% - Accent6 14 3" xfId="22299"/>
    <cellStyle name="20% - Accent6 15" xfId="8761"/>
    <cellStyle name="20% - Accent6 15 2" xfId="26085"/>
    <cellStyle name="20% - Accent6 16" xfId="18476"/>
    <cellStyle name="20% - Accent6 17" xfId="33865"/>
    <cellStyle name="20% - Accent6 18" xfId="284"/>
    <cellStyle name="20% - Accent6 2" xfId="285"/>
    <cellStyle name="20% - Accent6 2 2" xfId="776"/>
    <cellStyle name="20% - Accent6 2 3" xfId="8888"/>
    <cellStyle name="20% - Accent6 2_Energía" xfId="8887"/>
    <cellStyle name="20% - Accent6 3" xfId="560"/>
    <cellStyle name="20% - Accent6 3 10" xfId="8925"/>
    <cellStyle name="20% - Accent6 3 10 2" xfId="26088"/>
    <cellStyle name="20% - Accent6 3 11" xfId="8896"/>
    <cellStyle name="20% - Accent6 3 12" xfId="18518"/>
    <cellStyle name="20% - Accent6 3 13" xfId="33989"/>
    <cellStyle name="20% - Accent6 3 2" xfId="616"/>
    <cellStyle name="20% - Accent6 3 2 10" xfId="8886"/>
    <cellStyle name="20% - Accent6 3 2 11" xfId="18532"/>
    <cellStyle name="20% - Accent6 3 2 12" xfId="33990"/>
    <cellStyle name="20% - Accent6 3 2 2" xfId="734"/>
    <cellStyle name="20% - Accent6 3 2 2 10" xfId="18568"/>
    <cellStyle name="20% - Accent6 3 2 2 11" xfId="33991"/>
    <cellStyle name="20% - Accent6 3 2 2 2" xfId="1068"/>
    <cellStyle name="20% - Accent6 3 2 2 2 2" xfId="1329"/>
    <cellStyle name="20% - Accent6 3 2 2 2 2 2" xfId="1825"/>
    <cellStyle name="20% - Accent6 3 2 2 2 2 2 2" xfId="2824"/>
    <cellStyle name="20% - Accent6 3 2 2 2 2 2 2 2" xfId="4786"/>
    <cellStyle name="20% - Accent6 3 2 2 2 2 2 2 2 2" xfId="8569"/>
    <cellStyle name="20% - Accent6 3 2 2 2 2 2 2 2 2 2" xfId="16628"/>
    <cellStyle name="20% - Accent6 3 2 2 2 2 2 2 2 2 2 2" xfId="33475"/>
    <cellStyle name="20% - Accent6 3 2 2 2 2 2 2 2 2 3" xfId="25908"/>
    <cellStyle name="20% - Accent6 3 2 2 2 2 2 2 2 3" xfId="12845"/>
    <cellStyle name="20% - Accent6 3 2 2 2 2 2 2 2 3 2" xfId="29694"/>
    <cellStyle name="20% - Accent6 3 2 2 2 2 2 2 2 4" xfId="22127"/>
    <cellStyle name="20% - Accent6 3 2 2 2 2 2 2 3" xfId="6685"/>
    <cellStyle name="20% - Accent6 3 2 2 2 2 2 2 3 2" xfId="14744"/>
    <cellStyle name="20% - Accent6 3 2 2 2 2 2 2 3 2 2" xfId="31591"/>
    <cellStyle name="20% - Accent6 3 2 2 2 2 2 2 3 3" xfId="24024"/>
    <cellStyle name="20% - Accent6 3 2 2 2 2 2 2 4" xfId="10911"/>
    <cellStyle name="20% - Accent6 3 2 2 2 2 2 2 4 2" xfId="27810"/>
    <cellStyle name="20% - Accent6 3 2 2 2 2 2 2 5" xfId="9132"/>
    <cellStyle name="20% - Accent6 3 2 2 2 2 2 2 6" xfId="20242"/>
    <cellStyle name="20% - Accent6 3 2 2 2 2 2 3" xfId="3874"/>
    <cellStyle name="20% - Accent6 3 2 2 2 2 2 3 2" xfId="7657"/>
    <cellStyle name="20% - Accent6 3 2 2 2 2 2 3 2 2" xfId="15716"/>
    <cellStyle name="20% - Accent6 3 2 2 2 2 2 3 2 2 2" xfId="32563"/>
    <cellStyle name="20% - Accent6 3 2 2 2 2 2 3 2 3" xfId="24996"/>
    <cellStyle name="20% - Accent6 3 2 2 2 2 2 3 3" xfId="11933"/>
    <cellStyle name="20% - Accent6 3 2 2 2 2 2 3 3 2" xfId="28782"/>
    <cellStyle name="20% - Accent6 3 2 2 2 2 2 3 4" xfId="21215"/>
    <cellStyle name="20% - Accent6 3 2 2 2 2 2 4" xfId="5773"/>
    <cellStyle name="20% - Accent6 3 2 2 2 2 2 4 2" xfId="13832"/>
    <cellStyle name="20% - Accent6 3 2 2 2 2 2 4 2 2" xfId="30679"/>
    <cellStyle name="20% - Accent6 3 2 2 2 2 2 4 3" xfId="23112"/>
    <cellStyle name="20% - Accent6 3 2 2 2 2 2 5" xfId="9958"/>
    <cellStyle name="20% - Accent6 3 2 2 2 2 2 5 2" xfId="26898"/>
    <cellStyle name="20% - Accent6 3 2 2 2 2 2 6" xfId="8884"/>
    <cellStyle name="20% - Accent6 3 2 2 2 2 2 7" xfId="19330"/>
    <cellStyle name="20% - Accent6 3 2 2 2 2 3" xfId="2371"/>
    <cellStyle name="20% - Accent6 3 2 2 2 2 3 2" xfId="4335"/>
    <cellStyle name="20% - Accent6 3 2 2 2 2 3 2 2" xfId="8118"/>
    <cellStyle name="20% - Accent6 3 2 2 2 2 3 2 2 2" xfId="16177"/>
    <cellStyle name="20% - Accent6 3 2 2 2 2 3 2 2 2 2" xfId="33024"/>
    <cellStyle name="20% - Accent6 3 2 2 2 2 3 2 2 3" xfId="25457"/>
    <cellStyle name="20% - Accent6 3 2 2 2 2 3 2 3" xfId="12394"/>
    <cellStyle name="20% - Accent6 3 2 2 2 2 3 2 3 2" xfId="29243"/>
    <cellStyle name="20% - Accent6 3 2 2 2 2 3 2 4" xfId="21676"/>
    <cellStyle name="20% - Accent6 3 2 2 2 2 3 3" xfId="6234"/>
    <cellStyle name="20% - Accent6 3 2 2 2 2 3 3 2" xfId="14293"/>
    <cellStyle name="20% - Accent6 3 2 2 2 2 3 3 2 2" xfId="31140"/>
    <cellStyle name="20% - Accent6 3 2 2 2 2 3 3 3" xfId="23573"/>
    <cellStyle name="20% - Accent6 3 2 2 2 2 3 4" xfId="10459"/>
    <cellStyle name="20% - Accent6 3 2 2 2 2 3 4 2" xfId="27359"/>
    <cellStyle name="20% - Accent6 3 2 2 2 2 3 5" xfId="9131"/>
    <cellStyle name="20% - Accent6 3 2 2 2 2 3 6" xfId="19791"/>
    <cellStyle name="20% - Accent6 3 2 2 2 2 4" xfId="3423"/>
    <cellStyle name="20% - Accent6 3 2 2 2 2 4 2" xfId="7206"/>
    <cellStyle name="20% - Accent6 3 2 2 2 2 4 2 2" xfId="15265"/>
    <cellStyle name="20% - Accent6 3 2 2 2 2 4 2 2 2" xfId="32112"/>
    <cellStyle name="20% - Accent6 3 2 2 2 2 4 2 3" xfId="24545"/>
    <cellStyle name="20% - Accent6 3 2 2 2 2 4 3" xfId="11482"/>
    <cellStyle name="20% - Accent6 3 2 2 2 2 4 3 2" xfId="28331"/>
    <cellStyle name="20% - Accent6 3 2 2 2 2 4 4" xfId="20764"/>
    <cellStyle name="20% - Accent6 3 2 2 2 2 5" xfId="5322"/>
    <cellStyle name="20% - Accent6 3 2 2 2 2 5 2" xfId="13381"/>
    <cellStyle name="20% - Accent6 3 2 2 2 2 5 2 2" xfId="30228"/>
    <cellStyle name="20% - Accent6 3 2 2 2 2 5 3" xfId="22661"/>
    <cellStyle name="20% - Accent6 3 2 2 2 2 6" xfId="9483"/>
    <cellStyle name="20% - Accent6 3 2 2 2 2 6 2" xfId="26447"/>
    <cellStyle name="20% - Accent6 3 2 2 2 2 7" xfId="8885"/>
    <cellStyle name="20% - Accent6 3 2 2 2 2 8" xfId="18879"/>
    <cellStyle name="20% - Accent6 3 2 2 2 3" xfId="1607"/>
    <cellStyle name="20% - Accent6 3 2 2 2 3 2" xfId="2606"/>
    <cellStyle name="20% - Accent6 3 2 2 2 3 2 2" xfId="4568"/>
    <cellStyle name="20% - Accent6 3 2 2 2 3 2 2 2" xfId="8351"/>
    <cellStyle name="20% - Accent6 3 2 2 2 3 2 2 2 2" xfId="16410"/>
    <cellStyle name="20% - Accent6 3 2 2 2 3 2 2 2 2 2" xfId="33257"/>
    <cellStyle name="20% - Accent6 3 2 2 2 3 2 2 2 3" xfId="25690"/>
    <cellStyle name="20% - Accent6 3 2 2 2 3 2 2 3" xfId="12627"/>
    <cellStyle name="20% - Accent6 3 2 2 2 3 2 2 3 2" xfId="29476"/>
    <cellStyle name="20% - Accent6 3 2 2 2 3 2 2 4" xfId="21909"/>
    <cellStyle name="20% - Accent6 3 2 2 2 3 2 3" xfId="6467"/>
    <cellStyle name="20% - Accent6 3 2 2 2 3 2 3 2" xfId="14526"/>
    <cellStyle name="20% - Accent6 3 2 2 2 3 2 3 2 2" xfId="31373"/>
    <cellStyle name="20% - Accent6 3 2 2 2 3 2 3 3" xfId="23806"/>
    <cellStyle name="20% - Accent6 3 2 2 2 3 2 4" xfId="10693"/>
    <cellStyle name="20% - Accent6 3 2 2 2 3 2 4 2" xfId="27592"/>
    <cellStyle name="20% - Accent6 3 2 2 2 3 2 5" xfId="9124"/>
    <cellStyle name="20% - Accent6 3 2 2 2 3 2 6" xfId="20024"/>
    <cellStyle name="20% - Accent6 3 2 2 2 3 3" xfId="3656"/>
    <cellStyle name="20% - Accent6 3 2 2 2 3 3 2" xfId="7439"/>
    <cellStyle name="20% - Accent6 3 2 2 2 3 3 2 2" xfId="15498"/>
    <cellStyle name="20% - Accent6 3 2 2 2 3 3 2 2 2" xfId="32345"/>
    <cellStyle name="20% - Accent6 3 2 2 2 3 3 2 3" xfId="24778"/>
    <cellStyle name="20% - Accent6 3 2 2 2 3 3 3" xfId="11715"/>
    <cellStyle name="20% - Accent6 3 2 2 2 3 3 3 2" xfId="28564"/>
    <cellStyle name="20% - Accent6 3 2 2 2 3 3 4" xfId="20997"/>
    <cellStyle name="20% - Accent6 3 2 2 2 3 4" xfId="5555"/>
    <cellStyle name="20% - Accent6 3 2 2 2 3 4 2" xfId="13614"/>
    <cellStyle name="20% - Accent6 3 2 2 2 3 4 2 2" xfId="30461"/>
    <cellStyle name="20% - Accent6 3 2 2 2 3 4 3" xfId="22894"/>
    <cellStyle name="20% - Accent6 3 2 2 2 3 5" xfId="9740"/>
    <cellStyle name="20% - Accent6 3 2 2 2 3 5 2" xfId="26680"/>
    <cellStyle name="20% - Accent6 3 2 2 2 3 6" xfId="9130"/>
    <cellStyle name="20% - Accent6 3 2 2 2 3 7" xfId="19112"/>
    <cellStyle name="20% - Accent6 3 2 2 2 4" xfId="2153"/>
    <cellStyle name="20% - Accent6 3 2 2 2 4 2" xfId="4117"/>
    <cellStyle name="20% - Accent6 3 2 2 2 4 2 2" xfId="7900"/>
    <cellStyle name="20% - Accent6 3 2 2 2 4 2 2 2" xfId="15959"/>
    <cellStyle name="20% - Accent6 3 2 2 2 4 2 2 2 2" xfId="32806"/>
    <cellStyle name="20% - Accent6 3 2 2 2 4 2 2 3" xfId="25239"/>
    <cellStyle name="20% - Accent6 3 2 2 2 4 2 3" xfId="12176"/>
    <cellStyle name="20% - Accent6 3 2 2 2 4 2 3 2" xfId="29025"/>
    <cellStyle name="20% - Accent6 3 2 2 2 4 2 4" xfId="21458"/>
    <cellStyle name="20% - Accent6 3 2 2 2 4 3" xfId="6016"/>
    <cellStyle name="20% - Accent6 3 2 2 2 4 3 2" xfId="14075"/>
    <cellStyle name="20% - Accent6 3 2 2 2 4 3 2 2" xfId="30922"/>
    <cellStyle name="20% - Accent6 3 2 2 2 4 3 3" xfId="23355"/>
    <cellStyle name="20% - Accent6 3 2 2 2 4 4" xfId="10241"/>
    <cellStyle name="20% - Accent6 3 2 2 2 4 4 2" xfId="27141"/>
    <cellStyle name="20% - Accent6 3 2 2 2 4 5" xfId="8883"/>
    <cellStyle name="20% - Accent6 3 2 2 2 4 6" xfId="19573"/>
    <cellStyle name="20% - Accent6 3 2 2 2 5" xfId="3205"/>
    <cellStyle name="20% - Accent6 3 2 2 2 5 2" xfId="6988"/>
    <cellStyle name="20% - Accent6 3 2 2 2 5 2 2" xfId="15047"/>
    <cellStyle name="20% - Accent6 3 2 2 2 5 2 2 2" xfId="31894"/>
    <cellStyle name="20% - Accent6 3 2 2 2 5 2 3" xfId="24327"/>
    <cellStyle name="20% - Accent6 3 2 2 2 5 3" xfId="11264"/>
    <cellStyle name="20% - Accent6 3 2 2 2 5 3 2" xfId="28113"/>
    <cellStyle name="20% - Accent6 3 2 2 2 5 4" xfId="20546"/>
    <cellStyle name="20% - Accent6 3 2 2 2 6" xfId="5104"/>
    <cellStyle name="20% - Accent6 3 2 2 2 6 2" xfId="13163"/>
    <cellStyle name="20% - Accent6 3 2 2 2 6 2 2" xfId="30010"/>
    <cellStyle name="20% - Accent6 3 2 2 2 6 3" xfId="22443"/>
    <cellStyle name="20% - Accent6 3 2 2 2 7" xfId="9248"/>
    <cellStyle name="20% - Accent6 3 2 2 2 7 2" xfId="26229"/>
    <cellStyle name="20% - Accent6 3 2 2 2 8" xfId="8924"/>
    <cellStyle name="20% - Accent6 3 2 2 2 9" xfId="18661"/>
    <cellStyle name="20% - Accent6 3 2 2 3" xfId="1237"/>
    <cellStyle name="20% - Accent6 3 2 2 3 2" xfId="1733"/>
    <cellStyle name="20% - Accent6 3 2 2 3 2 2" xfId="2732"/>
    <cellStyle name="20% - Accent6 3 2 2 3 2 2 2" xfId="4694"/>
    <cellStyle name="20% - Accent6 3 2 2 3 2 2 2 2" xfId="8477"/>
    <cellStyle name="20% - Accent6 3 2 2 3 2 2 2 2 2" xfId="16536"/>
    <cellStyle name="20% - Accent6 3 2 2 3 2 2 2 2 2 2" xfId="33383"/>
    <cellStyle name="20% - Accent6 3 2 2 3 2 2 2 2 3" xfId="25816"/>
    <cellStyle name="20% - Accent6 3 2 2 3 2 2 2 3" xfId="12753"/>
    <cellStyle name="20% - Accent6 3 2 2 3 2 2 2 3 2" xfId="29602"/>
    <cellStyle name="20% - Accent6 3 2 2 3 2 2 2 4" xfId="22035"/>
    <cellStyle name="20% - Accent6 3 2 2 3 2 2 3" xfId="6593"/>
    <cellStyle name="20% - Accent6 3 2 2 3 2 2 3 2" xfId="14652"/>
    <cellStyle name="20% - Accent6 3 2 2 3 2 2 3 2 2" xfId="31499"/>
    <cellStyle name="20% - Accent6 3 2 2 3 2 2 3 3" xfId="23932"/>
    <cellStyle name="20% - Accent6 3 2 2 3 2 2 4" xfId="10819"/>
    <cellStyle name="20% - Accent6 3 2 2 3 2 2 4 2" xfId="27718"/>
    <cellStyle name="20% - Accent6 3 2 2 3 2 2 5" xfId="8881"/>
    <cellStyle name="20% - Accent6 3 2 2 3 2 2 6" xfId="20150"/>
    <cellStyle name="20% - Accent6 3 2 2 3 2 3" xfId="3782"/>
    <cellStyle name="20% - Accent6 3 2 2 3 2 3 2" xfId="7565"/>
    <cellStyle name="20% - Accent6 3 2 2 3 2 3 2 2" xfId="15624"/>
    <cellStyle name="20% - Accent6 3 2 2 3 2 3 2 2 2" xfId="32471"/>
    <cellStyle name="20% - Accent6 3 2 2 3 2 3 2 3" xfId="24904"/>
    <cellStyle name="20% - Accent6 3 2 2 3 2 3 3" xfId="11841"/>
    <cellStyle name="20% - Accent6 3 2 2 3 2 3 3 2" xfId="28690"/>
    <cellStyle name="20% - Accent6 3 2 2 3 2 3 4" xfId="21123"/>
    <cellStyle name="20% - Accent6 3 2 2 3 2 4" xfId="5681"/>
    <cellStyle name="20% - Accent6 3 2 2 3 2 4 2" xfId="13740"/>
    <cellStyle name="20% - Accent6 3 2 2 3 2 4 2 2" xfId="30587"/>
    <cellStyle name="20% - Accent6 3 2 2 3 2 4 3" xfId="23020"/>
    <cellStyle name="20% - Accent6 3 2 2 3 2 5" xfId="9866"/>
    <cellStyle name="20% - Accent6 3 2 2 3 2 5 2" xfId="26806"/>
    <cellStyle name="20% - Accent6 3 2 2 3 2 6" xfId="8882"/>
    <cellStyle name="20% - Accent6 3 2 2 3 2 7" xfId="19238"/>
    <cellStyle name="20% - Accent6 3 2 2 3 3" xfId="2279"/>
    <cellStyle name="20% - Accent6 3 2 2 3 3 2" xfId="4243"/>
    <cellStyle name="20% - Accent6 3 2 2 3 3 2 2" xfId="8026"/>
    <cellStyle name="20% - Accent6 3 2 2 3 3 2 2 2" xfId="16085"/>
    <cellStyle name="20% - Accent6 3 2 2 3 3 2 2 2 2" xfId="32932"/>
    <cellStyle name="20% - Accent6 3 2 2 3 3 2 2 3" xfId="25365"/>
    <cellStyle name="20% - Accent6 3 2 2 3 3 2 3" xfId="12302"/>
    <cellStyle name="20% - Accent6 3 2 2 3 3 2 3 2" xfId="29151"/>
    <cellStyle name="20% - Accent6 3 2 2 3 3 2 4" xfId="21584"/>
    <cellStyle name="20% - Accent6 3 2 2 3 3 3" xfId="6142"/>
    <cellStyle name="20% - Accent6 3 2 2 3 3 3 2" xfId="14201"/>
    <cellStyle name="20% - Accent6 3 2 2 3 3 3 2 2" xfId="31048"/>
    <cellStyle name="20% - Accent6 3 2 2 3 3 3 3" xfId="23481"/>
    <cellStyle name="20% - Accent6 3 2 2 3 3 4" xfId="10367"/>
    <cellStyle name="20% - Accent6 3 2 2 3 3 4 2" xfId="27267"/>
    <cellStyle name="20% - Accent6 3 2 2 3 3 5" xfId="8880"/>
    <cellStyle name="20% - Accent6 3 2 2 3 3 6" xfId="19699"/>
    <cellStyle name="20% - Accent6 3 2 2 3 4" xfId="3331"/>
    <cellStyle name="20% - Accent6 3 2 2 3 4 2" xfId="7114"/>
    <cellStyle name="20% - Accent6 3 2 2 3 4 2 2" xfId="15173"/>
    <cellStyle name="20% - Accent6 3 2 2 3 4 2 2 2" xfId="32020"/>
    <cellStyle name="20% - Accent6 3 2 2 3 4 2 3" xfId="24453"/>
    <cellStyle name="20% - Accent6 3 2 2 3 4 3" xfId="11390"/>
    <cellStyle name="20% - Accent6 3 2 2 3 4 3 2" xfId="28239"/>
    <cellStyle name="20% - Accent6 3 2 2 3 4 4" xfId="20672"/>
    <cellStyle name="20% - Accent6 3 2 2 3 5" xfId="5230"/>
    <cellStyle name="20% - Accent6 3 2 2 3 5 2" xfId="13289"/>
    <cellStyle name="20% - Accent6 3 2 2 3 5 2 2" xfId="30136"/>
    <cellStyle name="20% - Accent6 3 2 2 3 5 3" xfId="22569"/>
    <cellStyle name="20% - Accent6 3 2 2 3 6" xfId="9391"/>
    <cellStyle name="20% - Accent6 3 2 2 3 6 2" xfId="26355"/>
    <cellStyle name="20% - Accent6 3 2 2 3 7" xfId="8897"/>
    <cellStyle name="20% - Accent6 3 2 2 3 8" xfId="18787"/>
    <cellStyle name="20% - Accent6 3 2 2 4" xfId="1515"/>
    <cellStyle name="20% - Accent6 3 2 2 4 2" xfId="2514"/>
    <cellStyle name="20% - Accent6 3 2 2 4 2 2" xfId="4476"/>
    <cellStyle name="20% - Accent6 3 2 2 4 2 2 2" xfId="8259"/>
    <cellStyle name="20% - Accent6 3 2 2 4 2 2 2 2" xfId="16318"/>
    <cellStyle name="20% - Accent6 3 2 2 4 2 2 2 2 2" xfId="33165"/>
    <cellStyle name="20% - Accent6 3 2 2 4 2 2 2 3" xfId="25598"/>
    <cellStyle name="20% - Accent6 3 2 2 4 2 2 3" xfId="12535"/>
    <cellStyle name="20% - Accent6 3 2 2 4 2 2 3 2" xfId="29384"/>
    <cellStyle name="20% - Accent6 3 2 2 4 2 2 4" xfId="21817"/>
    <cellStyle name="20% - Accent6 3 2 2 4 2 3" xfId="6375"/>
    <cellStyle name="20% - Accent6 3 2 2 4 2 3 2" xfId="14434"/>
    <cellStyle name="20% - Accent6 3 2 2 4 2 3 2 2" xfId="31281"/>
    <cellStyle name="20% - Accent6 3 2 2 4 2 3 3" xfId="23714"/>
    <cellStyle name="20% - Accent6 3 2 2 4 2 4" xfId="10601"/>
    <cellStyle name="20% - Accent6 3 2 2 4 2 4 2" xfId="27500"/>
    <cellStyle name="20% - Accent6 3 2 2 4 2 5" xfId="8878"/>
    <cellStyle name="20% - Accent6 3 2 2 4 2 6" xfId="19932"/>
    <cellStyle name="20% - Accent6 3 2 2 4 3" xfId="3564"/>
    <cellStyle name="20% - Accent6 3 2 2 4 3 2" xfId="7347"/>
    <cellStyle name="20% - Accent6 3 2 2 4 3 2 2" xfId="15406"/>
    <cellStyle name="20% - Accent6 3 2 2 4 3 2 2 2" xfId="32253"/>
    <cellStyle name="20% - Accent6 3 2 2 4 3 2 3" xfId="24686"/>
    <cellStyle name="20% - Accent6 3 2 2 4 3 3" xfId="11623"/>
    <cellStyle name="20% - Accent6 3 2 2 4 3 3 2" xfId="28472"/>
    <cellStyle name="20% - Accent6 3 2 2 4 3 4" xfId="20905"/>
    <cellStyle name="20% - Accent6 3 2 2 4 4" xfId="5463"/>
    <cellStyle name="20% - Accent6 3 2 2 4 4 2" xfId="13522"/>
    <cellStyle name="20% - Accent6 3 2 2 4 4 2 2" xfId="30369"/>
    <cellStyle name="20% - Accent6 3 2 2 4 4 3" xfId="22802"/>
    <cellStyle name="20% - Accent6 3 2 2 4 5" xfId="9648"/>
    <cellStyle name="20% - Accent6 3 2 2 4 5 2" xfId="26588"/>
    <cellStyle name="20% - Accent6 3 2 2 4 6" xfId="8879"/>
    <cellStyle name="20% - Accent6 3 2 2 4 7" xfId="19020"/>
    <cellStyle name="20% - Accent6 3 2 2 5" xfId="2044"/>
    <cellStyle name="20% - Accent6 3 2 2 5 2" xfId="4025"/>
    <cellStyle name="20% - Accent6 3 2 2 5 2 2" xfId="7808"/>
    <cellStyle name="20% - Accent6 3 2 2 5 2 2 2" xfId="15867"/>
    <cellStyle name="20% - Accent6 3 2 2 5 2 2 2 2" xfId="32714"/>
    <cellStyle name="20% - Accent6 3 2 2 5 2 2 3" xfId="25147"/>
    <cellStyle name="20% - Accent6 3 2 2 5 2 3" xfId="12084"/>
    <cellStyle name="20% - Accent6 3 2 2 5 2 3 2" xfId="28933"/>
    <cellStyle name="20% - Accent6 3 2 2 5 2 4" xfId="21366"/>
    <cellStyle name="20% - Accent6 3 2 2 5 3" xfId="5924"/>
    <cellStyle name="20% - Accent6 3 2 2 5 3 2" xfId="13983"/>
    <cellStyle name="20% - Accent6 3 2 2 5 3 2 2" xfId="30830"/>
    <cellStyle name="20% - Accent6 3 2 2 5 3 3" xfId="23263"/>
    <cellStyle name="20% - Accent6 3 2 2 5 4" xfId="10142"/>
    <cellStyle name="20% - Accent6 3 2 2 5 4 2" xfId="27049"/>
    <cellStyle name="20% - Accent6 3 2 2 5 5" xfId="8877"/>
    <cellStyle name="20% - Accent6 3 2 2 5 6" xfId="19481"/>
    <cellStyle name="20% - Accent6 3 2 2 6" xfId="3083"/>
    <cellStyle name="20% - Accent6 3 2 2 6 2" xfId="6896"/>
    <cellStyle name="20% - Accent6 3 2 2 6 2 2" xfId="14955"/>
    <cellStyle name="20% - Accent6 3 2 2 6 2 2 2" xfId="31802"/>
    <cellStyle name="20% - Accent6 3 2 2 6 2 3" xfId="24235"/>
    <cellStyle name="20% - Accent6 3 2 2 6 3" xfId="11146"/>
    <cellStyle name="20% - Accent6 3 2 2 6 3 2" xfId="28021"/>
    <cellStyle name="20% - Accent6 3 2 2 6 4" xfId="20454"/>
    <cellStyle name="20% - Accent6 3 2 2 7" xfId="5012"/>
    <cellStyle name="20% - Accent6 3 2 2 7 2" xfId="13071"/>
    <cellStyle name="20% - Accent6 3 2 2 7 2 2" xfId="29918"/>
    <cellStyle name="20% - Accent6 3 2 2 7 3" xfId="22351"/>
    <cellStyle name="20% - Accent6 3 2 2 8" xfId="9031"/>
    <cellStyle name="20% - Accent6 3 2 2 8 2" xfId="26137"/>
    <cellStyle name="20% - Accent6 3 2 2 9" xfId="9125"/>
    <cellStyle name="20% - Accent6 3 2 3" xfId="1032"/>
    <cellStyle name="20% - Accent6 3 2 3 2" xfId="1293"/>
    <cellStyle name="20% - Accent6 3 2 3 2 2" xfId="1789"/>
    <cellStyle name="20% - Accent6 3 2 3 2 2 2" xfId="2788"/>
    <cellStyle name="20% - Accent6 3 2 3 2 2 2 2" xfId="4750"/>
    <cellStyle name="20% - Accent6 3 2 3 2 2 2 2 2" xfId="8533"/>
    <cellStyle name="20% - Accent6 3 2 3 2 2 2 2 2 2" xfId="16592"/>
    <cellStyle name="20% - Accent6 3 2 3 2 2 2 2 2 2 2" xfId="33439"/>
    <cellStyle name="20% - Accent6 3 2 3 2 2 2 2 2 3" xfId="25872"/>
    <cellStyle name="20% - Accent6 3 2 3 2 2 2 2 3" xfId="12809"/>
    <cellStyle name="20% - Accent6 3 2 3 2 2 2 2 3 2" xfId="29658"/>
    <cellStyle name="20% - Accent6 3 2 3 2 2 2 2 4" xfId="22091"/>
    <cellStyle name="20% - Accent6 3 2 3 2 2 2 3" xfId="6649"/>
    <cellStyle name="20% - Accent6 3 2 3 2 2 2 3 2" xfId="14708"/>
    <cellStyle name="20% - Accent6 3 2 3 2 2 2 3 2 2" xfId="31555"/>
    <cellStyle name="20% - Accent6 3 2 3 2 2 2 3 3" xfId="23988"/>
    <cellStyle name="20% - Accent6 3 2 3 2 2 2 4" xfId="10875"/>
    <cellStyle name="20% - Accent6 3 2 3 2 2 2 4 2" xfId="27774"/>
    <cellStyle name="20% - Accent6 3 2 3 2 2 2 5" xfId="8876"/>
    <cellStyle name="20% - Accent6 3 2 3 2 2 2 6" xfId="20206"/>
    <cellStyle name="20% - Accent6 3 2 3 2 2 3" xfId="3838"/>
    <cellStyle name="20% - Accent6 3 2 3 2 2 3 2" xfId="7621"/>
    <cellStyle name="20% - Accent6 3 2 3 2 2 3 2 2" xfId="15680"/>
    <cellStyle name="20% - Accent6 3 2 3 2 2 3 2 2 2" xfId="32527"/>
    <cellStyle name="20% - Accent6 3 2 3 2 2 3 2 3" xfId="24960"/>
    <cellStyle name="20% - Accent6 3 2 3 2 2 3 3" xfId="11897"/>
    <cellStyle name="20% - Accent6 3 2 3 2 2 3 3 2" xfId="28746"/>
    <cellStyle name="20% - Accent6 3 2 3 2 2 3 4" xfId="21179"/>
    <cellStyle name="20% - Accent6 3 2 3 2 2 4" xfId="5737"/>
    <cellStyle name="20% - Accent6 3 2 3 2 2 4 2" xfId="13796"/>
    <cellStyle name="20% - Accent6 3 2 3 2 2 4 2 2" xfId="30643"/>
    <cellStyle name="20% - Accent6 3 2 3 2 2 4 3" xfId="23076"/>
    <cellStyle name="20% - Accent6 3 2 3 2 2 5" xfId="9922"/>
    <cellStyle name="20% - Accent6 3 2 3 2 2 5 2" xfId="26862"/>
    <cellStyle name="20% - Accent6 3 2 3 2 2 6" xfId="8923"/>
    <cellStyle name="20% - Accent6 3 2 3 2 2 7" xfId="19294"/>
    <cellStyle name="20% - Accent6 3 2 3 2 3" xfId="2335"/>
    <cellStyle name="20% - Accent6 3 2 3 2 3 2" xfId="4299"/>
    <cellStyle name="20% - Accent6 3 2 3 2 3 2 2" xfId="8082"/>
    <cellStyle name="20% - Accent6 3 2 3 2 3 2 2 2" xfId="16141"/>
    <cellStyle name="20% - Accent6 3 2 3 2 3 2 2 2 2" xfId="32988"/>
    <cellStyle name="20% - Accent6 3 2 3 2 3 2 2 3" xfId="25421"/>
    <cellStyle name="20% - Accent6 3 2 3 2 3 2 3" xfId="12358"/>
    <cellStyle name="20% - Accent6 3 2 3 2 3 2 3 2" xfId="29207"/>
    <cellStyle name="20% - Accent6 3 2 3 2 3 2 4" xfId="21640"/>
    <cellStyle name="20% - Accent6 3 2 3 2 3 3" xfId="6198"/>
    <cellStyle name="20% - Accent6 3 2 3 2 3 3 2" xfId="14257"/>
    <cellStyle name="20% - Accent6 3 2 3 2 3 3 2 2" xfId="31104"/>
    <cellStyle name="20% - Accent6 3 2 3 2 3 3 3" xfId="23537"/>
    <cellStyle name="20% - Accent6 3 2 3 2 3 4" xfId="10423"/>
    <cellStyle name="20% - Accent6 3 2 3 2 3 4 2" xfId="27323"/>
    <cellStyle name="20% - Accent6 3 2 3 2 3 5" xfId="8875"/>
    <cellStyle name="20% - Accent6 3 2 3 2 3 6" xfId="19755"/>
    <cellStyle name="20% - Accent6 3 2 3 2 4" xfId="3387"/>
    <cellStyle name="20% - Accent6 3 2 3 2 4 2" xfId="7170"/>
    <cellStyle name="20% - Accent6 3 2 3 2 4 2 2" xfId="15229"/>
    <cellStyle name="20% - Accent6 3 2 3 2 4 2 2 2" xfId="32076"/>
    <cellStyle name="20% - Accent6 3 2 3 2 4 2 3" xfId="24509"/>
    <cellStyle name="20% - Accent6 3 2 3 2 4 3" xfId="11446"/>
    <cellStyle name="20% - Accent6 3 2 3 2 4 3 2" xfId="28295"/>
    <cellStyle name="20% - Accent6 3 2 3 2 4 4" xfId="20728"/>
    <cellStyle name="20% - Accent6 3 2 3 2 5" xfId="5286"/>
    <cellStyle name="20% - Accent6 3 2 3 2 5 2" xfId="13345"/>
    <cellStyle name="20% - Accent6 3 2 3 2 5 2 2" xfId="30192"/>
    <cellStyle name="20% - Accent6 3 2 3 2 5 3" xfId="22625"/>
    <cellStyle name="20% - Accent6 3 2 3 2 6" xfId="9447"/>
    <cellStyle name="20% - Accent6 3 2 3 2 6 2" xfId="26411"/>
    <cellStyle name="20% - Accent6 3 2 3 2 7" xfId="9129"/>
    <cellStyle name="20% - Accent6 3 2 3 2 8" xfId="18843"/>
    <cellStyle name="20% - Accent6 3 2 3 3" xfId="1571"/>
    <cellStyle name="20% - Accent6 3 2 3 3 2" xfId="2570"/>
    <cellStyle name="20% - Accent6 3 2 3 3 2 2" xfId="4532"/>
    <cellStyle name="20% - Accent6 3 2 3 3 2 2 2" xfId="8315"/>
    <cellStyle name="20% - Accent6 3 2 3 3 2 2 2 2" xfId="16374"/>
    <cellStyle name="20% - Accent6 3 2 3 3 2 2 2 2 2" xfId="33221"/>
    <cellStyle name="20% - Accent6 3 2 3 3 2 2 2 3" xfId="25654"/>
    <cellStyle name="20% - Accent6 3 2 3 3 2 2 3" xfId="12591"/>
    <cellStyle name="20% - Accent6 3 2 3 3 2 2 3 2" xfId="29440"/>
    <cellStyle name="20% - Accent6 3 2 3 3 2 2 4" xfId="21873"/>
    <cellStyle name="20% - Accent6 3 2 3 3 2 3" xfId="6431"/>
    <cellStyle name="20% - Accent6 3 2 3 3 2 3 2" xfId="14490"/>
    <cellStyle name="20% - Accent6 3 2 3 3 2 3 2 2" xfId="31337"/>
    <cellStyle name="20% - Accent6 3 2 3 3 2 3 3" xfId="23770"/>
    <cellStyle name="20% - Accent6 3 2 3 3 2 4" xfId="10657"/>
    <cellStyle name="20% - Accent6 3 2 3 3 2 4 2" xfId="27556"/>
    <cellStyle name="20% - Accent6 3 2 3 3 2 5" xfId="9196"/>
    <cellStyle name="20% - Accent6 3 2 3 3 2 6" xfId="19988"/>
    <cellStyle name="20% - Accent6 3 2 3 3 3" xfId="3620"/>
    <cellStyle name="20% - Accent6 3 2 3 3 3 2" xfId="7403"/>
    <cellStyle name="20% - Accent6 3 2 3 3 3 2 2" xfId="15462"/>
    <cellStyle name="20% - Accent6 3 2 3 3 3 2 2 2" xfId="32309"/>
    <cellStyle name="20% - Accent6 3 2 3 3 3 2 3" xfId="24742"/>
    <cellStyle name="20% - Accent6 3 2 3 3 3 3" xfId="11679"/>
    <cellStyle name="20% - Accent6 3 2 3 3 3 3 2" xfId="28528"/>
    <cellStyle name="20% - Accent6 3 2 3 3 3 4" xfId="20961"/>
    <cellStyle name="20% - Accent6 3 2 3 3 4" xfId="5519"/>
    <cellStyle name="20% - Accent6 3 2 3 3 4 2" xfId="13578"/>
    <cellStyle name="20% - Accent6 3 2 3 3 4 2 2" xfId="30425"/>
    <cellStyle name="20% - Accent6 3 2 3 3 4 3" xfId="22858"/>
    <cellStyle name="20% - Accent6 3 2 3 3 5" xfId="9704"/>
    <cellStyle name="20% - Accent6 3 2 3 3 5 2" xfId="26644"/>
    <cellStyle name="20% - Accent6 3 2 3 3 6" xfId="8874"/>
    <cellStyle name="20% - Accent6 3 2 3 3 7" xfId="19076"/>
    <cellStyle name="20% - Accent6 3 2 3 4" xfId="2117"/>
    <cellStyle name="20% - Accent6 3 2 3 4 2" xfId="4081"/>
    <cellStyle name="20% - Accent6 3 2 3 4 2 2" xfId="7864"/>
    <cellStyle name="20% - Accent6 3 2 3 4 2 2 2" xfId="15923"/>
    <cellStyle name="20% - Accent6 3 2 3 4 2 2 2 2" xfId="32770"/>
    <cellStyle name="20% - Accent6 3 2 3 4 2 2 3" xfId="25203"/>
    <cellStyle name="20% - Accent6 3 2 3 4 2 3" xfId="12140"/>
    <cellStyle name="20% - Accent6 3 2 3 4 2 3 2" xfId="28989"/>
    <cellStyle name="20% - Accent6 3 2 3 4 2 4" xfId="21422"/>
    <cellStyle name="20% - Accent6 3 2 3 4 3" xfId="5980"/>
    <cellStyle name="20% - Accent6 3 2 3 4 3 2" xfId="14039"/>
    <cellStyle name="20% - Accent6 3 2 3 4 3 2 2" xfId="30886"/>
    <cellStyle name="20% - Accent6 3 2 3 4 3 3" xfId="23319"/>
    <cellStyle name="20% - Accent6 3 2 3 4 4" xfId="10205"/>
    <cellStyle name="20% - Accent6 3 2 3 4 4 2" xfId="27105"/>
    <cellStyle name="20% - Accent6 3 2 3 4 5" xfId="8995"/>
    <cellStyle name="20% - Accent6 3 2 3 4 6" xfId="19537"/>
    <cellStyle name="20% - Accent6 3 2 3 5" xfId="3169"/>
    <cellStyle name="20% - Accent6 3 2 3 5 2" xfId="6952"/>
    <cellStyle name="20% - Accent6 3 2 3 5 2 2" xfId="15011"/>
    <cellStyle name="20% - Accent6 3 2 3 5 2 2 2" xfId="31858"/>
    <cellStyle name="20% - Accent6 3 2 3 5 2 3" xfId="24291"/>
    <cellStyle name="20% - Accent6 3 2 3 5 3" xfId="11228"/>
    <cellStyle name="20% - Accent6 3 2 3 5 3 2" xfId="28077"/>
    <cellStyle name="20% - Accent6 3 2 3 5 4" xfId="20510"/>
    <cellStyle name="20% - Accent6 3 2 3 6" xfId="5068"/>
    <cellStyle name="20% - Accent6 3 2 3 6 2" xfId="13127"/>
    <cellStyle name="20% - Accent6 3 2 3 6 2 2" xfId="29974"/>
    <cellStyle name="20% - Accent6 3 2 3 6 3" xfId="22407"/>
    <cellStyle name="20% - Accent6 3 2 3 7" xfId="9212"/>
    <cellStyle name="20% - Accent6 3 2 3 7 2" xfId="26193"/>
    <cellStyle name="20% - Accent6 3 2 3 8" xfId="8922"/>
    <cellStyle name="20% - Accent6 3 2 3 9" xfId="18625"/>
    <cellStyle name="20% - Accent6 3 2 4" xfId="1201"/>
    <cellStyle name="20% - Accent6 3 2 4 2" xfId="1697"/>
    <cellStyle name="20% - Accent6 3 2 4 2 2" xfId="2696"/>
    <cellStyle name="20% - Accent6 3 2 4 2 2 2" xfId="4658"/>
    <cellStyle name="20% - Accent6 3 2 4 2 2 2 2" xfId="8441"/>
    <cellStyle name="20% - Accent6 3 2 4 2 2 2 2 2" xfId="16500"/>
    <cellStyle name="20% - Accent6 3 2 4 2 2 2 2 2 2" xfId="33347"/>
    <cellStyle name="20% - Accent6 3 2 4 2 2 2 2 3" xfId="25780"/>
    <cellStyle name="20% - Accent6 3 2 4 2 2 2 3" xfId="12717"/>
    <cellStyle name="20% - Accent6 3 2 4 2 2 2 3 2" xfId="29566"/>
    <cellStyle name="20% - Accent6 3 2 4 2 2 2 4" xfId="21999"/>
    <cellStyle name="20% - Accent6 3 2 4 2 2 3" xfId="6557"/>
    <cellStyle name="20% - Accent6 3 2 4 2 2 3 2" xfId="14616"/>
    <cellStyle name="20% - Accent6 3 2 4 2 2 3 2 2" xfId="31463"/>
    <cellStyle name="20% - Accent6 3 2 4 2 2 3 3" xfId="23896"/>
    <cellStyle name="20% - Accent6 3 2 4 2 2 4" xfId="10783"/>
    <cellStyle name="20% - Accent6 3 2 4 2 2 4 2" xfId="27682"/>
    <cellStyle name="20% - Accent6 3 2 4 2 2 5" xfId="8915"/>
    <cellStyle name="20% - Accent6 3 2 4 2 2 6" xfId="20114"/>
    <cellStyle name="20% - Accent6 3 2 4 2 3" xfId="3746"/>
    <cellStyle name="20% - Accent6 3 2 4 2 3 2" xfId="7529"/>
    <cellStyle name="20% - Accent6 3 2 4 2 3 2 2" xfId="15588"/>
    <cellStyle name="20% - Accent6 3 2 4 2 3 2 2 2" xfId="32435"/>
    <cellStyle name="20% - Accent6 3 2 4 2 3 2 3" xfId="24868"/>
    <cellStyle name="20% - Accent6 3 2 4 2 3 3" xfId="11805"/>
    <cellStyle name="20% - Accent6 3 2 4 2 3 3 2" xfId="28654"/>
    <cellStyle name="20% - Accent6 3 2 4 2 3 4" xfId="21087"/>
    <cellStyle name="20% - Accent6 3 2 4 2 4" xfId="5645"/>
    <cellStyle name="20% - Accent6 3 2 4 2 4 2" xfId="13704"/>
    <cellStyle name="20% - Accent6 3 2 4 2 4 2 2" xfId="30551"/>
    <cellStyle name="20% - Accent6 3 2 4 2 4 3" xfId="22984"/>
    <cellStyle name="20% - Accent6 3 2 4 2 5" xfId="9830"/>
    <cellStyle name="20% - Accent6 3 2 4 2 5 2" xfId="26770"/>
    <cellStyle name="20% - Accent6 3 2 4 2 6" xfId="8958"/>
    <cellStyle name="20% - Accent6 3 2 4 2 7" xfId="19202"/>
    <cellStyle name="20% - Accent6 3 2 4 3" xfId="2243"/>
    <cellStyle name="20% - Accent6 3 2 4 3 2" xfId="4207"/>
    <cellStyle name="20% - Accent6 3 2 4 3 2 2" xfId="7990"/>
    <cellStyle name="20% - Accent6 3 2 4 3 2 2 2" xfId="16049"/>
    <cellStyle name="20% - Accent6 3 2 4 3 2 2 2 2" xfId="32896"/>
    <cellStyle name="20% - Accent6 3 2 4 3 2 2 3" xfId="25329"/>
    <cellStyle name="20% - Accent6 3 2 4 3 2 3" xfId="12266"/>
    <cellStyle name="20% - Accent6 3 2 4 3 2 3 2" xfId="29115"/>
    <cellStyle name="20% - Accent6 3 2 4 3 2 4" xfId="21548"/>
    <cellStyle name="20% - Accent6 3 2 4 3 3" xfId="6106"/>
    <cellStyle name="20% - Accent6 3 2 4 3 3 2" xfId="14165"/>
    <cellStyle name="20% - Accent6 3 2 4 3 3 2 2" xfId="31012"/>
    <cellStyle name="20% - Accent6 3 2 4 3 3 3" xfId="23445"/>
    <cellStyle name="20% - Accent6 3 2 4 3 4" xfId="10331"/>
    <cellStyle name="20% - Accent6 3 2 4 3 4 2" xfId="27231"/>
    <cellStyle name="20% - Accent6 3 2 4 3 5" xfId="8872"/>
    <cellStyle name="20% - Accent6 3 2 4 3 6" xfId="19663"/>
    <cellStyle name="20% - Accent6 3 2 4 4" xfId="3295"/>
    <cellStyle name="20% - Accent6 3 2 4 4 2" xfId="7078"/>
    <cellStyle name="20% - Accent6 3 2 4 4 2 2" xfId="15137"/>
    <cellStyle name="20% - Accent6 3 2 4 4 2 2 2" xfId="31984"/>
    <cellStyle name="20% - Accent6 3 2 4 4 2 3" xfId="24417"/>
    <cellStyle name="20% - Accent6 3 2 4 4 3" xfId="11354"/>
    <cellStyle name="20% - Accent6 3 2 4 4 3 2" xfId="28203"/>
    <cellStyle name="20% - Accent6 3 2 4 4 4" xfId="20636"/>
    <cellStyle name="20% - Accent6 3 2 4 5" xfId="5194"/>
    <cellStyle name="20% - Accent6 3 2 4 5 2" xfId="13253"/>
    <cellStyle name="20% - Accent6 3 2 4 5 2 2" xfId="30100"/>
    <cellStyle name="20% - Accent6 3 2 4 5 3" xfId="22533"/>
    <cellStyle name="20% - Accent6 3 2 4 6" xfId="9355"/>
    <cellStyle name="20% - Accent6 3 2 4 6 2" xfId="26319"/>
    <cellStyle name="20% - Accent6 3 2 4 7" xfId="9004"/>
    <cellStyle name="20% - Accent6 3 2 4 8" xfId="18751"/>
    <cellStyle name="20% - Accent6 3 2 5" xfId="1479"/>
    <cellStyle name="20% - Accent6 3 2 5 2" xfId="2478"/>
    <cellStyle name="20% - Accent6 3 2 5 2 2" xfId="4440"/>
    <cellStyle name="20% - Accent6 3 2 5 2 2 2" xfId="8223"/>
    <cellStyle name="20% - Accent6 3 2 5 2 2 2 2" xfId="16282"/>
    <cellStyle name="20% - Accent6 3 2 5 2 2 2 2 2" xfId="33129"/>
    <cellStyle name="20% - Accent6 3 2 5 2 2 2 3" xfId="25562"/>
    <cellStyle name="20% - Accent6 3 2 5 2 2 3" xfId="12499"/>
    <cellStyle name="20% - Accent6 3 2 5 2 2 3 2" xfId="29348"/>
    <cellStyle name="20% - Accent6 3 2 5 2 2 4" xfId="21781"/>
    <cellStyle name="20% - Accent6 3 2 5 2 3" xfId="6339"/>
    <cellStyle name="20% - Accent6 3 2 5 2 3 2" xfId="14398"/>
    <cellStyle name="20% - Accent6 3 2 5 2 3 2 2" xfId="31245"/>
    <cellStyle name="20% - Accent6 3 2 5 2 3 3" xfId="23678"/>
    <cellStyle name="20% - Accent6 3 2 5 2 4" xfId="10565"/>
    <cellStyle name="20% - Accent6 3 2 5 2 4 2" xfId="27464"/>
    <cellStyle name="20% - Accent6 3 2 5 2 5" xfId="8871"/>
    <cellStyle name="20% - Accent6 3 2 5 2 6" xfId="19896"/>
    <cellStyle name="20% - Accent6 3 2 5 3" xfId="3528"/>
    <cellStyle name="20% - Accent6 3 2 5 3 2" xfId="7311"/>
    <cellStyle name="20% - Accent6 3 2 5 3 2 2" xfId="15370"/>
    <cellStyle name="20% - Accent6 3 2 5 3 2 2 2" xfId="32217"/>
    <cellStyle name="20% - Accent6 3 2 5 3 2 3" xfId="24650"/>
    <cellStyle name="20% - Accent6 3 2 5 3 3" xfId="11587"/>
    <cellStyle name="20% - Accent6 3 2 5 3 3 2" xfId="28436"/>
    <cellStyle name="20% - Accent6 3 2 5 3 4" xfId="20869"/>
    <cellStyle name="20% - Accent6 3 2 5 4" xfId="5427"/>
    <cellStyle name="20% - Accent6 3 2 5 4 2" xfId="13486"/>
    <cellStyle name="20% - Accent6 3 2 5 4 2 2" xfId="30333"/>
    <cellStyle name="20% - Accent6 3 2 5 4 3" xfId="22766"/>
    <cellStyle name="20% - Accent6 3 2 5 5" xfId="9612"/>
    <cellStyle name="20% - Accent6 3 2 5 5 2" xfId="26552"/>
    <cellStyle name="20% - Accent6 3 2 5 6" xfId="8921"/>
    <cellStyle name="20% - Accent6 3 2 5 7" xfId="18984"/>
    <cellStyle name="20% - Accent6 3 2 6" xfId="2004"/>
    <cellStyle name="20% - Accent6 3 2 6 2" xfId="3989"/>
    <cellStyle name="20% - Accent6 3 2 6 2 2" xfId="7772"/>
    <cellStyle name="20% - Accent6 3 2 6 2 2 2" xfId="15831"/>
    <cellStyle name="20% - Accent6 3 2 6 2 2 2 2" xfId="32678"/>
    <cellStyle name="20% - Accent6 3 2 6 2 2 3" xfId="25111"/>
    <cellStyle name="20% - Accent6 3 2 6 2 3" xfId="12048"/>
    <cellStyle name="20% - Accent6 3 2 6 2 3 2" xfId="28897"/>
    <cellStyle name="20% - Accent6 3 2 6 2 4" xfId="21330"/>
    <cellStyle name="20% - Accent6 3 2 6 3" xfId="5888"/>
    <cellStyle name="20% - Accent6 3 2 6 3 2" xfId="13947"/>
    <cellStyle name="20% - Accent6 3 2 6 3 2 2" xfId="30794"/>
    <cellStyle name="20% - Accent6 3 2 6 3 3" xfId="23227"/>
    <cellStyle name="20% - Accent6 3 2 6 4" xfId="10103"/>
    <cellStyle name="20% - Accent6 3 2 6 4 2" xfId="27013"/>
    <cellStyle name="20% - Accent6 3 2 6 5" xfId="11095"/>
    <cellStyle name="20% - Accent6 3 2 6 6" xfId="19445"/>
    <cellStyle name="20% - Accent6 3 2 7" xfId="3047"/>
    <cellStyle name="20% - Accent6 3 2 7 2" xfId="6860"/>
    <cellStyle name="20% - Accent6 3 2 7 2 2" xfId="14919"/>
    <cellStyle name="20% - Accent6 3 2 7 2 2 2" xfId="31766"/>
    <cellStyle name="20% - Accent6 3 2 7 2 3" xfId="24199"/>
    <cellStyle name="20% - Accent6 3 2 7 3" xfId="11110"/>
    <cellStyle name="20% - Accent6 3 2 7 3 2" xfId="27985"/>
    <cellStyle name="20% - Accent6 3 2 7 4" xfId="20418"/>
    <cellStyle name="20% - Accent6 3 2 8" xfId="4976"/>
    <cellStyle name="20% - Accent6 3 2 8 2" xfId="13035"/>
    <cellStyle name="20% - Accent6 3 2 8 2 2" xfId="29882"/>
    <cellStyle name="20% - Accent6 3 2 8 3" xfId="22315"/>
    <cellStyle name="20% - Accent6 3 2 9" xfId="8959"/>
    <cellStyle name="20% - Accent6 3 2 9 2" xfId="26101"/>
    <cellStyle name="20% - Accent6 3 3" xfId="716"/>
    <cellStyle name="20% - Accent6 3 3 10" xfId="18555"/>
    <cellStyle name="20% - Accent6 3 3 11" xfId="33992"/>
    <cellStyle name="20% - Accent6 3 3 2" xfId="1055"/>
    <cellStyle name="20% - Accent6 3 3 2 2" xfId="1316"/>
    <cellStyle name="20% - Accent6 3 3 2 2 2" xfId="1812"/>
    <cellStyle name="20% - Accent6 3 3 2 2 2 2" xfId="2811"/>
    <cellStyle name="20% - Accent6 3 3 2 2 2 2 2" xfId="4773"/>
    <cellStyle name="20% - Accent6 3 3 2 2 2 2 2 2" xfId="8556"/>
    <cellStyle name="20% - Accent6 3 3 2 2 2 2 2 2 2" xfId="16615"/>
    <cellStyle name="20% - Accent6 3 3 2 2 2 2 2 2 2 2" xfId="33462"/>
    <cellStyle name="20% - Accent6 3 3 2 2 2 2 2 2 3" xfId="25895"/>
    <cellStyle name="20% - Accent6 3 3 2 2 2 2 2 3" xfId="12832"/>
    <cellStyle name="20% - Accent6 3 3 2 2 2 2 2 3 2" xfId="29681"/>
    <cellStyle name="20% - Accent6 3 3 2 2 2 2 2 4" xfId="22114"/>
    <cellStyle name="20% - Accent6 3 3 2 2 2 2 3" xfId="6672"/>
    <cellStyle name="20% - Accent6 3 3 2 2 2 2 3 2" xfId="14731"/>
    <cellStyle name="20% - Accent6 3 3 2 2 2 2 3 2 2" xfId="31578"/>
    <cellStyle name="20% - Accent6 3 3 2 2 2 2 3 3" xfId="24011"/>
    <cellStyle name="20% - Accent6 3 3 2 2 2 2 4" xfId="10898"/>
    <cellStyle name="20% - Accent6 3 3 2 2 2 2 4 2" xfId="27797"/>
    <cellStyle name="20% - Accent6 3 3 2 2 2 2 5" xfId="8873"/>
    <cellStyle name="20% - Accent6 3 3 2 2 2 2 6" xfId="20229"/>
    <cellStyle name="20% - Accent6 3 3 2 2 2 3" xfId="3861"/>
    <cellStyle name="20% - Accent6 3 3 2 2 2 3 2" xfId="7644"/>
    <cellStyle name="20% - Accent6 3 3 2 2 2 3 2 2" xfId="15703"/>
    <cellStyle name="20% - Accent6 3 3 2 2 2 3 2 2 2" xfId="32550"/>
    <cellStyle name="20% - Accent6 3 3 2 2 2 3 2 3" xfId="24983"/>
    <cellStyle name="20% - Accent6 3 3 2 2 2 3 3" xfId="11920"/>
    <cellStyle name="20% - Accent6 3 3 2 2 2 3 3 2" xfId="28769"/>
    <cellStyle name="20% - Accent6 3 3 2 2 2 3 4" xfId="21202"/>
    <cellStyle name="20% - Accent6 3 3 2 2 2 4" xfId="5760"/>
    <cellStyle name="20% - Accent6 3 3 2 2 2 4 2" xfId="13819"/>
    <cellStyle name="20% - Accent6 3 3 2 2 2 4 2 2" xfId="30666"/>
    <cellStyle name="20% - Accent6 3 3 2 2 2 4 3" xfId="23099"/>
    <cellStyle name="20% - Accent6 3 3 2 2 2 5" xfId="9945"/>
    <cellStyle name="20% - Accent6 3 3 2 2 2 5 2" xfId="26885"/>
    <cellStyle name="20% - Accent6 3 3 2 2 2 6" xfId="9341"/>
    <cellStyle name="20% - Accent6 3 3 2 2 2 7" xfId="19317"/>
    <cellStyle name="20% - Accent6 3 3 2 2 3" xfId="2358"/>
    <cellStyle name="20% - Accent6 3 3 2 2 3 2" xfId="4322"/>
    <cellStyle name="20% - Accent6 3 3 2 2 3 2 2" xfId="8105"/>
    <cellStyle name="20% - Accent6 3 3 2 2 3 2 2 2" xfId="16164"/>
    <cellStyle name="20% - Accent6 3 3 2 2 3 2 2 2 2" xfId="33011"/>
    <cellStyle name="20% - Accent6 3 3 2 2 3 2 2 3" xfId="25444"/>
    <cellStyle name="20% - Accent6 3 3 2 2 3 2 3" xfId="12381"/>
    <cellStyle name="20% - Accent6 3 3 2 2 3 2 3 2" xfId="29230"/>
    <cellStyle name="20% - Accent6 3 3 2 2 3 2 4" xfId="21663"/>
    <cellStyle name="20% - Accent6 3 3 2 2 3 3" xfId="6221"/>
    <cellStyle name="20% - Accent6 3 3 2 2 3 3 2" xfId="14280"/>
    <cellStyle name="20% - Accent6 3 3 2 2 3 3 2 2" xfId="31127"/>
    <cellStyle name="20% - Accent6 3 3 2 2 3 3 3" xfId="23560"/>
    <cellStyle name="20% - Accent6 3 3 2 2 3 4" xfId="10446"/>
    <cellStyle name="20% - Accent6 3 3 2 2 3 4 2" xfId="27346"/>
    <cellStyle name="20% - Accent6 3 3 2 2 3 5" xfId="8870"/>
    <cellStyle name="20% - Accent6 3 3 2 2 3 6" xfId="19778"/>
    <cellStyle name="20% - Accent6 3 3 2 2 4" xfId="3410"/>
    <cellStyle name="20% - Accent6 3 3 2 2 4 2" xfId="7193"/>
    <cellStyle name="20% - Accent6 3 3 2 2 4 2 2" xfId="15252"/>
    <cellStyle name="20% - Accent6 3 3 2 2 4 2 2 2" xfId="32099"/>
    <cellStyle name="20% - Accent6 3 3 2 2 4 2 3" xfId="24532"/>
    <cellStyle name="20% - Accent6 3 3 2 2 4 3" xfId="11469"/>
    <cellStyle name="20% - Accent6 3 3 2 2 4 3 2" xfId="28318"/>
    <cellStyle name="20% - Accent6 3 3 2 2 4 4" xfId="20751"/>
    <cellStyle name="20% - Accent6 3 3 2 2 5" xfId="5309"/>
    <cellStyle name="20% - Accent6 3 3 2 2 5 2" xfId="13368"/>
    <cellStyle name="20% - Accent6 3 3 2 2 5 2 2" xfId="30215"/>
    <cellStyle name="20% - Accent6 3 3 2 2 5 3" xfId="22648"/>
    <cellStyle name="20% - Accent6 3 3 2 2 6" xfId="9470"/>
    <cellStyle name="20% - Accent6 3 3 2 2 6 2" xfId="26434"/>
    <cellStyle name="20% - Accent6 3 3 2 2 7" xfId="9597"/>
    <cellStyle name="20% - Accent6 3 3 2 2 8" xfId="18866"/>
    <cellStyle name="20% - Accent6 3 3 2 3" xfId="1594"/>
    <cellStyle name="20% - Accent6 3 3 2 3 2" xfId="2593"/>
    <cellStyle name="20% - Accent6 3 3 2 3 2 2" xfId="4555"/>
    <cellStyle name="20% - Accent6 3 3 2 3 2 2 2" xfId="8338"/>
    <cellStyle name="20% - Accent6 3 3 2 3 2 2 2 2" xfId="16397"/>
    <cellStyle name="20% - Accent6 3 3 2 3 2 2 2 2 2" xfId="33244"/>
    <cellStyle name="20% - Accent6 3 3 2 3 2 2 2 3" xfId="25677"/>
    <cellStyle name="20% - Accent6 3 3 2 3 2 2 3" xfId="12614"/>
    <cellStyle name="20% - Accent6 3 3 2 3 2 2 3 2" xfId="29463"/>
    <cellStyle name="20% - Accent6 3 3 2 3 2 2 4" xfId="21896"/>
    <cellStyle name="20% - Accent6 3 3 2 3 2 3" xfId="6454"/>
    <cellStyle name="20% - Accent6 3 3 2 3 2 3 2" xfId="14513"/>
    <cellStyle name="20% - Accent6 3 3 2 3 2 3 2 2" xfId="31360"/>
    <cellStyle name="20% - Accent6 3 3 2 3 2 3 3" xfId="23793"/>
    <cellStyle name="20% - Accent6 3 3 2 3 2 4" xfId="10680"/>
    <cellStyle name="20% - Accent6 3 3 2 3 2 4 2" xfId="27579"/>
    <cellStyle name="20% - Accent6 3 3 2 3 2 5" xfId="9340"/>
    <cellStyle name="20% - Accent6 3 3 2 3 2 6" xfId="20011"/>
    <cellStyle name="20% - Accent6 3 3 2 3 3" xfId="3643"/>
    <cellStyle name="20% - Accent6 3 3 2 3 3 2" xfId="7426"/>
    <cellStyle name="20% - Accent6 3 3 2 3 3 2 2" xfId="15485"/>
    <cellStyle name="20% - Accent6 3 3 2 3 3 2 2 2" xfId="32332"/>
    <cellStyle name="20% - Accent6 3 3 2 3 3 2 3" xfId="24765"/>
    <cellStyle name="20% - Accent6 3 3 2 3 3 3" xfId="11702"/>
    <cellStyle name="20% - Accent6 3 3 2 3 3 3 2" xfId="28551"/>
    <cellStyle name="20% - Accent6 3 3 2 3 3 4" xfId="20984"/>
    <cellStyle name="20% - Accent6 3 3 2 3 4" xfId="5542"/>
    <cellStyle name="20% - Accent6 3 3 2 3 4 2" xfId="13601"/>
    <cellStyle name="20% - Accent6 3 3 2 3 4 2 2" xfId="30448"/>
    <cellStyle name="20% - Accent6 3 3 2 3 4 3" xfId="22881"/>
    <cellStyle name="20% - Accent6 3 3 2 3 5" xfId="9727"/>
    <cellStyle name="20% - Accent6 3 3 2 3 5 2" xfId="26667"/>
    <cellStyle name="20% - Accent6 3 3 2 3 6" xfId="9596"/>
    <cellStyle name="20% - Accent6 3 3 2 3 7" xfId="19099"/>
    <cellStyle name="20% - Accent6 3 3 2 4" xfId="2140"/>
    <cellStyle name="20% - Accent6 3 3 2 4 2" xfId="4104"/>
    <cellStyle name="20% - Accent6 3 3 2 4 2 2" xfId="7887"/>
    <cellStyle name="20% - Accent6 3 3 2 4 2 2 2" xfId="15946"/>
    <cellStyle name="20% - Accent6 3 3 2 4 2 2 2 2" xfId="32793"/>
    <cellStyle name="20% - Accent6 3 3 2 4 2 2 3" xfId="25226"/>
    <cellStyle name="20% - Accent6 3 3 2 4 2 3" xfId="12163"/>
    <cellStyle name="20% - Accent6 3 3 2 4 2 3 2" xfId="29012"/>
    <cellStyle name="20% - Accent6 3 3 2 4 2 4" xfId="21445"/>
    <cellStyle name="20% - Accent6 3 3 2 4 3" xfId="6003"/>
    <cellStyle name="20% - Accent6 3 3 2 4 3 2" xfId="14062"/>
    <cellStyle name="20% - Accent6 3 3 2 4 3 2 2" xfId="30909"/>
    <cellStyle name="20% - Accent6 3 3 2 4 3 3" xfId="23342"/>
    <cellStyle name="20% - Accent6 3 3 2 4 4" xfId="10228"/>
    <cellStyle name="20% - Accent6 3 3 2 4 4 2" xfId="27128"/>
    <cellStyle name="20% - Accent6 3 3 2 4 5" xfId="9195"/>
    <cellStyle name="20% - Accent6 3 3 2 4 6" xfId="19560"/>
    <cellStyle name="20% - Accent6 3 3 2 5" xfId="3192"/>
    <cellStyle name="20% - Accent6 3 3 2 5 2" xfId="6975"/>
    <cellStyle name="20% - Accent6 3 3 2 5 2 2" xfId="15034"/>
    <cellStyle name="20% - Accent6 3 3 2 5 2 2 2" xfId="31881"/>
    <cellStyle name="20% - Accent6 3 3 2 5 2 3" xfId="24314"/>
    <cellStyle name="20% - Accent6 3 3 2 5 3" xfId="11251"/>
    <cellStyle name="20% - Accent6 3 3 2 5 3 2" xfId="28100"/>
    <cellStyle name="20% - Accent6 3 3 2 5 4" xfId="20533"/>
    <cellStyle name="20% - Accent6 3 3 2 6" xfId="5091"/>
    <cellStyle name="20% - Accent6 3 3 2 6 2" xfId="13150"/>
    <cellStyle name="20% - Accent6 3 3 2 6 2 2" xfId="29997"/>
    <cellStyle name="20% - Accent6 3 3 2 6 3" xfId="22430"/>
    <cellStyle name="20% - Accent6 3 3 2 7" xfId="9235"/>
    <cellStyle name="20% - Accent6 3 3 2 7 2" xfId="26216"/>
    <cellStyle name="20% - Accent6 3 3 2 8" xfId="10076"/>
    <cellStyle name="20% - Accent6 3 3 2 9" xfId="18648"/>
    <cellStyle name="20% - Accent6 3 3 3" xfId="1224"/>
    <cellStyle name="20% - Accent6 3 3 3 2" xfId="1720"/>
    <cellStyle name="20% - Accent6 3 3 3 2 2" xfId="2719"/>
    <cellStyle name="20% - Accent6 3 3 3 2 2 2" xfId="4681"/>
    <cellStyle name="20% - Accent6 3 3 3 2 2 2 2" xfId="8464"/>
    <cellStyle name="20% - Accent6 3 3 3 2 2 2 2 2" xfId="16523"/>
    <cellStyle name="20% - Accent6 3 3 3 2 2 2 2 2 2" xfId="33370"/>
    <cellStyle name="20% - Accent6 3 3 3 2 2 2 2 3" xfId="25803"/>
    <cellStyle name="20% - Accent6 3 3 3 2 2 2 3" xfId="12740"/>
    <cellStyle name="20% - Accent6 3 3 3 2 2 2 3 2" xfId="29589"/>
    <cellStyle name="20% - Accent6 3 3 3 2 2 2 4" xfId="22022"/>
    <cellStyle name="20% - Accent6 3 3 3 2 2 3" xfId="6580"/>
    <cellStyle name="20% - Accent6 3 3 3 2 2 3 2" xfId="14639"/>
    <cellStyle name="20% - Accent6 3 3 3 2 2 3 2 2" xfId="31486"/>
    <cellStyle name="20% - Accent6 3 3 3 2 2 3 3" xfId="23919"/>
    <cellStyle name="20% - Accent6 3 3 3 2 2 4" xfId="10806"/>
    <cellStyle name="20% - Accent6 3 3 3 2 2 4 2" xfId="27705"/>
    <cellStyle name="20% - Accent6 3 3 3 2 2 5" xfId="9003"/>
    <cellStyle name="20% - Accent6 3 3 3 2 2 6" xfId="20137"/>
    <cellStyle name="20% - Accent6 3 3 3 2 3" xfId="3769"/>
    <cellStyle name="20% - Accent6 3 3 3 2 3 2" xfId="7552"/>
    <cellStyle name="20% - Accent6 3 3 3 2 3 2 2" xfId="15611"/>
    <cellStyle name="20% - Accent6 3 3 3 2 3 2 2 2" xfId="32458"/>
    <cellStyle name="20% - Accent6 3 3 3 2 3 2 3" xfId="24891"/>
    <cellStyle name="20% - Accent6 3 3 3 2 3 3" xfId="11828"/>
    <cellStyle name="20% - Accent6 3 3 3 2 3 3 2" xfId="28677"/>
    <cellStyle name="20% - Accent6 3 3 3 2 3 4" xfId="21110"/>
    <cellStyle name="20% - Accent6 3 3 3 2 4" xfId="5668"/>
    <cellStyle name="20% - Accent6 3 3 3 2 4 2" xfId="13727"/>
    <cellStyle name="20% - Accent6 3 3 3 2 4 2 2" xfId="30574"/>
    <cellStyle name="20% - Accent6 3 3 3 2 4 3" xfId="23007"/>
    <cellStyle name="20% - Accent6 3 3 3 2 5" xfId="9853"/>
    <cellStyle name="20% - Accent6 3 3 3 2 5 2" xfId="26793"/>
    <cellStyle name="20% - Accent6 3 3 3 2 6" xfId="9028"/>
    <cellStyle name="20% - Accent6 3 3 3 2 7" xfId="19225"/>
    <cellStyle name="20% - Accent6 3 3 3 3" xfId="2266"/>
    <cellStyle name="20% - Accent6 3 3 3 3 2" xfId="4230"/>
    <cellStyle name="20% - Accent6 3 3 3 3 2 2" xfId="8013"/>
    <cellStyle name="20% - Accent6 3 3 3 3 2 2 2" xfId="16072"/>
    <cellStyle name="20% - Accent6 3 3 3 3 2 2 2 2" xfId="32919"/>
    <cellStyle name="20% - Accent6 3 3 3 3 2 2 3" xfId="25352"/>
    <cellStyle name="20% - Accent6 3 3 3 3 2 3" xfId="12289"/>
    <cellStyle name="20% - Accent6 3 3 3 3 2 3 2" xfId="29138"/>
    <cellStyle name="20% - Accent6 3 3 3 3 2 4" xfId="21571"/>
    <cellStyle name="20% - Accent6 3 3 3 3 3" xfId="6129"/>
    <cellStyle name="20% - Accent6 3 3 3 3 3 2" xfId="14188"/>
    <cellStyle name="20% - Accent6 3 3 3 3 3 2 2" xfId="31035"/>
    <cellStyle name="20% - Accent6 3 3 3 3 3 3" xfId="23468"/>
    <cellStyle name="20% - Accent6 3 3 3 3 4" xfId="10354"/>
    <cellStyle name="20% - Accent6 3 3 3 3 4 2" xfId="27254"/>
    <cellStyle name="20% - Accent6 3 3 3 3 5" xfId="8957"/>
    <cellStyle name="20% - Accent6 3 3 3 3 6" xfId="19686"/>
    <cellStyle name="20% - Accent6 3 3 3 4" xfId="3318"/>
    <cellStyle name="20% - Accent6 3 3 3 4 2" xfId="7101"/>
    <cellStyle name="20% - Accent6 3 3 3 4 2 2" xfId="15160"/>
    <cellStyle name="20% - Accent6 3 3 3 4 2 2 2" xfId="32007"/>
    <cellStyle name="20% - Accent6 3 3 3 4 2 3" xfId="24440"/>
    <cellStyle name="20% - Accent6 3 3 3 4 3" xfId="11377"/>
    <cellStyle name="20% - Accent6 3 3 3 4 3 2" xfId="28226"/>
    <cellStyle name="20% - Accent6 3 3 3 4 4" xfId="20659"/>
    <cellStyle name="20% - Accent6 3 3 3 5" xfId="5217"/>
    <cellStyle name="20% - Accent6 3 3 3 5 2" xfId="13276"/>
    <cellStyle name="20% - Accent6 3 3 3 5 2 2" xfId="30123"/>
    <cellStyle name="20% - Accent6 3 3 3 5 3" xfId="22556"/>
    <cellStyle name="20% - Accent6 3 3 3 6" xfId="9378"/>
    <cellStyle name="20% - Accent6 3 3 3 6 2" xfId="26342"/>
    <cellStyle name="20% - Accent6 3 3 3 7" xfId="9111"/>
    <cellStyle name="20% - Accent6 3 3 3 8" xfId="18774"/>
    <cellStyle name="20% - Accent6 3 3 4" xfId="1502"/>
    <cellStyle name="20% - Accent6 3 3 4 2" xfId="2501"/>
    <cellStyle name="20% - Accent6 3 3 4 2 2" xfId="4463"/>
    <cellStyle name="20% - Accent6 3 3 4 2 2 2" xfId="8246"/>
    <cellStyle name="20% - Accent6 3 3 4 2 2 2 2" xfId="16305"/>
    <cellStyle name="20% - Accent6 3 3 4 2 2 2 2 2" xfId="33152"/>
    <cellStyle name="20% - Accent6 3 3 4 2 2 2 3" xfId="25585"/>
    <cellStyle name="20% - Accent6 3 3 4 2 2 3" xfId="12522"/>
    <cellStyle name="20% - Accent6 3 3 4 2 2 3 2" xfId="29371"/>
    <cellStyle name="20% - Accent6 3 3 4 2 2 4" xfId="21804"/>
    <cellStyle name="20% - Accent6 3 3 4 2 3" xfId="6362"/>
    <cellStyle name="20% - Accent6 3 3 4 2 3 2" xfId="14421"/>
    <cellStyle name="20% - Accent6 3 3 4 2 3 2 2" xfId="31268"/>
    <cellStyle name="20% - Accent6 3 3 4 2 3 3" xfId="23701"/>
    <cellStyle name="20% - Accent6 3 3 4 2 4" xfId="10588"/>
    <cellStyle name="20% - Accent6 3 3 4 2 4 2" xfId="27487"/>
    <cellStyle name="20% - Accent6 3 3 4 2 5" xfId="8869"/>
    <cellStyle name="20% - Accent6 3 3 4 2 6" xfId="19919"/>
    <cellStyle name="20% - Accent6 3 3 4 3" xfId="3551"/>
    <cellStyle name="20% - Accent6 3 3 4 3 2" xfId="7334"/>
    <cellStyle name="20% - Accent6 3 3 4 3 2 2" xfId="15393"/>
    <cellStyle name="20% - Accent6 3 3 4 3 2 2 2" xfId="32240"/>
    <cellStyle name="20% - Accent6 3 3 4 3 2 3" xfId="24673"/>
    <cellStyle name="20% - Accent6 3 3 4 3 3" xfId="11610"/>
    <cellStyle name="20% - Accent6 3 3 4 3 3 2" xfId="28459"/>
    <cellStyle name="20% - Accent6 3 3 4 3 4" xfId="20892"/>
    <cellStyle name="20% - Accent6 3 3 4 4" xfId="5450"/>
    <cellStyle name="20% - Accent6 3 3 4 4 2" xfId="13509"/>
    <cellStyle name="20% - Accent6 3 3 4 4 2 2" xfId="30356"/>
    <cellStyle name="20% - Accent6 3 3 4 4 3" xfId="22789"/>
    <cellStyle name="20% - Accent6 3 3 4 5" xfId="9635"/>
    <cellStyle name="20% - Accent6 3 3 4 5 2" xfId="26575"/>
    <cellStyle name="20% - Accent6 3 3 4 6" xfId="9112"/>
    <cellStyle name="20% - Accent6 3 3 4 7" xfId="19007"/>
    <cellStyle name="20% - Accent6 3 3 5" xfId="2031"/>
    <cellStyle name="20% - Accent6 3 3 5 2" xfId="4012"/>
    <cellStyle name="20% - Accent6 3 3 5 2 2" xfId="7795"/>
    <cellStyle name="20% - Accent6 3 3 5 2 2 2" xfId="15854"/>
    <cellStyle name="20% - Accent6 3 3 5 2 2 2 2" xfId="32701"/>
    <cellStyle name="20% - Accent6 3 3 5 2 2 3" xfId="25134"/>
    <cellStyle name="20% - Accent6 3 3 5 2 3" xfId="12071"/>
    <cellStyle name="20% - Accent6 3 3 5 2 3 2" xfId="28920"/>
    <cellStyle name="20% - Accent6 3 3 5 2 4" xfId="21353"/>
    <cellStyle name="20% - Accent6 3 3 5 3" xfId="5911"/>
    <cellStyle name="20% - Accent6 3 3 5 3 2" xfId="13970"/>
    <cellStyle name="20% - Accent6 3 3 5 3 2 2" xfId="30817"/>
    <cellStyle name="20% - Accent6 3 3 5 3 3" xfId="23250"/>
    <cellStyle name="20% - Accent6 3 3 5 4" xfId="10129"/>
    <cellStyle name="20% - Accent6 3 3 5 4 2" xfId="27036"/>
    <cellStyle name="20% - Accent6 3 3 5 5" xfId="11094"/>
    <cellStyle name="20% - Accent6 3 3 5 6" xfId="19468"/>
    <cellStyle name="20% - Accent6 3 3 6" xfId="3070"/>
    <cellStyle name="20% - Accent6 3 3 6 2" xfId="6883"/>
    <cellStyle name="20% - Accent6 3 3 6 2 2" xfId="14942"/>
    <cellStyle name="20% - Accent6 3 3 6 2 2 2" xfId="31789"/>
    <cellStyle name="20% - Accent6 3 3 6 2 3" xfId="24222"/>
    <cellStyle name="20% - Accent6 3 3 6 3" xfId="11133"/>
    <cellStyle name="20% - Accent6 3 3 6 3 2" xfId="28008"/>
    <cellStyle name="20% - Accent6 3 3 6 4" xfId="20441"/>
    <cellStyle name="20% - Accent6 3 3 7" xfId="4999"/>
    <cellStyle name="20% - Accent6 3 3 7 2" xfId="13058"/>
    <cellStyle name="20% - Accent6 3 3 7 2 2" xfId="29905"/>
    <cellStyle name="20% - Accent6 3 3 7 3" xfId="22338"/>
    <cellStyle name="20% - Accent6 3 3 8" xfId="9016"/>
    <cellStyle name="20% - Accent6 3 3 8 2" xfId="26124"/>
    <cellStyle name="20% - Accent6 3 3 9" xfId="10071"/>
    <cellStyle name="20% - Accent6 3 4" xfId="1019"/>
    <cellStyle name="20% - Accent6 3 4 2" xfId="1280"/>
    <cellStyle name="20% - Accent6 3 4 2 2" xfId="1776"/>
    <cellStyle name="20% - Accent6 3 4 2 2 2" xfId="2775"/>
    <cellStyle name="20% - Accent6 3 4 2 2 2 2" xfId="4737"/>
    <cellStyle name="20% - Accent6 3 4 2 2 2 2 2" xfId="8520"/>
    <cellStyle name="20% - Accent6 3 4 2 2 2 2 2 2" xfId="16579"/>
    <cellStyle name="20% - Accent6 3 4 2 2 2 2 2 2 2" xfId="33426"/>
    <cellStyle name="20% - Accent6 3 4 2 2 2 2 2 3" xfId="25859"/>
    <cellStyle name="20% - Accent6 3 4 2 2 2 2 3" xfId="12796"/>
    <cellStyle name="20% - Accent6 3 4 2 2 2 2 3 2" xfId="29645"/>
    <cellStyle name="20% - Accent6 3 4 2 2 2 2 4" xfId="22078"/>
    <cellStyle name="20% - Accent6 3 4 2 2 2 3" xfId="6636"/>
    <cellStyle name="20% - Accent6 3 4 2 2 2 3 2" xfId="14695"/>
    <cellStyle name="20% - Accent6 3 4 2 2 2 3 2 2" xfId="31542"/>
    <cellStyle name="20% - Accent6 3 4 2 2 2 3 3" xfId="23975"/>
    <cellStyle name="20% - Accent6 3 4 2 2 2 4" xfId="10862"/>
    <cellStyle name="20% - Accent6 3 4 2 2 2 4 2" xfId="27761"/>
    <cellStyle name="20% - Accent6 3 4 2 2 2 5" xfId="9137"/>
    <cellStyle name="20% - Accent6 3 4 2 2 2 6" xfId="20193"/>
    <cellStyle name="20% - Accent6 3 4 2 2 3" xfId="3825"/>
    <cellStyle name="20% - Accent6 3 4 2 2 3 2" xfId="7608"/>
    <cellStyle name="20% - Accent6 3 4 2 2 3 2 2" xfId="15667"/>
    <cellStyle name="20% - Accent6 3 4 2 2 3 2 2 2" xfId="32514"/>
    <cellStyle name="20% - Accent6 3 4 2 2 3 2 3" xfId="24947"/>
    <cellStyle name="20% - Accent6 3 4 2 2 3 3" xfId="11884"/>
    <cellStyle name="20% - Accent6 3 4 2 2 3 3 2" xfId="28733"/>
    <cellStyle name="20% - Accent6 3 4 2 2 3 4" xfId="21166"/>
    <cellStyle name="20% - Accent6 3 4 2 2 4" xfId="5724"/>
    <cellStyle name="20% - Accent6 3 4 2 2 4 2" xfId="13783"/>
    <cellStyle name="20% - Accent6 3 4 2 2 4 2 2" xfId="30630"/>
    <cellStyle name="20% - Accent6 3 4 2 2 4 3" xfId="23063"/>
    <cellStyle name="20% - Accent6 3 4 2 2 5" xfId="9909"/>
    <cellStyle name="20% - Accent6 3 4 2 2 5 2" xfId="26849"/>
    <cellStyle name="20% - Accent6 3 4 2 2 6" xfId="8868"/>
    <cellStyle name="20% - Accent6 3 4 2 2 7" xfId="19281"/>
    <cellStyle name="20% - Accent6 3 4 2 3" xfId="2322"/>
    <cellStyle name="20% - Accent6 3 4 2 3 2" xfId="4286"/>
    <cellStyle name="20% - Accent6 3 4 2 3 2 2" xfId="8069"/>
    <cellStyle name="20% - Accent6 3 4 2 3 2 2 2" xfId="16128"/>
    <cellStyle name="20% - Accent6 3 4 2 3 2 2 2 2" xfId="32975"/>
    <cellStyle name="20% - Accent6 3 4 2 3 2 2 3" xfId="25408"/>
    <cellStyle name="20% - Accent6 3 4 2 3 2 3" xfId="12345"/>
    <cellStyle name="20% - Accent6 3 4 2 3 2 3 2" xfId="29194"/>
    <cellStyle name="20% - Accent6 3 4 2 3 2 4" xfId="21627"/>
    <cellStyle name="20% - Accent6 3 4 2 3 3" xfId="6185"/>
    <cellStyle name="20% - Accent6 3 4 2 3 3 2" xfId="14244"/>
    <cellStyle name="20% - Accent6 3 4 2 3 3 2 2" xfId="31091"/>
    <cellStyle name="20% - Accent6 3 4 2 3 3 3" xfId="23524"/>
    <cellStyle name="20% - Accent6 3 4 2 3 4" xfId="10410"/>
    <cellStyle name="20% - Accent6 3 4 2 3 4 2" xfId="27310"/>
    <cellStyle name="20% - Accent6 3 4 2 3 5" xfId="9339"/>
    <cellStyle name="20% - Accent6 3 4 2 3 6" xfId="19742"/>
    <cellStyle name="20% - Accent6 3 4 2 4" xfId="3374"/>
    <cellStyle name="20% - Accent6 3 4 2 4 2" xfId="7157"/>
    <cellStyle name="20% - Accent6 3 4 2 4 2 2" xfId="15216"/>
    <cellStyle name="20% - Accent6 3 4 2 4 2 2 2" xfId="32063"/>
    <cellStyle name="20% - Accent6 3 4 2 4 2 3" xfId="24496"/>
    <cellStyle name="20% - Accent6 3 4 2 4 3" xfId="11433"/>
    <cellStyle name="20% - Accent6 3 4 2 4 3 2" xfId="28282"/>
    <cellStyle name="20% - Accent6 3 4 2 4 4" xfId="20715"/>
    <cellStyle name="20% - Accent6 3 4 2 5" xfId="5273"/>
    <cellStyle name="20% - Accent6 3 4 2 5 2" xfId="13332"/>
    <cellStyle name="20% - Accent6 3 4 2 5 2 2" xfId="30179"/>
    <cellStyle name="20% - Accent6 3 4 2 5 3" xfId="22612"/>
    <cellStyle name="20% - Accent6 3 4 2 6" xfId="9434"/>
    <cellStyle name="20% - Accent6 3 4 2 6 2" xfId="26398"/>
    <cellStyle name="20% - Accent6 3 4 2 7" xfId="10075"/>
    <cellStyle name="20% - Accent6 3 4 2 8" xfId="18830"/>
    <cellStyle name="20% - Accent6 3 4 3" xfId="1558"/>
    <cellStyle name="20% - Accent6 3 4 3 2" xfId="2557"/>
    <cellStyle name="20% - Accent6 3 4 3 2 2" xfId="4519"/>
    <cellStyle name="20% - Accent6 3 4 3 2 2 2" xfId="8302"/>
    <cellStyle name="20% - Accent6 3 4 3 2 2 2 2" xfId="16361"/>
    <cellStyle name="20% - Accent6 3 4 3 2 2 2 2 2" xfId="33208"/>
    <cellStyle name="20% - Accent6 3 4 3 2 2 2 3" xfId="25641"/>
    <cellStyle name="20% - Accent6 3 4 3 2 2 3" xfId="12578"/>
    <cellStyle name="20% - Accent6 3 4 3 2 2 3 2" xfId="29427"/>
    <cellStyle name="20% - Accent6 3 4 3 2 2 4" xfId="21860"/>
    <cellStyle name="20% - Accent6 3 4 3 2 3" xfId="6418"/>
    <cellStyle name="20% - Accent6 3 4 3 2 3 2" xfId="14477"/>
    <cellStyle name="20% - Accent6 3 4 3 2 3 2 2" xfId="31324"/>
    <cellStyle name="20% - Accent6 3 4 3 2 3 3" xfId="23757"/>
    <cellStyle name="20% - Accent6 3 4 3 2 4" xfId="10644"/>
    <cellStyle name="20% - Accent6 3 4 3 2 4 2" xfId="27543"/>
    <cellStyle name="20% - Accent6 3 4 3 2 5" xfId="9109"/>
    <cellStyle name="20% - Accent6 3 4 3 2 6" xfId="19975"/>
    <cellStyle name="20% - Accent6 3 4 3 3" xfId="3607"/>
    <cellStyle name="20% - Accent6 3 4 3 3 2" xfId="7390"/>
    <cellStyle name="20% - Accent6 3 4 3 3 2 2" xfId="15449"/>
    <cellStyle name="20% - Accent6 3 4 3 3 2 2 2" xfId="32296"/>
    <cellStyle name="20% - Accent6 3 4 3 3 2 3" xfId="24729"/>
    <cellStyle name="20% - Accent6 3 4 3 3 3" xfId="11666"/>
    <cellStyle name="20% - Accent6 3 4 3 3 3 2" xfId="28515"/>
    <cellStyle name="20% - Accent6 3 4 3 3 4" xfId="20948"/>
    <cellStyle name="20% - Accent6 3 4 3 4" xfId="5506"/>
    <cellStyle name="20% - Accent6 3 4 3 4 2" xfId="13565"/>
    <cellStyle name="20% - Accent6 3 4 3 4 2 2" xfId="30412"/>
    <cellStyle name="20% - Accent6 3 4 3 4 3" xfId="22845"/>
    <cellStyle name="20% - Accent6 3 4 3 5" xfId="9691"/>
    <cellStyle name="20% - Accent6 3 4 3 5 2" xfId="26631"/>
    <cellStyle name="20% - Accent6 3 4 3 6" xfId="9194"/>
    <cellStyle name="20% - Accent6 3 4 3 7" xfId="19063"/>
    <cellStyle name="20% - Accent6 3 4 4" xfId="2104"/>
    <cellStyle name="20% - Accent6 3 4 4 2" xfId="4068"/>
    <cellStyle name="20% - Accent6 3 4 4 2 2" xfId="7851"/>
    <cellStyle name="20% - Accent6 3 4 4 2 2 2" xfId="15910"/>
    <cellStyle name="20% - Accent6 3 4 4 2 2 2 2" xfId="32757"/>
    <cellStyle name="20% - Accent6 3 4 4 2 2 3" xfId="25190"/>
    <cellStyle name="20% - Accent6 3 4 4 2 3" xfId="12127"/>
    <cellStyle name="20% - Accent6 3 4 4 2 3 2" xfId="28976"/>
    <cellStyle name="20% - Accent6 3 4 4 2 4" xfId="21409"/>
    <cellStyle name="20% - Accent6 3 4 4 3" xfId="5967"/>
    <cellStyle name="20% - Accent6 3 4 4 3 2" xfId="14026"/>
    <cellStyle name="20% - Accent6 3 4 4 3 2 2" xfId="30873"/>
    <cellStyle name="20% - Accent6 3 4 4 3 3" xfId="23306"/>
    <cellStyle name="20% - Accent6 3 4 4 4" xfId="10192"/>
    <cellStyle name="20% - Accent6 3 4 4 4 2" xfId="27092"/>
    <cellStyle name="20% - Accent6 3 4 4 5" xfId="8994"/>
    <cellStyle name="20% - Accent6 3 4 4 6" xfId="19524"/>
    <cellStyle name="20% - Accent6 3 4 5" xfId="3156"/>
    <cellStyle name="20% - Accent6 3 4 5 2" xfId="6939"/>
    <cellStyle name="20% - Accent6 3 4 5 2 2" xfId="14998"/>
    <cellStyle name="20% - Accent6 3 4 5 2 2 2" xfId="31845"/>
    <cellStyle name="20% - Accent6 3 4 5 2 3" xfId="24278"/>
    <cellStyle name="20% - Accent6 3 4 5 3" xfId="11215"/>
    <cellStyle name="20% - Accent6 3 4 5 3 2" xfId="28064"/>
    <cellStyle name="20% - Accent6 3 4 5 4" xfId="20497"/>
    <cellStyle name="20% - Accent6 3 4 6" xfId="5055"/>
    <cellStyle name="20% - Accent6 3 4 6 2" xfId="13114"/>
    <cellStyle name="20% - Accent6 3 4 6 2 2" xfId="29961"/>
    <cellStyle name="20% - Accent6 3 4 6 3" xfId="22394"/>
    <cellStyle name="20% - Accent6 3 4 7" xfId="9199"/>
    <cellStyle name="20% - Accent6 3 4 7 2" xfId="26180"/>
    <cellStyle name="20% - Accent6 3 4 8" xfId="10099"/>
    <cellStyle name="20% - Accent6 3 4 9" xfId="18612"/>
    <cellStyle name="20% - Accent6 3 5" xfId="1188"/>
    <cellStyle name="20% - Accent6 3 5 2" xfId="1684"/>
    <cellStyle name="20% - Accent6 3 5 2 2" xfId="2683"/>
    <cellStyle name="20% - Accent6 3 5 2 2 2" xfId="4645"/>
    <cellStyle name="20% - Accent6 3 5 2 2 2 2" xfId="8428"/>
    <cellStyle name="20% - Accent6 3 5 2 2 2 2 2" xfId="16487"/>
    <cellStyle name="20% - Accent6 3 5 2 2 2 2 2 2" xfId="33334"/>
    <cellStyle name="20% - Accent6 3 5 2 2 2 2 3" xfId="25767"/>
    <cellStyle name="20% - Accent6 3 5 2 2 2 3" xfId="12704"/>
    <cellStyle name="20% - Accent6 3 5 2 2 2 3 2" xfId="29553"/>
    <cellStyle name="20% - Accent6 3 5 2 2 2 4" xfId="21986"/>
    <cellStyle name="20% - Accent6 3 5 2 2 3" xfId="6544"/>
    <cellStyle name="20% - Accent6 3 5 2 2 3 2" xfId="14603"/>
    <cellStyle name="20% - Accent6 3 5 2 2 3 2 2" xfId="31450"/>
    <cellStyle name="20% - Accent6 3 5 2 2 3 3" xfId="23883"/>
    <cellStyle name="20% - Accent6 3 5 2 2 4" xfId="10770"/>
    <cellStyle name="20% - Accent6 3 5 2 2 4 2" xfId="27669"/>
    <cellStyle name="20% - Accent6 3 5 2 2 5" xfId="9135"/>
    <cellStyle name="20% - Accent6 3 5 2 2 6" xfId="20101"/>
    <cellStyle name="20% - Accent6 3 5 2 3" xfId="3733"/>
    <cellStyle name="20% - Accent6 3 5 2 3 2" xfId="7516"/>
    <cellStyle name="20% - Accent6 3 5 2 3 2 2" xfId="15575"/>
    <cellStyle name="20% - Accent6 3 5 2 3 2 2 2" xfId="32422"/>
    <cellStyle name="20% - Accent6 3 5 2 3 2 3" xfId="24855"/>
    <cellStyle name="20% - Accent6 3 5 2 3 3" xfId="11792"/>
    <cellStyle name="20% - Accent6 3 5 2 3 3 2" xfId="28641"/>
    <cellStyle name="20% - Accent6 3 5 2 3 4" xfId="21074"/>
    <cellStyle name="20% - Accent6 3 5 2 4" xfId="5632"/>
    <cellStyle name="20% - Accent6 3 5 2 4 2" xfId="13691"/>
    <cellStyle name="20% - Accent6 3 5 2 4 2 2" xfId="30538"/>
    <cellStyle name="20% - Accent6 3 5 2 4 3" xfId="22971"/>
    <cellStyle name="20% - Accent6 3 5 2 5" xfId="9817"/>
    <cellStyle name="20% - Accent6 3 5 2 5 2" xfId="26757"/>
    <cellStyle name="20% - Accent6 3 5 2 6" xfId="8956"/>
    <cellStyle name="20% - Accent6 3 5 2 7" xfId="19189"/>
    <cellStyle name="20% - Accent6 3 5 3" xfId="2230"/>
    <cellStyle name="20% - Accent6 3 5 3 2" xfId="4194"/>
    <cellStyle name="20% - Accent6 3 5 3 2 2" xfId="7977"/>
    <cellStyle name="20% - Accent6 3 5 3 2 2 2" xfId="16036"/>
    <cellStyle name="20% - Accent6 3 5 3 2 2 2 2" xfId="32883"/>
    <cellStyle name="20% - Accent6 3 5 3 2 2 3" xfId="25316"/>
    <cellStyle name="20% - Accent6 3 5 3 2 3" xfId="12253"/>
    <cellStyle name="20% - Accent6 3 5 3 2 3 2" xfId="29102"/>
    <cellStyle name="20% - Accent6 3 5 3 2 4" xfId="21535"/>
    <cellStyle name="20% - Accent6 3 5 3 3" xfId="6093"/>
    <cellStyle name="20% - Accent6 3 5 3 3 2" xfId="14152"/>
    <cellStyle name="20% - Accent6 3 5 3 3 2 2" xfId="30999"/>
    <cellStyle name="20% - Accent6 3 5 3 3 3" xfId="23432"/>
    <cellStyle name="20% - Accent6 3 5 3 4" xfId="10318"/>
    <cellStyle name="20% - Accent6 3 5 3 4 2" xfId="27218"/>
    <cellStyle name="20% - Accent6 3 5 3 5" xfId="8919"/>
    <cellStyle name="20% - Accent6 3 5 3 6" xfId="19650"/>
    <cellStyle name="20% - Accent6 3 5 4" xfId="3282"/>
    <cellStyle name="20% - Accent6 3 5 4 2" xfId="7065"/>
    <cellStyle name="20% - Accent6 3 5 4 2 2" xfId="15124"/>
    <cellStyle name="20% - Accent6 3 5 4 2 2 2" xfId="31971"/>
    <cellStyle name="20% - Accent6 3 5 4 2 3" xfId="24404"/>
    <cellStyle name="20% - Accent6 3 5 4 3" xfId="11341"/>
    <cellStyle name="20% - Accent6 3 5 4 3 2" xfId="28190"/>
    <cellStyle name="20% - Accent6 3 5 4 4" xfId="20623"/>
    <cellStyle name="20% - Accent6 3 5 5" xfId="5181"/>
    <cellStyle name="20% - Accent6 3 5 5 2" xfId="13240"/>
    <cellStyle name="20% - Accent6 3 5 5 2 2" xfId="30087"/>
    <cellStyle name="20% - Accent6 3 5 5 3" xfId="22520"/>
    <cellStyle name="20% - Accent6 3 5 6" xfId="9342"/>
    <cellStyle name="20% - Accent6 3 5 6 2" xfId="26306"/>
    <cellStyle name="20% - Accent6 3 5 7" xfId="9002"/>
    <cellStyle name="20% - Accent6 3 5 8" xfId="18738"/>
    <cellStyle name="20% - Accent6 3 6" xfId="1466"/>
    <cellStyle name="20% - Accent6 3 6 2" xfId="2465"/>
    <cellStyle name="20% - Accent6 3 6 2 2" xfId="4427"/>
    <cellStyle name="20% - Accent6 3 6 2 2 2" xfId="8210"/>
    <cellStyle name="20% - Accent6 3 6 2 2 2 2" xfId="16269"/>
    <cellStyle name="20% - Accent6 3 6 2 2 2 2 2" xfId="33116"/>
    <cellStyle name="20% - Accent6 3 6 2 2 2 3" xfId="25549"/>
    <cellStyle name="20% - Accent6 3 6 2 2 3" xfId="12486"/>
    <cellStyle name="20% - Accent6 3 6 2 2 3 2" xfId="29335"/>
    <cellStyle name="20% - Accent6 3 6 2 2 4" xfId="21768"/>
    <cellStyle name="20% - Accent6 3 6 2 3" xfId="6326"/>
    <cellStyle name="20% - Accent6 3 6 2 3 2" xfId="14385"/>
    <cellStyle name="20% - Accent6 3 6 2 3 2 2" xfId="31232"/>
    <cellStyle name="20% - Accent6 3 6 2 3 3" xfId="23665"/>
    <cellStyle name="20% - Accent6 3 6 2 4" xfId="10552"/>
    <cellStyle name="20% - Accent6 3 6 2 4 2" xfId="27451"/>
    <cellStyle name="20% - Accent6 3 6 2 5" xfId="8920"/>
    <cellStyle name="20% - Accent6 3 6 2 6" xfId="19883"/>
    <cellStyle name="20% - Accent6 3 6 3" xfId="3515"/>
    <cellStyle name="20% - Accent6 3 6 3 2" xfId="7298"/>
    <cellStyle name="20% - Accent6 3 6 3 2 2" xfId="15357"/>
    <cellStyle name="20% - Accent6 3 6 3 2 2 2" xfId="32204"/>
    <cellStyle name="20% - Accent6 3 6 3 2 3" xfId="24637"/>
    <cellStyle name="20% - Accent6 3 6 3 3" xfId="11574"/>
    <cellStyle name="20% - Accent6 3 6 3 3 2" xfId="28423"/>
    <cellStyle name="20% - Accent6 3 6 3 4" xfId="20856"/>
    <cellStyle name="20% - Accent6 3 6 4" xfId="5414"/>
    <cellStyle name="20% - Accent6 3 6 4 2" xfId="13473"/>
    <cellStyle name="20% - Accent6 3 6 4 2 2" xfId="30320"/>
    <cellStyle name="20% - Accent6 3 6 4 3" xfId="22753"/>
    <cellStyle name="20% - Accent6 3 6 5" xfId="9599"/>
    <cellStyle name="20% - Accent6 3 6 5 2" xfId="26539"/>
    <cellStyle name="20% - Accent6 3 6 6" xfId="9110"/>
    <cellStyle name="20% - Accent6 3 6 7" xfId="18971"/>
    <cellStyle name="20% - Accent6 3 7" xfId="1989"/>
    <cellStyle name="20% - Accent6 3 7 2" xfId="3976"/>
    <cellStyle name="20% - Accent6 3 7 2 2" xfId="7759"/>
    <cellStyle name="20% - Accent6 3 7 2 2 2" xfId="15818"/>
    <cellStyle name="20% - Accent6 3 7 2 2 2 2" xfId="32665"/>
    <cellStyle name="20% - Accent6 3 7 2 2 3" xfId="25098"/>
    <cellStyle name="20% - Accent6 3 7 2 3" xfId="12035"/>
    <cellStyle name="20% - Accent6 3 7 2 3 2" xfId="28884"/>
    <cellStyle name="20% - Accent6 3 7 2 4" xfId="21317"/>
    <cellStyle name="20% - Accent6 3 7 3" xfId="5875"/>
    <cellStyle name="20% - Accent6 3 7 3 2" xfId="13934"/>
    <cellStyle name="20% - Accent6 3 7 3 2 2" xfId="30781"/>
    <cellStyle name="20% - Accent6 3 7 3 3" xfId="23214"/>
    <cellStyle name="20% - Accent6 3 7 4" xfId="10088"/>
    <cellStyle name="20% - Accent6 3 7 4 2" xfId="27000"/>
    <cellStyle name="20% - Accent6 3 7 5" xfId="8867"/>
    <cellStyle name="20% - Accent6 3 7 6" xfId="19432"/>
    <cellStyle name="20% - Accent6 3 8" xfId="3034"/>
    <cellStyle name="20% - Accent6 3 8 2" xfId="6847"/>
    <cellStyle name="20% - Accent6 3 8 2 2" xfId="14906"/>
    <cellStyle name="20% - Accent6 3 8 2 2 2" xfId="31753"/>
    <cellStyle name="20% - Accent6 3 8 2 3" xfId="24186"/>
    <cellStyle name="20% - Accent6 3 8 3" xfId="11097"/>
    <cellStyle name="20% - Accent6 3 8 3 2" xfId="27972"/>
    <cellStyle name="20% - Accent6 3 8 4" xfId="20405"/>
    <cellStyle name="20% - Accent6 3 9" xfId="4963"/>
    <cellStyle name="20% - Accent6 3 9 2" xfId="13022"/>
    <cellStyle name="20% - Accent6 3 9 2 2" xfId="29869"/>
    <cellStyle name="20% - Accent6 3 9 3" xfId="22302"/>
    <cellStyle name="20% - Accent6 4" xfId="576"/>
    <cellStyle name="20% - Accent6 4 10" xfId="11093"/>
    <cellStyle name="20% - Accent6 4 11" xfId="18528"/>
    <cellStyle name="20% - Accent6 4 12" xfId="33993"/>
    <cellStyle name="20% - Accent6 4 2" xfId="728"/>
    <cellStyle name="20% - Accent6 4 2 10" xfId="18565"/>
    <cellStyle name="20% - Accent6 4 2 11" xfId="33994"/>
    <cellStyle name="20% - Accent6 4 2 2" xfId="1065"/>
    <cellStyle name="20% - Accent6 4 2 2 2" xfId="1326"/>
    <cellStyle name="20% - Accent6 4 2 2 2 2" xfId="1822"/>
    <cellStyle name="20% - Accent6 4 2 2 2 2 2" xfId="2821"/>
    <cellStyle name="20% - Accent6 4 2 2 2 2 2 2" xfId="4783"/>
    <cellStyle name="20% - Accent6 4 2 2 2 2 2 2 2" xfId="8566"/>
    <cellStyle name="20% - Accent6 4 2 2 2 2 2 2 2 2" xfId="16625"/>
    <cellStyle name="20% - Accent6 4 2 2 2 2 2 2 2 2 2" xfId="33472"/>
    <cellStyle name="20% - Accent6 4 2 2 2 2 2 2 2 3" xfId="25905"/>
    <cellStyle name="20% - Accent6 4 2 2 2 2 2 2 3" xfId="12842"/>
    <cellStyle name="20% - Accent6 4 2 2 2 2 2 2 3 2" xfId="29691"/>
    <cellStyle name="20% - Accent6 4 2 2 2 2 2 2 4" xfId="22124"/>
    <cellStyle name="20% - Accent6 4 2 2 2 2 2 3" xfId="6682"/>
    <cellStyle name="20% - Accent6 4 2 2 2 2 2 3 2" xfId="14741"/>
    <cellStyle name="20% - Accent6 4 2 2 2 2 2 3 2 2" xfId="31588"/>
    <cellStyle name="20% - Accent6 4 2 2 2 2 2 3 3" xfId="24021"/>
    <cellStyle name="20% - Accent6 4 2 2 2 2 2 4" xfId="10908"/>
    <cellStyle name="20% - Accent6 4 2 2 2 2 2 4 2" xfId="27807"/>
    <cellStyle name="20% - Accent6 4 2 2 2 2 2 5" xfId="8865"/>
    <cellStyle name="20% - Accent6 4 2 2 2 2 2 6" xfId="20239"/>
    <cellStyle name="20% - Accent6 4 2 2 2 2 3" xfId="3871"/>
    <cellStyle name="20% - Accent6 4 2 2 2 2 3 2" xfId="7654"/>
    <cellStyle name="20% - Accent6 4 2 2 2 2 3 2 2" xfId="15713"/>
    <cellStyle name="20% - Accent6 4 2 2 2 2 3 2 2 2" xfId="32560"/>
    <cellStyle name="20% - Accent6 4 2 2 2 2 3 2 3" xfId="24993"/>
    <cellStyle name="20% - Accent6 4 2 2 2 2 3 3" xfId="11930"/>
    <cellStyle name="20% - Accent6 4 2 2 2 2 3 3 2" xfId="28779"/>
    <cellStyle name="20% - Accent6 4 2 2 2 2 3 4" xfId="21212"/>
    <cellStyle name="20% - Accent6 4 2 2 2 2 4" xfId="5770"/>
    <cellStyle name="20% - Accent6 4 2 2 2 2 4 2" xfId="13829"/>
    <cellStyle name="20% - Accent6 4 2 2 2 2 4 2 2" xfId="30676"/>
    <cellStyle name="20% - Accent6 4 2 2 2 2 4 3" xfId="23109"/>
    <cellStyle name="20% - Accent6 4 2 2 2 2 5" xfId="9955"/>
    <cellStyle name="20% - Accent6 4 2 2 2 2 5 2" xfId="26895"/>
    <cellStyle name="20% - Accent6 4 2 2 2 2 6" xfId="8866"/>
    <cellStyle name="20% - Accent6 4 2 2 2 2 7" xfId="19327"/>
    <cellStyle name="20% - Accent6 4 2 2 2 3" xfId="2368"/>
    <cellStyle name="20% - Accent6 4 2 2 2 3 2" xfId="4332"/>
    <cellStyle name="20% - Accent6 4 2 2 2 3 2 2" xfId="8115"/>
    <cellStyle name="20% - Accent6 4 2 2 2 3 2 2 2" xfId="16174"/>
    <cellStyle name="20% - Accent6 4 2 2 2 3 2 2 2 2" xfId="33021"/>
    <cellStyle name="20% - Accent6 4 2 2 2 3 2 2 3" xfId="25454"/>
    <cellStyle name="20% - Accent6 4 2 2 2 3 2 3" xfId="12391"/>
    <cellStyle name="20% - Accent6 4 2 2 2 3 2 3 2" xfId="29240"/>
    <cellStyle name="20% - Accent6 4 2 2 2 3 2 4" xfId="21673"/>
    <cellStyle name="20% - Accent6 4 2 2 2 3 3" xfId="6231"/>
    <cellStyle name="20% - Accent6 4 2 2 2 3 3 2" xfId="14290"/>
    <cellStyle name="20% - Accent6 4 2 2 2 3 3 2 2" xfId="31137"/>
    <cellStyle name="20% - Accent6 4 2 2 2 3 3 3" xfId="23570"/>
    <cellStyle name="20% - Accent6 4 2 2 2 3 4" xfId="10456"/>
    <cellStyle name="20% - Accent6 4 2 2 2 3 4 2" xfId="27356"/>
    <cellStyle name="20% - Accent6 4 2 2 2 3 5" xfId="9123"/>
    <cellStyle name="20% - Accent6 4 2 2 2 3 6" xfId="19788"/>
    <cellStyle name="20% - Accent6 4 2 2 2 4" xfId="3420"/>
    <cellStyle name="20% - Accent6 4 2 2 2 4 2" xfId="7203"/>
    <cellStyle name="20% - Accent6 4 2 2 2 4 2 2" xfId="15262"/>
    <cellStyle name="20% - Accent6 4 2 2 2 4 2 2 2" xfId="32109"/>
    <cellStyle name="20% - Accent6 4 2 2 2 4 2 3" xfId="24542"/>
    <cellStyle name="20% - Accent6 4 2 2 2 4 3" xfId="11479"/>
    <cellStyle name="20% - Accent6 4 2 2 2 4 3 2" xfId="28328"/>
    <cellStyle name="20% - Accent6 4 2 2 2 4 4" xfId="20761"/>
    <cellStyle name="20% - Accent6 4 2 2 2 5" xfId="5319"/>
    <cellStyle name="20% - Accent6 4 2 2 2 5 2" xfId="13378"/>
    <cellStyle name="20% - Accent6 4 2 2 2 5 2 2" xfId="30225"/>
    <cellStyle name="20% - Accent6 4 2 2 2 5 3" xfId="22658"/>
    <cellStyle name="20% - Accent6 4 2 2 2 6" xfId="9480"/>
    <cellStyle name="20% - Accent6 4 2 2 2 6 2" xfId="26444"/>
    <cellStyle name="20% - Accent6 4 2 2 2 7" xfId="9595"/>
    <cellStyle name="20% - Accent6 4 2 2 2 8" xfId="18876"/>
    <cellStyle name="20% - Accent6 4 2 2 3" xfId="1604"/>
    <cellStyle name="20% - Accent6 4 2 2 3 2" xfId="2603"/>
    <cellStyle name="20% - Accent6 4 2 2 3 2 2" xfId="4565"/>
    <cellStyle name="20% - Accent6 4 2 2 3 2 2 2" xfId="8348"/>
    <cellStyle name="20% - Accent6 4 2 2 3 2 2 2 2" xfId="16407"/>
    <cellStyle name="20% - Accent6 4 2 2 3 2 2 2 2 2" xfId="33254"/>
    <cellStyle name="20% - Accent6 4 2 2 3 2 2 2 3" xfId="25687"/>
    <cellStyle name="20% - Accent6 4 2 2 3 2 2 3" xfId="12624"/>
    <cellStyle name="20% - Accent6 4 2 2 3 2 2 3 2" xfId="29473"/>
    <cellStyle name="20% - Accent6 4 2 2 3 2 2 4" xfId="21906"/>
    <cellStyle name="20% - Accent6 4 2 2 3 2 3" xfId="6464"/>
    <cellStyle name="20% - Accent6 4 2 2 3 2 3 2" xfId="14523"/>
    <cellStyle name="20% - Accent6 4 2 2 3 2 3 2 2" xfId="31370"/>
    <cellStyle name="20% - Accent6 4 2 2 3 2 3 3" xfId="23803"/>
    <cellStyle name="20% - Accent6 4 2 2 3 2 4" xfId="10690"/>
    <cellStyle name="20% - Accent6 4 2 2 3 2 4 2" xfId="27589"/>
    <cellStyle name="20% - Accent6 4 2 2 3 2 5" xfId="8864"/>
    <cellStyle name="20% - Accent6 4 2 2 3 2 6" xfId="20021"/>
    <cellStyle name="20% - Accent6 4 2 2 3 3" xfId="3653"/>
    <cellStyle name="20% - Accent6 4 2 2 3 3 2" xfId="7436"/>
    <cellStyle name="20% - Accent6 4 2 2 3 3 2 2" xfId="15495"/>
    <cellStyle name="20% - Accent6 4 2 2 3 3 2 2 2" xfId="32342"/>
    <cellStyle name="20% - Accent6 4 2 2 3 3 2 3" xfId="24775"/>
    <cellStyle name="20% - Accent6 4 2 2 3 3 3" xfId="11712"/>
    <cellStyle name="20% - Accent6 4 2 2 3 3 3 2" xfId="28561"/>
    <cellStyle name="20% - Accent6 4 2 2 3 3 4" xfId="20994"/>
    <cellStyle name="20% - Accent6 4 2 2 3 4" xfId="5552"/>
    <cellStyle name="20% - Accent6 4 2 2 3 4 2" xfId="13611"/>
    <cellStyle name="20% - Accent6 4 2 2 3 4 2 2" xfId="30458"/>
    <cellStyle name="20% - Accent6 4 2 2 3 4 3" xfId="22891"/>
    <cellStyle name="20% - Accent6 4 2 2 3 5" xfId="9737"/>
    <cellStyle name="20% - Accent6 4 2 2 3 5 2" xfId="26677"/>
    <cellStyle name="20% - Accent6 4 2 2 3 6" xfId="8918"/>
    <cellStyle name="20% - Accent6 4 2 2 3 7" xfId="19109"/>
    <cellStyle name="20% - Accent6 4 2 2 4" xfId="2150"/>
    <cellStyle name="20% - Accent6 4 2 2 4 2" xfId="4114"/>
    <cellStyle name="20% - Accent6 4 2 2 4 2 2" xfId="7897"/>
    <cellStyle name="20% - Accent6 4 2 2 4 2 2 2" xfId="15956"/>
    <cellStyle name="20% - Accent6 4 2 2 4 2 2 2 2" xfId="32803"/>
    <cellStyle name="20% - Accent6 4 2 2 4 2 2 3" xfId="25236"/>
    <cellStyle name="20% - Accent6 4 2 2 4 2 3" xfId="12173"/>
    <cellStyle name="20% - Accent6 4 2 2 4 2 3 2" xfId="29022"/>
    <cellStyle name="20% - Accent6 4 2 2 4 2 4" xfId="21455"/>
    <cellStyle name="20% - Accent6 4 2 2 4 3" xfId="6013"/>
    <cellStyle name="20% - Accent6 4 2 2 4 3 2" xfId="14072"/>
    <cellStyle name="20% - Accent6 4 2 2 4 3 2 2" xfId="30919"/>
    <cellStyle name="20% - Accent6 4 2 2 4 3 3" xfId="23352"/>
    <cellStyle name="20% - Accent6 4 2 2 4 4" xfId="10238"/>
    <cellStyle name="20% - Accent6 4 2 2 4 4 2" xfId="27138"/>
    <cellStyle name="20% - Accent6 4 2 2 4 5" xfId="8863"/>
    <cellStyle name="20% - Accent6 4 2 2 4 6" xfId="19570"/>
    <cellStyle name="20% - Accent6 4 2 2 5" xfId="3202"/>
    <cellStyle name="20% - Accent6 4 2 2 5 2" xfId="6985"/>
    <cellStyle name="20% - Accent6 4 2 2 5 2 2" xfId="15044"/>
    <cellStyle name="20% - Accent6 4 2 2 5 2 2 2" xfId="31891"/>
    <cellStyle name="20% - Accent6 4 2 2 5 2 3" xfId="24324"/>
    <cellStyle name="20% - Accent6 4 2 2 5 3" xfId="11261"/>
    <cellStyle name="20% - Accent6 4 2 2 5 3 2" xfId="28110"/>
    <cellStyle name="20% - Accent6 4 2 2 5 4" xfId="20543"/>
    <cellStyle name="20% - Accent6 4 2 2 6" xfId="5101"/>
    <cellStyle name="20% - Accent6 4 2 2 6 2" xfId="13160"/>
    <cellStyle name="20% - Accent6 4 2 2 6 2 2" xfId="30007"/>
    <cellStyle name="20% - Accent6 4 2 2 6 3" xfId="22440"/>
    <cellStyle name="20% - Accent6 4 2 2 7" xfId="9245"/>
    <cellStyle name="20% - Accent6 4 2 2 7 2" xfId="26226"/>
    <cellStyle name="20% - Accent6 4 2 2 8" xfId="10074"/>
    <cellStyle name="20% - Accent6 4 2 2 9" xfId="18658"/>
    <cellStyle name="20% - Accent6 4 2 3" xfId="1234"/>
    <cellStyle name="20% - Accent6 4 2 3 2" xfId="1730"/>
    <cellStyle name="20% - Accent6 4 2 3 2 2" xfId="2729"/>
    <cellStyle name="20% - Accent6 4 2 3 2 2 2" xfId="4691"/>
    <cellStyle name="20% - Accent6 4 2 3 2 2 2 2" xfId="8474"/>
    <cellStyle name="20% - Accent6 4 2 3 2 2 2 2 2" xfId="16533"/>
    <cellStyle name="20% - Accent6 4 2 3 2 2 2 2 2 2" xfId="33380"/>
    <cellStyle name="20% - Accent6 4 2 3 2 2 2 2 3" xfId="25813"/>
    <cellStyle name="20% - Accent6 4 2 3 2 2 2 3" xfId="12750"/>
    <cellStyle name="20% - Accent6 4 2 3 2 2 2 3 2" xfId="29599"/>
    <cellStyle name="20% - Accent6 4 2 3 2 2 2 4" xfId="22032"/>
    <cellStyle name="20% - Accent6 4 2 3 2 2 3" xfId="6590"/>
    <cellStyle name="20% - Accent6 4 2 3 2 2 3 2" xfId="14649"/>
    <cellStyle name="20% - Accent6 4 2 3 2 2 3 2 2" xfId="31496"/>
    <cellStyle name="20% - Accent6 4 2 3 2 2 3 3" xfId="23929"/>
    <cellStyle name="20% - Accent6 4 2 3 2 2 4" xfId="10816"/>
    <cellStyle name="20% - Accent6 4 2 3 2 2 4 2" xfId="27715"/>
    <cellStyle name="20% - Accent6 4 2 3 2 2 5" xfId="8861"/>
    <cellStyle name="20% - Accent6 4 2 3 2 2 6" xfId="20147"/>
    <cellStyle name="20% - Accent6 4 2 3 2 3" xfId="3779"/>
    <cellStyle name="20% - Accent6 4 2 3 2 3 2" xfId="7562"/>
    <cellStyle name="20% - Accent6 4 2 3 2 3 2 2" xfId="15621"/>
    <cellStyle name="20% - Accent6 4 2 3 2 3 2 2 2" xfId="32468"/>
    <cellStyle name="20% - Accent6 4 2 3 2 3 2 3" xfId="24901"/>
    <cellStyle name="20% - Accent6 4 2 3 2 3 3" xfId="11838"/>
    <cellStyle name="20% - Accent6 4 2 3 2 3 3 2" xfId="28687"/>
    <cellStyle name="20% - Accent6 4 2 3 2 3 4" xfId="21120"/>
    <cellStyle name="20% - Accent6 4 2 3 2 4" xfId="5678"/>
    <cellStyle name="20% - Accent6 4 2 3 2 4 2" xfId="13737"/>
    <cellStyle name="20% - Accent6 4 2 3 2 4 2 2" xfId="30584"/>
    <cellStyle name="20% - Accent6 4 2 3 2 4 3" xfId="23017"/>
    <cellStyle name="20% - Accent6 4 2 3 2 5" xfId="9863"/>
    <cellStyle name="20% - Accent6 4 2 3 2 5 2" xfId="26803"/>
    <cellStyle name="20% - Accent6 4 2 3 2 6" xfId="8862"/>
    <cellStyle name="20% - Accent6 4 2 3 2 7" xfId="19235"/>
    <cellStyle name="20% - Accent6 4 2 3 3" xfId="2276"/>
    <cellStyle name="20% - Accent6 4 2 3 3 2" xfId="4240"/>
    <cellStyle name="20% - Accent6 4 2 3 3 2 2" xfId="8023"/>
    <cellStyle name="20% - Accent6 4 2 3 3 2 2 2" xfId="16082"/>
    <cellStyle name="20% - Accent6 4 2 3 3 2 2 2 2" xfId="32929"/>
    <cellStyle name="20% - Accent6 4 2 3 3 2 2 3" xfId="25362"/>
    <cellStyle name="20% - Accent6 4 2 3 3 2 3" xfId="12299"/>
    <cellStyle name="20% - Accent6 4 2 3 3 2 3 2" xfId="29148"/>
    <cellStyle name="20% - Accent6 4 2 3 3 2 4" xfId="21581"/>
    <cellStyle name="20% - Accent6 4 2 3 3 3" xfId="6139"/>
    <cellStyle name="20% - Accent6 4 2 3 3 3 2" xfId="14198"/>
    <cellStyle name="20% - Accent6 4 2 3 3 3 2 2" xfId="31045"/>
    <cellStyle name="20% - Accent6 4 2 3 3 3 3" xfId="23478"/>
    <cellStyle name="20% - Accent6 4 2 3 3 4" xfId="10364"/>
    <cellStyle name="20% - Accent6 4 2 3 3 4 2" xfId="27264"/>
    <cellStyle name="20% - Accent6 4 2 3 3 5" xfId="8860"/>
    <cellStyle name="20% - Accent6 4 2 3 3 6" xfId="19696"/>
    <cellStyle name="20% - Accent6 4 2 3 4" xfId="3328"/>
    <cellStyle name="20% - Accent6 4 2 3 4 2" xfId="7111"/>
    <cellStyle name="20% - Accent6 4 2 3 4 2 2" xfId="15170"/>
    <cellStyle name="20% - Accent6 4 2 3 4 2 2 2" xfId="32017"/>
    <cellStyle name="20% - Accent6 4 2 3 4 2 3" xfId="24450"/>
    <cellStyle name="20% - Accent6 4 2 3 4 3" xfId="11387"/>
    <cellStyle name="20% - Accent6 4 2 3 4 3 2" xfId="28236"/>
    <cellStyle name="20% - Accent6 4 2 3 4 4" xfId="20669"/>
    <cellStyle name="20% - Accent6 4 2 3 5" xfId="5227"/>
    <cellStyle name="20% - Accent6 4 2 3 5 2" xfId="13286"/>
    <cellStyle name="20% - Accent6 4 2 3 5 2 2" xfId="30133"/>
    <cellStyle name="20% - Accent6 4 2 3 5 3" xfId="22566"/>
    <cellStyle name="20% - Accent6 4 2 3 6" xfId="9388"/>
    <cellStyle name="20% - Accent6 4 2 3 6 2" xfId="26352"/>
    <cellStyle name="20% - Accent6 4 2 3 7" xfId="9055"/>
    <cellStyle name="20% - Accent6 4 2 3 8" xfId="18784"/>
    <cellStyle name="20% - Accent6 4 2 4" xfId="1512"/>
    <cellStyle name="20% - Accent6 4 2 4 2" xfId="2511"/>
    <cellStyle name="20% - Accent6 4 2 4 2 2" xfId="4473"/>
    <cellStyle name="20% - Accent6 4 2 4 2 2 2" xfId="8256"/>
    <cellStyle name="20% - Accent6 4 2 4 2 2 2 2" xfId="16315"/>
    <cellStyle name="20% - Accent6 4 2 4 2 2 2 2 2" xfId="33162"/>
    <cellStyle name="20% - Accent6 4 2 4 2 2 2 3" xfId="25595"/>
    <cellStyle name="20% - Accent6 4 2 4 2 2 3" xfId="12532"/>
    <cellStyle name="20% - Accent6 4 2 4 2 2 3 2" xfId="29381"/>
    <cellStyle name="20% - Accent6 4 2 4 2 2 4" xfId="21814"/>
    <cellStyle name="20% - Accent6 4 2 4 2 3" xfId="6372"/>
    <cellStyle name="20% - Accent6 4 2 4 2 3 2" xfId="14431"/>
    <cellStyle name="20% - Accent6 4 2 4 2 3 2 2" xfId="31278"/>
    <cellStyle name="20% - Accent6 4 2 4 2 3 3" xfId="23711"/>
    <cellStyle name="20% - Accent6 4 2 4 2 4" xfId="10598"/>
    <cellStyle name="20% - Accent6 4 2 4 2 4 2" xfId="27497"/>
    <cellStyle name="20% - Accent6 4 2 4 2 5" xfId="8894"/>
    <cellStyle name="20% - Accent6 4 2 4 2 6" xfId="19929"/>
    <cellStyle name="20% - Accent6 4 2 4 3" xfId="3561"/>
    <cellStyle name="20% - Accent6 4 2 4 3 2" xfId="7344"/>
    <cellStyle name="20% - Accent6 4 2 4 3 2 2" xfId="15403"/>
    <cellStyle name="20% - Accent6 4 2 4 3 2 2 2" xfId="32250"/>
    <cellStyle name="20% - Accent6 4 2 4 3 2 3" xfId="24683"/>
    <cellStyle name="20% - Accent6 4 2 4 3 3" xfId="11620"/>
    <cellStyle name="20% - Accent6 4 2 4 3 3 2" xfId="28469"/>
    <cellStyle name="20% - Accent6 4 2 4 3 4" xfId="20902"/>
    <cellStyle name="20% - Accent6 4 2 4 4" xfId="5460"/>
    <cellStyle name="20% - Accent6 4 2 4 4 2" xfId="13519"/>
    <cellStyle name="20% - Accent6 4 2 4 4 2 2" xfId="30366"/>
    <cellStyle name="20% - Accent6 4 2 4 4 3" xfId="22799"/>
    <cellStyle name="20% - Accent6 4 2 4 5" xfId="9645"/>
    <cellStyle name="20% - Accent6 4 2 4 5 2" xfId="26585"/>
    <cellStyle name="20% - Accent6 4 2 4 6" xfId="9126"/>
    <cellStyle name="20% - Accent6 4 2 4 7" xfId="19017"/>
    <cellStyle name="20% - Accent6 4 2 5" xfId="2041"/>
    <cellStyle name="20% - Accent6 4 2 5 2" xfId="4022"/>
    <cellStyle name="20% - Accent6 4 2 5 2 2" xfId="7805"/>
    <cellStyle name="20% - Accent6 4 2 5 2 2 2" xfId="15864"/>
    <cellStyle name="20% - Accent6 4 2 5 2 2 2 2" xfId="32711"/>
    <cellStyle name="20% - Accent6 4 2 5 2 2 3" xfId="25144"/>
    <cellStyle name="20% - Accent6 4 2 5 2 3" xfId="12081"/>
    <cellStyle name="20% - Accent6 4 2 5 2 3 2" xfId="28930"/>
    <cellStyle name="20% - Accent6 4 2 5 2 4" xfId="21363"/>
    <cellStyle name="20% - Accent6 4 2 5 3" xfId="5921"/>
    <cellStyle name="20% - Accent6 4 2 5 3 2" xfId="13980"/>
    <cellStyle name="20% - Accent6 4 2 5 3 2 2" xfId="30827"/>
    <cellStyle name="20% - Accent6 4 2 5 3 3" xfId="23260"/>
    <cellStyle name="20% - Accent6 4 2 5 4" xfId="10139"/>
    <cellStyle name="20% - Accent6 4 2 5 4 2" xfId="27046"/>
    <cellStyle name="20% - Accent6 4 2 5 5" xfId="9545"/>
    <cellStyle name="20% - Accent6 4 2 5 6" xfId="19478"/>
    <cellStyle name="20% - Accent6 4 2 6" xfId="3080"/>
    <cellStyle name="20% - Accent6 4 2 6 2" xfId="6893"/>
    <cellStyle name="20% - Accent6 4 2 6 2 2" xfId="14952"/>
    <cellStyle name="20% - Accent6 4 2 6 2 2 2" xfId="31799"/>
    <cellStyle name="20% - Accent6 4 2 6 2 3" xfId="24232"/>
    <cellStyle name="20% - Accent6 4 2 6 3" xfId="11143"/>
    <cellStyle name="20% - Accent6 4 2 6 3 2" xfId="28018"/>
    <cellStyle name="20% - Accent6 4 2 6 4" xfId="20451"/>
    <cellStyle name="20% - Accent6 4 2 7" xfId="5009"/>
    <cellStyle name="20% - Accent6 4 2 7 2" xfId="13068"/>
    <cellStyle name="20% - Accent6 4 2 7 2 2" xfId="29915"/>
    <cellStyle name="20% - Accent6 4 2 7 3" xfId="22348"/>
    <cellStyle name="20% - Accent6 4 2 8" xfId="9027"/>
    <cellStyle name="20% - Accent6 4 2 8 2" xfId="26134"/>
    <cellStyle name="20% - Accent6 4 2 9" xfId="10123"/>
    <cellStyle name="20% - Accent6 4 3" xfId="1029"/>
    <cellStyle name="20% - Accent6 4 3 2" xfId="1290"/>
    <cellStyle name="20% - Accent6 4 3 2 2" xfId="1786"/>
    <cellStyle name="20% - Accent6 4 3 2 2 2" xfId="2785"/>
    <cellStyle name="20% - Accent6 4 3 2 2 2 2" xfId="4747"/>
    <cellStyle name="20% - Accent6 4 3 2 2 2 2 2" xfId="8530"/>
    <cellStyle name="20% - Accent6 4 3 2 2 2 2 2 2" xfId="16589"/>
    <cellStyle name="20% - Accent6 4 3 2 2 2 2 2 2 2" xfId="33436"/>
    <cellStyle name="20% - Accent6 4 3 2 2 2 2 2 3" xfId="25869"/>
    <cellStyle name="20% - Accent6 4 3 2 2 2 2 3" xfId="12806"/>
    <cellStyle name="20% - Accent6 4 3 2 2 2 2 3 2" xfId="29655"/>
    <cellStyle name="20% - Accent6 4 3 2 2 2 2 4" xfId="22088"/>
    <cellStyle name="20% - Accent6 4 3 2 2 2 3" xfId="6646"/>
    <cellStyle name="20% - Accent6 4 3 2 2 2 3 2" xfId="14705"/>
    <cellStyle name="20% - Accent6 4 3 2 2 2 3 2 2" xfId="31552"/>
    <cellStyle name="20% - Accent6 4 3 2 2 2 3 3" xfId="23985"/>
    <cellStyle name="20% - Accent6 4 3 2 2 2 4" xfId="10872"/>
    <cellStyle name="20% - Accent6 4 3 2 2 2 4 2" xfId="27771"/>
    <cellStyle name="20% - Accent6 4 3 2 2 2 5" xfId="9134"/>
    <cellStyle name="20% - Accent6 4 3 2 2 2 6" xfId="20203"/>
    <cellStyle name="20% - Accent6 4 3 2 2 3" xfId="3835"/>
    <cellStyle name="20% - Accent6 4 3 2 2 3 2" xfId="7618"/>
    <cellStyle name="20% - Accent6 4 3 2 2 3 2 2" xfId="15677"/>
    <cellStyle name="20% - Accent6 4 3 2 2 3 2 2 2" xfId="32524"/>
    <cellStyle name="20% - Accent6 4 3 2 2 3 2 3" xfId="24957"/>
    <cellStyle name="20% - Accent6 4 3 2 2 3 3" xfId="11894"/>
    <cellStyle name="20% - Accent6 4 3 2 2 3 3 2" xfId="28743"/>
    <cellStyle name="20% - Accent6 4 3 2 2 3 4" xfId="21176"/>
    <cellStyle name="20% - Accent6 4 3 2 2 4" xfId="5734"/>
    <cellStyle name="20% - Accent6 4 3 2 2 4 2" xfId="13793"/>
    <cellStyle name="20% - Accent6 4 3 2 2 4 2 2" xfId="30640"/>
    <cellStyle name="20% - Accent6 4 3 2 2 4 3" xfId="23073"/>
    <cellStyle name="20% - Accent6 4 3 2 2 5" xfId="9919"/>
    <cellStyle name="20% - Accent6 4 3 2 2 5 2" xfId="26859"/>
    <cellStyle name="20% - Accent6 4 3 2 2 6" xfId="9136"/>
    <cellStyle name="20% - Accent6 4 3 2 2 7" xfId="19291"/>
    <cellStyle name="20% - Accent6 4 3 2 3" xfId="2332"/>
    <cellStyle name="20% - Accent6 4 3 2 3 2" xfId="4296"/>
    <cellStyle name="20% - Accent6 4 3 2 3 2 2" xfId="8079"/>
    <cellStyle name="20% - Accent6 4 3 2 3 2 2 2" xfId="16138"/>
    <cellStyle name="20% - Accent6 4 3 2 3 2 2 2 2" xfId="32985"/>
    <cellStyle name="20% - Accent6 4 3 2 3 2 2 3" xfId="25418"/>
    <cellStyle name="20% - Accent6 4 3 2 3 2 3" xfId="12355"/>
    <cellStyle name="20% - Accent6 4 3 2 3 2 3 2" xfId="29204"/>
    <cellStyle name="20% - Accent6 4 3 2 3 2 4" xfId="21637"/>
    <cellStyle name="20% - Accent6 4 3 2 3 3" xfId="6195"/>
    <cellStyle name="20% - Accent6 4 3 2 3 3 2" xfId="14254"/>
    <cellStyle name="20% - Accent6 4 3 2 3 3 2 2" xfId="31101"/>
    <cellStyle name="20% - Accent6 4 3 2 3 3 3" xfId="23534"/>
    <cellStyle name="20% - Accent6 4 3 2 3 4" xfId="10420"/>
    <cellStyle name="20% - Accent6 4 3 2 3 4 2" xfId="27320"/>
    <cellStyle name="20% - Accent6 4 3 2 3 5" xfId="8859"/>
    <cellStyle name="20% - Accent6 4 3 2 3 6" xfId="19752"/>
    <cellStyle name="20% - Accent6 4 3 2 4" xfId="3384"/>
    <cellStyle name="20% - Accent6 4 3 2 4 2" xfId="7167"/>
    <cellStyle name="20% - Accent6 4 3 2 4 2 2" xfId="15226"/>
    <cellStyle name="20% - Accent6 4 3 2 4 2 2 2" xfId="32073"/>
    <cellStyle name="20% - Accent6 4 3 2 4 2 3" xfId="24506"/>
    <cellStyle name="20% - Accent6 4 3 2 4 3" xfId="11443"/>
    <cellStyle name="20% - Accent6 4 3 2 4 3 2" xfId="28292"/>
    <cellStyle name="20% - Accent6 4 3 2 4 4" xfId="20725"/>
    <cellStyle name="20% - Accent6 4 3 2 5" xfId="5283"/>
    <cellStyle name="20% - Accent6 4 3 2 5 2" xfId="13342"/>
    <cellStyle name="20% - Accent6 4 3 2 5 2 2" xfId="30189"/>
    <cellStyle name="20% - Accent6 4 3 2 5 3" xfId="22622"/>
    <cellStyle name="20% - Accent6 4 3 2 6" xfId="9444"/>
    <cellStyle name="20% - Accent6 4 3 2 6 2" xfId="26408"/>
    <cellStyle name="20% - Accent6 4 3 2 7" xfId="9322"/>
    <cellStyle name="20% - Accent6 4 3 2 8" xfId="18840"/>
    <cellStyle name="20% - Accent6 4 3 3" xfId="1568"/>
    <cellStyle name="20% - Accent6 4 3 3 2" xfId="2567"/>
    <cellStyle name="20% - Accent6 4 3 3 2 2" xfId="4529"/>
    <cellStyle name="20% - Accent6 4 3 3 2 2 2" xfId="8312"/>
    <cellStyle name="20% - Accent6 4 3 3 2 2 2 2" xfId="16371"/>
    <cellStyle name="20% - Accent6 4 3 3 2 2 2 2 2" xfId="33218"/>
    <cellStyle name="20% - Accent6 4 3 3 2 2 2 3" xfId="25651"/>
    <cellStyle name="20% - Accent6 4 3 3 2 2 3" xfId="12588"/>
    <cellStyle name="20% - Accent6 4 3 3 2 2 3 2" xfId="29437"/>
    <cellStyle name="20% - Accent6 4 3 3 2 2 4" xfId="21870"/>
    <cellStyle name="20% - Accent6 4 3 3 2 3" xfId="6428"/>
    <cellStyle name="20% - Accent6 4 3 3 2 3 2" xfId="14487"/>
    <cellStyle name="20% - Accent6 4 3 3 2 3 2 2" xfId="31334"/>
    <cellStyle name="20% - Accent6 4 3 3 2 3 3" xfId="23767"/>
    <cellStyle name="20% - Accent6 4 3 3 2 4" xfId="10654"/>
    <cellStyle name="20% - Accent6 4 3 3 2 4 2" xfId="27553"/>
    <cellStyle name="20% - Accent6 4 3 3 2 5" xfId="8857"/>
    <cellStyle name="20% - Accent6 4 3 3 2 6" xfId="19985"/>
    <cellStyle name="20% - Accent6 4 3 3 3" xfId="3617"/>
    <cellStyle name="20% - Accent6 4 3 3 3 2" xfId="7400"/>
    <cellStyle name="20% - Accent6 4 3 3 3 2 2" xfId="15459"/>
    <cellStyle name="20% - Accent6 4 3 3 3 2 2 2" xfId="32306"/>
    <cellStyle name="20% - Accent6 4 3 3 3 2 3" xfId="24739"/>
    <cellStyle name="20% - Accent6 4 3 3 3 3" xfId="11676"/>
    <cellStyle name="20% - Accent6 4 3 3 3 3 2" xfId="28525"/>
    <cellStyle name="20% - Accent6 4 3 3 3 4" xfId="20958"/>
    <cellStyle name="20% - Accent6 4 3 3 4" xfId="5516"/>
    <cellStyle name="20% - Accent6 4 3 3 4 2" xfId="13575"/>
    <cellStyle name="20% - Accent6 4 3 3 4 2 2" xfId="30422"/>
    <cellStyle name="20% - Accent6 4 3 3 4 3" xfId="22855"/>
    <cellStyle name="20% - Accent6 4 3 3 5" xfId="9701"/>
    <cellStyle name="20% - Accent6 4 3 3 5 2" xfId="26641"/>
    <cellStyle name="20% - Accent6 4 3 3 6" xfId="9107"/>
    <cellStyle name="20% - Accent6 4 3 3 7" xfId="19073"/>
    <cellStyle name="20% - Accent6 4 3 4" xfId="2114"/>
    <cellStyle name="20% - Accent6 4 3 4 2" xfId="4078"/>
    <cellStyle name="20% - Accent6 4 3 4 2 2" xfId="7861"/>
    <cellStyle name="20% - Accent6 4 3 4 2 2 2" xfId="15920"/>
    <cellStyle name="20% - Accent6 4 3 4 2 2 2 2" xfId="32767"/>
    <cellStyle name="20% - Accent6 4 3 4 2 2 3" xfId="25200"/>
    <cellStyle name="20% - Accent6 4 3 4 2 3" xfId="12137"/>
    <cellStyle name="20% - Accent6 4 3 4 2 3 2" xfId="28986"/>
    <cellStyle name="20% - Accent6 4 3 4 2 4" xfId="21419"/>
    <cellStyle name="20% - Accent6 4 3 4 3" xfId="5977"/>
    <cellStyle name="20% - Accent6 4 3 4 3 2" xfId="14036"/>
    <cellStyle name="20% - Accent6 4 3 4 3 2 2" xfId="30883"/>
    <cellStyle name="20% - Accent6 4 3 4 3 3" xfId="23316"/>
    <cellStyle name="20% - Accent6 4 3 4 4" xfId="10202"/>
    <cellStyle name="20% - Accent6 4 3 4 4 2" xfId="27102"/>
    <cellStyle name="20% - Accent6 4 3 4 5" xfId="8856"/>
    <cellStyle name="20% - Accent6 4 3 4 6" xfId="19534"/>
    <cellStyle name="20% - Accent6 4 3 5" xfId="3166"/>
    <cellStyle name="20% - Accent6 4 3 5 2" xfId="6949"/>
    <cellStyle name="20% - Accent6 4 3 5 2 2" xfId="15008"/>
    <cellStyle name="20% - Accent6 4 3 5 2 2 2" xfId="31855"/>
    <cellStyle name="20% - Accent6 4 3 5 2 3" xfId="24288"/>
    <cellStyle name="20% - Accent6 4 3 5 3" xfId="11225"/>
    <cellStyle name="20% - Accent6 4 3 5 3 2" xfId="28074"/>
    <cellStyle name="20% - Accent6 4 3 5 4" xfId="20507"/>
    <cellStyle name="20% - Accent6 4 3 6" xfId="5065"/>
    <cellStyle name="20% - Accent6 4 3 6 2" xfId="13124"/>
    <cellStyle name="20% - Accent6 4 3 6 2 2" xfId="29971"/>
    <cellStyle name="20% - Accent6 4 3 6 3" xfId="22404"/>
    <cellStyle name="20% - Accent6 4 3 7" xfId="9209"/>
    <cellStyle name="20% - Accent6 4 3 7 2" xfId="26190"/>
    <cellStyle name="20% - Accent6 4 3 8" xfId="9544"/>
    <cellStyle name="20% - Accent6 4 3 9" xfId="18622"/>
    <cellStyle name="20% - Accent6 4 4" xfId="1198"/>
    <cellStyle name="20% - Accent6 4 4 2" xfId="1694"/>
    <cellStyle name="20% - Accent6 4 4 2 2" xfId="2693"/>
    <cellStyle name="20% - Accent6 4 4 2 2 2" xfId="4655"/>
    <cellStyle name="20% - Accent6 4 4 2 2 2 2" xfId="8438"/>
    <cellStyle name="20% - Accent6 4 4 2 2 2 2 2" xfId="16497"/>
    <cellStyle name="20% - Accent6 4 4 2 2 2 2 2 2" xfId="33344"/>
    <cellStyle name="20% - Accent6 4 4 2 2 2 2 3" xfId="25777"/>
    <cellStyle name="20% - Accent6 4 4 2 2 2 3" xfId="12714"/>
    <cellStyle name="20% - Accent6 4 4 2 2 2 3 2" xfId="29563"/>
    <cellStyle name="20% - Accent6 4 4 2 2 2 4" xfId="21996"/>
    <cellStyle name="20% - Accent6 4 4 2 2 3" xfId="6554"/>
    <cellStyle name="20% - Accent6 4 4 2 2 3 2" xfId="14613"/>
    <cellStyle name="20% - Accent6 4 4 2 2 3 2 2" xfId="31460"/>
    <cellStyle name="20% - Accent6 4 4 2 2 3 3" xfId="23893"/>
    <cellStyle name="20% - Accent6 4 4 2 2 4" xfId="10780"/>
    <cellStyle name="20% - Accent6 4 4 2 2 4 2" xfId="27679"/>
    <cellStyle name="20% - Accent6 4 4 2 2 5" xfId="8854"/>
    <cellStyle name="20% - Accent6 4 4 2 2 6" xfId="20111"/>
    <cellStyle name="20% - Accent6 4 4 2 3" xfId="3743"/>
    <cellStyle name="20% - Accent6 4 4 2 3 2" xfId="7526"/>
    <cellStyle name="20% - Accent6 4 4 2 3 2 2" xfId="15585"/>
    <cellStyle name="20% - Accent6 4 4 2 3 2 2 2" xfId="32432"/>
    <cellStyle name="20% - Accent6 4 4 2 3 2 3" xfId="24865"/>
    <cellStyle name="20% - Accent6 4 4 2 3 3" xfId="11802"/>
    <cellStyle name="20% - Accent6 4 4 2 3 3 2" xfId="28651"/>
    <cellStyle name="20% - Accent6 4 4 2 3 4" xfId="21084"/>
    <cellStyle name="20% - Accent6 4 4 2 4" xfId="5642"/>
    <cellStyle name="20% - Accent6 4 4 2 4 2" xfId="13701"/>
    <cellStyle name="20% - Accent6 4 4 2 4 2 2" xfId="30548"/>
    <cellStyle name="20% - Accent6 4 4 2 4 3" xfId="22981"/>
    <cellStyle name="20% - Accent6 4 4 2 5" xfId="9827"/>
    <cellStyle name="20% - Accent6 4 4 2 5 2" xfId="26767"/>
    <cellStyle name="20% - Accent6 4 4 2 6" xfId="8855"/>
    <cellStyle name="20% - Accent6 4 4 2 7" xfId="19199"/>
    <cellStyle name="20% - Accent6 4 4 3" xfId="2240"/>
    <cellStyle name="20% - Accent6 4 4 3 2" xfId="4204"/>
    <cellStyle name="20% - Accent6 4 4 3 2 2" xfId="7987"/>
    <cellStyle name="20% - Accent6 4 4 3 2 2 2" xfId="16046"/>
    <cellStyle name="20% - Accent6 4 4 3 2 2 2 2" xfId="32893"/>
    <cellStyle name="20% - Accent6 4 4 3 2 2 3" xfId="25326"/>
    <cellStyle name="20% - Accent6 4 4 3 2 3" xfId="12263"/>
    <cellStyle name="20% - Accent6 4 4 3 2 3 2" xfId="29112"/>
    <cellStyle name="20% - Accent6 4 4 3 2 4" xfId="21545"/>
    <cellStyle name="20% - Accent6 4 4 3 3" xfId="6103"/>
    <cellStyle name="20% - Accent6 4 4 3 3 2" xfId="14162"/>
    <cellStyle name="20% - Accent6 4 4 3 3 2 2" xfId="31009"/>
    <cellStyle name="20% - Accent6 4 4 3 3 3" xfId="23442"/>
    <cellStyle name="20% - Accent6 4 4 3 4" xfId="10328"/>
    <cellStyle name="20% - Accent6 4 4 3 4 2" xfId="27228"/>
    <cellStyle name="20% - Accent6 4 4 3 5" xfId="8853"/>
    <cellStyle name="20% - Accent6 4 4 3 6" xfId="19660"/>
    <cellStyle name="20% - Accent6 4 4 4" xfId="3292"/>
    <cellStyle name="20% - Accent6 4 4 4 2" xfId="7075"/>
    <cellStyle name="20% - Accent6 4 4 4 2 2" xfId="15134"/>
    <cellStyle name="20% - Accent6 4 4 4 2 2 2" xfId="31981"/>
    <cellStyle name="20% - Accent6 4 4 4 2 3" xfId="24414"/>
    <cellStyle name="20% - Accent6 4 4 4 3" xfId="11351"/>
    <cellStyle name="20% - Accent6 4 4 4 3 2" xfId="28200"/>
    <cellStyle name="20% - Accent6 4 4 4 4" xfId="20633"/>
    <cellStyle name="20% - Accent6 4 4 5" xfId="5191"/>
    <cellStyle name="20% - Accent6 4 4 5 2" xfId="13250"/>
    <cellStyle name="20% - Accent6 4 4 5 2 2" xfId="30097"/>
    <cellStyle name="20% - Accent6 4 4 5 3" xfId="22530"/>
    <cellStyle name="20% - Accent6 4 4 6" xfId="9352"/>
    <cellStyle name="20% - Accent6 4 4 6 2" xfId="26316"/>
    <cellStyle name="20% - Accent6 4 4 7" xfId="9106"/>
    <cellStyle name="20% - Accent6 4 4 8" xfId="18748"/>
    <cellStyle name="20% - Accent6 4 5" xfId="1476"/>
    <cellStyle name="20% - Accent6 4 5 2" xfId="2475"/>
    <cellStyle name="20% - Accent6 4 5 2 2" xfId="4437"/>
    <cellStyle name="20% - Accent6 4 5 2 2 2" xfId="8220"/>
    <cellStyle name="20% - Accent6 4 5 2 2 2 2" xfId="16279"/>
    <cellStyle name="20% - Accent6 4 5 2 2 2 2 2" xfId="33126"/>
    <cellStyle name="20% - Accent6 4 5 2 2 2 3" xfId="25559"/>
    <cellStyle name="20% - Accent6 4 5 2 2 3" xfId="12496"/>
    <cellStyle name="20% - Accent6 4 5 2 2 3 2" xfId="29345"/>
    <cellStyle name="20% - Accent6 4 5 2 2 4" xfId="21778"/>
    <cellStyle name="20% - Accent6 4 5 2 3" xfId="6336"/>
    <cellStyle name="20% - Accent6 4 5 2 3 2" xfId="14395"/>
    <cellStyle name="20% - Accent6 4 5 2 3 2 2" xfId="31242"/>
    <cellStyle name="20% - Accent6 4 5 2 3 3" xfId="23675"/>
    <cellStyle name="20% - Accent6 4 5 2 4" xfId="10562"/>
    <cellStyle name="20% - Accent6 4 5 2 4 2" xfId="27461"/>
    <cellStyle name="20% - Accent6 4 5 2 5" xfId="8852"/>
    <cellStyle name="20% - Accent6 4 5 2 6" xfId="19893"/>
    <cellStyle name="20% - Accent6 4 5 3" xfId="3525"/>
    <cellStyle name="20% - Accent6 4 5 3 2" xfId="7308"/>
    <cellStyle name="20% - Accent6 4 5 3 2 2" xfId="15367"/>
    <cellStyle name="20% - Accent6 4 5 3 2 2 2" xfId="32214"/>
    <cellStyle name="20% - Accent6 4 5 3 2 3" xfId="24647"/>
    <cellStyle name="20% - Accent6 4 5 3 3" xfId="11584"/>
    <cellStyle name="20% - Accent6 4 5 3 3 2" xfId="28433"/>
    <cellStyle name="20% - Accent6 4 5 3 4" xfId="20866"/>
    <cellStyle name="20% - Accent6 4 5 4" xfId="5424"/>
    <cellStyle name="20% - Accent6 4 5 4 2" xfId="13483"/>
    <cellStyle name="20% - Accent6 4 5 4 2 2" xfId="30330"/>
    <cellStyle name="20% - Accent6 4 5 4 3" xfId="22763"/>
    <cellStyle name="20% - Accent6 4 5 5" xfId="9609"/>
    <cellStyle name="20% - Accent6 4 5 5 2" xfId="26549"/>
    <cellStyle name="20% - Accent6 4 5 6" xfId="9105"/>
    <cellStyle name="20% - Accent6 4 5 7" xfId="18981"/>
    <cellStyle name="20% - Accent6 4 6" xfId="1999"/>
    <cellStyle name="20% - Accent6 4 6 2" xfId="3986"/>
    <cellStyle name="20% - Accent6 4 6 2 2" xfId="7769"/>
    <cellStyle name="20% - Accent6 4 6 2 2 2" xfId="15828"/>
    <cellStyle name="20% - Accent6 4 6 2 2 2 2" xfId="32675"/>
    <cellStyle name="20% - Accent6 4 6 2 2 3" xfId="25108"/>
    <cellStyle name="20% - Accent6 4 6 2 3" xfId="12045"/>
    <cellStyle name="20% - Accent6 4 6 2 3 2" xfId="28894"/>
    <cellStyle name="20% - Accent6 4 6 2 4" xfId="21327"/>
    <cellStyle name="20% - Accent6 4 6 3" xfId="5885"/>
    <cellStyle name="20% - Accent6 4 6 3 2" xfId="13944"/>
    <cellStyle name="20% - Accent6 4 6 3 2 2" xfId="30791"/>
    <cellStyle name="20% - Accent6 4 6 3 3" xfId="23224"/>
    <cellStyle name="20% - Accent6 4 6 4" xfId="10098"/>
    <cellStyle name="20% - Accent6 4 6 4 2" xfId="27010"/>
    <cellStyle name="20% - Accent6 4 6 5" xfId="8851"/>
    <cellStyle name="20% - Accent6 4 6 6" xfId="19442"/>
    <cellStyle name="20% - Accent6 4 7" xfId="3044"/>
    <cellStyle name="20% - Accent6 4 7 2" xfId="6857"/>
    <cellStyle name="20% - Accent6 4 7 2 2" xfId="14916"/>
    <cellStyle name="20% - Accent6 4 7 2 2 2" xfId="31763"/>
    <cellStyle name="20% - Accent6 4 7 2 3" xfId="24196"/>
    <cellStyle name="20% - Accent6 4 7 3" xfId="11107"/>
    <cellStyle name="20% - Accent6 4 7 3 2" xfId="27982"/>
    <cellStyle name="20% - Accent6 4 7 4" xfId="20415"/>
    <cellStyle name="20% - Accent6 4 8" xfId="4973"/>
    <cellStyle name="20% - Accent6 4 8 2" xfId="13032"/>
    <cellStyle name="20% - Accent6 4 8 2 2" xfId="29879"/>
    <cellStyle name="20% - Accent6 4 8 3" xfId="22312"/>
    <cellStyle name="20% - Accent6 4 9" xfId="8941"/>
    <cellStyle name="20% - Accent6 4 9 2" xfId="26098"/>
    <cellStyle name="20% - Accent6 5" xfId="641"/>
    <cellStyle name="20% - Accent6 5 10" xfId="18551"/>
    <cellStyle name="20% - Accent6 5 11" xfId="33995"/>
    <cellStyle name="20% - Accent6 5 2" xfId="1051"/>
    <cellStyle name="20% - Accent6 5 2 2" xfId="1312"/>
    <cellStyle name="20% - Accent6 5 2 2 2" xfId="1808"/>
    <cellStyle name="20% - Accent6 5 2 2 2 2" xfId="2807"/>
    <cellStyle name="20% - Accent6 5 2 2 2 2 2" xfId="4769"/>
    <cellStyle name="20% - Accent6 5 2 2 2 2 2 2" xfId="8552"/>
    <cellStyle name="20% - Accent6 5 2 2 2 2 2 2 2" xfId="16611"/>
    <cellStyle name="20% - Accent6 5 2 2 2 2 2 2 2 2" xfId="33458"/>
    <cellStyle name="20% - Accent6 5 2 2 2 2 2 2 3" xfId="25891"/>
    <cellStyle name="20% - Accent6 5 2 2 2 2 2 3" xfId="12828"/>
    <cellStyle name="20% - Accent6 5 2 2 2 2 2 3 2" xfId="29677"/>
    <cellStyle name="20% - Accent6 5 2 2 2 2 2 4" xfId="22110"/>
    <cellStyle name="20% - Accent6 5 2 2 2 2 3" xfId="6668"/>
    <cellStyle name="20% - Accent6 5 2 2 2 2 3 2" xfId="14727"/>
    <cellStyle name="20% - Accent6 5 2 2 2 2 3 2 2" xfId="31574"/>
    <cellStyle name="20% - Accent6 5 2 2 2 2 3 3" xfId="24007"/>
    <cellStyle name="20% - Accent6 5 2 2 2 2 4" xfId="10894"/>
    <cellStyle name="20% - Accent6 5 2 2 2 2 4 2" xfId="27793"/>
    <cellStyle name="20% - Accent6 5 2 2 2 2 5" xfId="11202"/>
    <cellStyle name="20% - Accent6 5 2 2 2 2 6" xfId="20225"/>
    <cellStyle name="20% - Accent6 5 2 2 2 3" xfId="3857"/>
    <cellStyle name="20% - Accent6 5 2 2 2 3 2" xfId="7640"/>
    <cellStyle name="20% - Accent6 5 2 2 2 3 2 2" xfId="15699"/>
    <cellStyle name="20% - Accent6 5 2 2 2 3 2 2 2" xfId="32546"/>
    <cellStyle name="20% - Accent6 5 2 2 2 3 2 3" xfId="24979"/>
    <cellStyle name="20% - Accent6 5 2 2 2 3 3" xfId="11916"/>
    <cellStyle name="20% - Accent6 5 2 2 2 3 3 2" xfId="28765"/>
    <cellStyle name="20% - Accent6 5 2 2 2 3 4" xfId="21198"/>
    <cellStyle name="20% - Accent6 5 2 2 2 4" xfId="5756"/>
    <cellStyle name="20% - Accent6 5 2 2 2 4 2" xfId="13815"/>
    <cellStyle name="20% - Accent6 5 2 2 2 4 2 2" xfId="30662"/>
    <cellStyle name="20% - Accent6 5 2 2 2 4 3" xfId="23095"/>
    <cellStyle name="20% - Accent6 5 2 2 2 5" xfId="9941"/>
    <cellStyle name="20% - Accent6 5 2 2 2 5 2" xfId="26881"/>
    <cellStyle name="20% - Accent6 5 2 2 2 6" xfId="8849"/>
    <cellStyle name="20% - Accent6 5 2 2 2 7" xfId="19313"/>
    <cellStyle name="20% - Accent6 5 2 2 3" xfId="2354"/>
    <cellStyle name="20% - Accent6 5 2 2 3 2" xfId="4318"/>
    <cellStyle name="20% - Accent6 5 2 2 3 2 2" xfId="8101"/>
    <cellStyle name="20% - Accent6 5 2 2 3 2 2 2" xfId="16160"/>
    <cellStyle name="20% - Accent6 5 2 2 3 2 2 2 2" xfId="33007"/>
    <cellStyle name="20% - Accent6 5 2 2 3 2 2 3" xfId="25440"/>
    <cellStyle name="20% - Accent6 5 2 2 3 2 3" xfId="12377"/>
    <cellStyle name="20% - Accent6 5 2 2 3 2 3 2" xfId="29226"/>
    <cellStyle name="20% - Accent6 5 2 2 3 2 4" xfId="21659"/>
    <cellStyle name="20% - Accent6 5 2 2 3 3" xfId="6217"/>
    <cellStyle name="20% - Accent6 5 2 2 3 3 2" xfId="14276"/>
    <cellStyle name="20% - Accent6 5 2 2 3 3 2 2" xfId="31123"/>
    <cellStyle name="20% - Accent6 5 2 2 3 3 3" xfId="23556"/>
    <cellStyle name="20% - Accent6 5 2 2 3 4" xfId="10442"/>
    <cellStyle name="20% - Accent6 5 2 2 3 4 2" xfId="27342"/>
    <cellStyle name="20% - Accent6 5 2 2 3 5" xfId="9162"/>
    <cellStyle name="20% - Accent6 5 2 2 3 6" xfId="19774"/>
    <cellStyle name="20% - Accent6 5 2 2 4" xfId="3406"/>
    <cellStyle name="20% - Accent6 5 2 2 4 2" xfId="7189"/>
    <cellStyle name="20% - Accent6 5 2 2 4 2 2" xfId="15248"/>
    <cellStyle name="20% - Accent6 5 2 2 4 2 2 2" xfId="32095"/>
    <cellStyle name="20% - Accent6 5 2 2 4 2 3" xfId="24528"/>
    <cellStyle name="20% - Accent6 5 2 2 4 3" xfId="11465"/>
    <cellStyle name="20% - Accent6 5 2 2 4 3 2" xfId="28314"/>
    <cellStyle name="20% - Accent6 5 2 2 4 4" xfId="20747"/>
    <cellStyle name="20% - Accent6 5 2 2 5" xfId="5305"/>
    <cellStyle name="20% - Accent6 5 2 2 5 2" xfId="13364"/>
    <cellStyle name="20% - Accent6 5 2 2 5 2 2" xfId="30211"/>
    <cellStyle name="20% - Accent6 5 2 2 5 3" xfId="22644"/>
    <cellStyle name="20% - Accent6 5 2 2 6" xfId="9466"/>
    <cellStyle name="20% - Accent6 5 2 2 6 2" xfId="26430"/>
    <cellStyle name="20% - Accent6 5 2 2 7" xfId="8850"/>
    <cellStyle name="20% - Accent6 5 2 2 8" xfId="18862"/>
    <cellStyle name="20% - Accent6 5 2 3" xfId="1590"/>
    <cellStyle name="20% - Accent6 5 2 3 2" xfId="2589"/>
    <cellStyle name="20% - Accent6 5 2 3 2 2" xfId="4551"/>
    <cellStyle name="20% - Accent6 5 2 3 2 2 2" xfId="8334"/>
    <cellStyle name="20% - Accent6 5 2 3 2 2 2 2" xfId="16393"/>
    <cellStyle name="20% - Accent6 5 2 3 2 2 2 2 2" xfId="33240"/>
    <cellStyle name="20% - Accent6 5 2 3 2 2 2 3" xfId="25673"/>
    <cellStyle name="20% - Accent6 5 2 3 2 2 3" xfId="12610"/>
    <cellStyle name="20% - Accent6 5 2 3 2 2 3 2" xfId="29459"/>
    <cellStyle name="20% - Accent6 5 2 3 2 2 4" xfId="21892"/>
    <cellStyle name="20% - Accent6 5 2 3 2 3" xfId="6450"/>
    <cellStyle name="20% - Accent6 5 2 3 2 3 2" xfId="14509"/>
    <cellStyle name="20% - Accent6 5 2 3 2 3 2 2" xfId="31356"/>
    <cellStyle name="20% - Accent6 5 2 3 2 3 3" xfId="23789"/>
    <cellStyle name="20% - Accent6 5 2 3 2 4" xfId="10676"/>
    <cellStyle name="20% - Accent6 5 2 3 2 4 2" xfId="27575"/>
    <cellStyle name="20% - Accent6 5 2 3 2 5" xfId="9161"/>
    <cellStyle name="20% - Accent6 5 2 3 2 6" xfId="20007"/>
    <cellStyle name="20% - Accent6 5 2 3 3" xfId="3639"/>
    <cellStyle name="20% - Accent6 5 2 3 3 2" xfId="7422"/>
    <cellStyle name="20% - Accent6 5 2 3 3 2 2" xfId="15481"/>
    <cellStyle name="20% - Accent6 5 2 3 3 2 2 2" xfId="32328"/>
    <cellStyle name="20% - Accent6 5 2 3 3 2 3" xfId="24761"/>
    <cellStyle name="20% - Accent6 5 2 3 3 3" xfId="11698"/>
    <cellStyle name="20% - Accent6 5 2 3 3 3 2" xfId="28547"/>
    <cellStyle name="20% - Accent6 5 2 3 3 4" xfId="20980"/>
    <cellStyle name="20% - Accent6 5 2 3 4" xfId="5538"/>
    <cellStyle name="20% - Accent6 5 2 3 4 2" xfId="13597"/>
    <cellStyle name="20% - Accent6 5 2 3 4 2 2" xfId="30444"/>
    <cellStyle name="20% - Accent6 5 2 3 4 3" xfId="22877"/>
    <cellStyle name="20% - Accent6 5 2 3 5" xfId="9723"/>
    <cellStyle name="20% - Accent6 5 2 3 5 2" xfId="26663"/>
    <cellStyle name="20% - Accent6 5 2 3 6" xfId="11201"/>
    <cellStyle name="20% - Accent6 5 2 3 7" xfId="19095"/>
    <cellStyle name="20% - Accent6 5 2 4" xfId="2136"/>
    <cellStyle name="20% - Accent6 5 2 4 2" xfId="4100"/>
    <cellStyle name="20% - Accent6 5 2 4 2 2" xfId="7883"/>
    <cellStyle name="20% - Accent6 5 2 4 2 2 2" xfId="15942"/>
    <cellStyle name="20% - Accent6 5 2 4 2 2 2 2" xfId="32789"/>
    <cellStyle name="20% - Accent6 5 2 4 2 2 3" xfId="25222"/>
    <cellStyle name="20% - Accent6 5 2 4 2 3" xfId="12159"/>
    <cellStyle name="20% - Accent6 5 2 4 2 3 2" xfId="29008"/>
    <cellStyle name="20% - Accent6 5 2 4 2 4" xfId="21441"/>
    <cellStyle name="20% - Accent6 5 2 4 3" xfId="5999"/>
    <cellStyle name="20% - Accent6 5 2 4 3 2" xfId="14058"/>
    <cellStyle name="20% - Accent6 5 2 4 3 2 2" xfId="30905"/>
    <cellStyle name="20% - Accent6 5 2 4 3 3" xfId="23338"/>
    <cellStyle name="20% - Accent6 5 2 4 4" xfId="10224"/>
    <cellStyle name="20% - Accent6 5 2 4 4 2" xfId="27124"/>
    <cellStyle name="20% - Accent6 5 2 4 5" xfId="11200"/>
    <cellStyle name="20% - Accent6 5 2 4 6" xfId="19556"/>
    <cellStyle name="20% - Accent6 5 2 5" xfId="3188"/>
    <cellStyle name="20% - Accent6 5 2 5 2" xfId="6971"/>
    <cellStyle name="20% - Accent6 5 2 5 2 2" xfId="15030"/>
    <cellStyle name="20% - Accent6 5 2 5 2 2 2" xfId="31877"/>
    <cellStyle name="20% - Accent6 5 2 5 2 3" xfId="24310"/>
    <cellStyle name="20% - Accent6 5 2 5 3" xfId="11247"/>
    <cellStyle name="20% - Accent6 5 2 5 3 2" xfId="28096"/>
    <cellStyle name="20% - Accent6 5 2 5 4" xfId="20529"/>
    <cellStyle name="20% - Accent6 5 2 6" xfId="5087"/>
    <cellStyle name="20% - Accent6 5 2 6 2" xfId="13146"/>
    <cellStyle name="20% - Accent6 5 2 6 2 2" xfId="29993"/>
    <cellStyle name="20% - Accent6 5 2 6 3" xfId="22426"/>
    <cellStyle name="20% - Accent6 5 2 7" xfId="9231"/>
    <cellStyle name="20% - Accent6 5 2 7 2" xfId="26212"/>
    <cellStyle name="20% - Accent6 5 2 8" xfId="9104"/>
    <cellStyle name="20% - Accent6 5 2 9" xfId="18644"/>
    <cellStyle name="20% - Accent6 5 3" xfId="1220"/>
    <cellStyle name="20% - Accent6 5 3 2" xfId="1716"/>
    <cellStyle name="20% - Accent6 5 3 2 2" xfId="2715"/>
    <cellStyle name="20% - Accent6 5 3 2 2 2" xfId="4677"/>
    <cellStyle name="20% - Accent6 5 3 2 2 2 2" xfId="8460"/>
    <cellStyle name="20% - Accent6 5 3 2 2 2 2 2" xfId="16519"/>
    <cellStyle name="20% - Accent6 5 3 2 2 2 2 2 2" xfId="33366"/>
    <cellStyle name="20% - Accent6 5 3 2 2 2 2 3" xfId="25799"/>
    <cellStyle name="20% - Accent6 5 3 2 2 2 3" xfId="12736"/>
    <cellStyle name="20% - Accent6 5 3 2 2 2 3 2" xfId="29585"/>
    <cellStyle name="20% - Accent6 5 3 2 2 2 4" xfId="22018"/>
    <cellStyle name="20% - Accent6 5 3 2 2 3" xfId="6576"/>
    <cellStyle name="20% - Accent6 5 3 2 2 3 2" xfId="14635"/>
    <cellStyle name="20% - Accent6 5 3 2 2 3 2 2" xfId="31482"/>
    <cellStyle name="20% - Accent6 5 3 2 2 3 3" xfId="23915"/>
    <cellStyle name="20% - Accent6 5 3 2 2 4" xfId="10802"/>
    <cellStyle name="20% - Accent6 5 3 2 2 4 2" xfId="27701"/>
    <cellStyle name="20% - Accent6 5 3 2 2 5" xfId="9103"/>
    <cellStyle name="20% - Accent6 5 3 2 2 6" xfId="20133"/>
    <cellStyle name="20% - Accent6 5 3 2 3" xfId="3765"/>
    <cellStyle name="20% - Accent6 5 3 2 3 2" xfId="7548"/>
    <cellStyle name="20% - Accent6 5 3 2 3 2 2" xfId="15607"/>
    <cellStyle name="20% - Accent6 5 3 2 3 2 2 2" xfId="32454"/>
    <cellStyle name="20% - Accent6 5 3 2 3 2 3" xfId="24887"/>
    <cellStyle name="20% - Accent6 5 3 2 3 3" xfId="11824"/>
    <cellStyle name="20% - Accent6 5 3 2 3 3 2" xfId="28673"/>
    <cellStyle name="20% - Accent6 5 3 2 3 4" xfId="21106"/>
    <cellStyle name="20% - Accent6 5 3 2 4" xfId="5664"/>
    <cellStyle name="20% - Accent6 5 3 2 4 2" xfId="13723"/>
    <cellStyle name="20% - Accent6 5 3 2 4 2 2" xfId="30570"/>
    <cellStyle name="20% - Accent6 5 3 2 4 3" xfId="23003"/>
    <cellStyle name="20% - Accent6 5 3 2 5" xfId="9849"/>
    <cellStyle name="20% - Accent6 5 3 2 5 2" xfId="26789"/>
    <cellStyle name="20% - Accent6 5 3 2 6" xfId="8848"/>
    <cellStyle name="20% - Accent6 5 3 2 7" xfId="19221"/>
    <cellStyle name="20% - Accent6 5 3 3" xfId="2262"/>
    <cellStyle name="20% - Accent6 5 3 3 2" xfId="4226"/>
    <cellStyle name="20% - Accent6 5 3 3 2 2" xfId="8009"/>
    <cellStyle name="20% - Accent6 5 3 3 2 2 2" xfId="16068"/>
    <cellStyle name="20% - Accent6 5 3 3 2 2 2 2" xfId="32915"/>
    <cellStyle name="20% - Accent6 5 3 3 2 2 3" xfId="25348"/>
    <cellStyle name="20% - Accent6 5 3 3 2 3" xfId="12285"/>
    <cellStyle name="20% - Accent6 5 3 3 2 3 2" xfId="29134"/>
    <cellStyle name="20% - Accent6 5 3 3 2 4" xfId="21567"/>
    <cellStyle name="20% - Accent6 5 3 3 3" xfId="6125"/>
    <cellStyle name="20% - Accent6 5 3 3 3 2" xfId="14184"/>
    <cellStyle name="20% - Accent6 5 3 3 3 2 2" xfId="31031"/>
    <cellStyle name="20% - Accent6 5 3 3 3 3" xfId="23464"/>
    <cellStyle name="20% - Accent6 5 3 3 4" xfId="10350"/>
    <cellStyle name="20% - Accent6 5 3 3 4 2" xfId="27250"/>
    <cellStyle name="20% - Accent6 5 3 3 5" xfId="8847"/>
    <cellStyle name="20% - Accent6 5 3 3 6" xfId="19682"/>
    <cellStyle name="20% - Accent6 5 3 4" xfId="3314"/>
    <cellStyle name="20% - Accent6 5 3 4 2" xfId="7097"/>
    <cellStyle name="20% - Accent6 5 3 4 2 2" xfId="15156"/>
    <cellStyle name="20% - Accent6 5 3 4 2 2 2" xfId="32003"/>
    <cellStyle name="20% - Accent6 5 3 4 2 3" xfId="24436"/>
    <cellStyle name="20% - Accent6 5 3 4 3" xfId="11373"/>
    <cellStyle name="20% - Accent6 5 3 4 3 2" xfId="28222"/>
    <cellStyle name="20% - Accent6 5 3 4 4" xfId="20655"/>
    <cellStyle name="20% - Accent6 5 3 5" xfId="5213"/>
    <cellStyle name="20% - Accent6 5 3 5 2" xfId="13272"/>
    <cellStyle name="20% - Accent6 5 3 5 2 2" xfId="30119"/>
    <cellStyle name="20% - Accent6 5 3 5 3" xfId="22552"/>
    <cellStyle name="20% - Accent6 5 3 6" xfId="9374"/>
    <cellStyle name="20% - Accent6 5 3 6 2" xfId="26338"/>
    <cellStyle name="20% - Accent6 5 3 7" xfId="9160"/>
    <cellStyle name="20% - Accent6 5 3 8" xfId="18770"/>
    <cellStyle name="20% - Accent6 5 4" xfId="1498"/>
    <cellStyle name="20% - Accent6 5 4 2" xfId="2497"/>
    <cellStyle name="20% - Accent6 5 4 2 2" xfId="4459"/>
    <cellStyle name="20% - Accent6 5 4 2 2 2" xfId="8242"/>
    <cellStyle name="20% - Accent6 5 4 2 2 2 2" xfId="16301"/>
    <cellStyle name="20% - Accent6 5 4 2 2 2 2 2" xfId="33148"/>
    <cellStyle name="20% - Accent6 5 4 2 2 2 3" xfId="25581"/>
    <cellStyle name="20% - Accent6 5 4 2 2 3" xfId="12518"/>
    <cellStyle name="20% - Accent6 5 4 2 2 3 2" xfId="29367"/>
    <cellStyle name="20% - Accent6 5 4 2 2 4" xfId="21800"/>
    <cellStyle name="20% - Accent6 5 4 2 3" xfId="6358"/>
    <cellStyle name="20% - Accent6 5 4 2 3 2" xfId="14417"/>
    <cellStyle name="20% - Accent6 5 4 2 3 2 2" xfId="31264"/>
    <cellStyle name="20% - Accent6 5 4 2 3 3" xfId="23697"/>
    <cellStyle name="20% - Accent6 5 4 2 4" xfId="10584"/>
    <cellStyle name="20% - Accent6 5 4 2 4 2" xfId="27483"/>
    <cellStyle name="20% - Accent6 5 4 2 5" xfId="11199"/>
    <cellStyle name="20% - Accent6 5 4 2 6" xfId="19915"/>
    <cellStyle name="20% - Accent6 5 4 3" xfId="3547"/>
    <cellStyle name="20% - Accent6 5 4 3 2" xfId="7330"/>
    <cellStyle name="20% - Accent6 5 4 3 2 2" xfId="15389"/>
    <cellStyle name="20% - Accent6 5 4 3 2 2 2" xfId="32236"/>
    <cellStyle name="20% - Accent6 5 4 3 2 3" xfId="24669"/>
    <cellStyle name="20% - Accent6 5 4 3 3" xfId="11606"/>
    <cellStyle name="20% - Accent6 5 4 3 3 2" xfId="28455"/>
    <cellStyle name="20% - Accent6 5 4 3 4" xfId="20888"/>
    <cellStyle name="20% - Accent6 5 4 4" xfId="5446"/>
    <cellStyle name="20% - Accent6 5 4 4 2" xfId="13505"/>
    <cellStyle name="20% - Accent6 5 4 4 2 2" xfId="30352"/>
    <cellStyle name="20% - Accent6 5 4 4 3" xfId="22785"/>
    <cellStyle name="20% - Accent6 5 4 5" xfId="9631"/>
    <cellStyle name="20% - Accent6 5 4 5 2" xfId="26571"/>
    <cellStyle name="20% - Accent6 5 4 6" xfId="8846"/>
    <cellStyle name="20% - Accent6 5 4 7" xfId="19003"/>
    <cellStyle name="20% - Accent6 5 5" xfId="2023"/>
    <cellStyle name="20% - Accent6 5 5 2" xfId="4008"/>
    <cellStyle name="20% - Accent6 5 5 2 2" xfId="7791"/>
    <cellStyle name="20% - Accent6 5 5 2 2 2" xfId="15850"/>
    <cellStyle name="20% - Accent6 5 5 2 2 2 2" xfId="32697"/>
    <cellStyle name="20% - Accent6 5 5 2 2 3" xfId="25130"/>
    <cellStyle name="20% - Accent6 5 5 2 3" xfId="12067"/>
    <cellStyle name="20% - Accent6 5 5 2 3 2" xfId="28916"/>
    <cellStyle name="20% - Accent6 5 5 2 4" xfId="21349"/>
    <cellStyle name="20% - Accent6 5 5 3" xfId="5907"/>
    <cellStyle name="20% - Accent6 5 5 3 2" xfId="13966"/>
    <cellStyle name="20% - Accent6 5 5 3 2 2" xfId="30813"/>
    <cellStyle name="20% - Accent6 5 5 3 3" xfId="23246"/>
    <cellStyle name="20% - Accent6 5 5 4" xfId="10122"/>
    <cellStyle name="20% - Accent6 5 5 4 2" xfId="27032"/>
    <cellStyle name="20% - Accent6 5 5 5" xfId="9159"/>
    <cellStyle name="20% - Accent6 5 5 6" xfId="19464"/>
    <cellStyle name="20% - Accent6 5 6" xfId="3066"/>
    <cellStyle name="20% - Accent6 5 6 2" xfId="6879"/>
    <cellStyle name="20% - Accent6 5 6 2 2" xfId="14938"/>
    <cellStyle name="20% - Accent6 5 6 2 2 2" xfId="31785"/>
    <cellStyle name="20% - Accent6 5 6 2 3" xfId="24218"/>
    <cellStyle name="20% - Accent6 5 6 3" xfId="11129"/>
    <cellStyle name="20% - Accent6 5 6 3 2" xfId="28004"/>
    <cellStyle name="20% - Accent6 5 6 4" xfId="20437"/>
    <cellStyle name="20% - Accent6 5 7" xfId="4995"/>
    <cellStyle name="20% - Accent6 5 7 2" xfId="13054"/>
    <cellStyle name="20% - Accent6 5 7 2 2" xfId="29901"/>
    <cellStyle name="20% - Accent6 5 7 3" xfId="22334"/>
    <cellStyle name="20% - Accent6 5 8" xfId="8984"/>
    <cellStyle name="20% - Accent6 5 8 2" xfId="26120"/>
    <cellStyle name="20% - Accent6 5 9" xfId="9172"/>
    <cellStyle name="20% - Accent6 6" xfId="699"/>
    <cellStyle name="20% - Accent6 6 10" xfId="18554"/>
    <cellStyle name="20% - Accent6 6 11" xfId="33996"/>
    <cellStyle name="20% - Accent6 6 2" xfId="1054"/>
    <cellStyle name="20% - Accent6 6 2 2" xfId="1315"/>
    <cellStyle name="20% - Accent6 6 2 2 2" xfId="1811"/>
    <cellStyle name="20% - Accent6 6 2 2 2 2" xfId="2810"/>
    <cellStyle name="20% - Accent6 6 2 2 2 2 2" xfId="4772"/>
    <cellStyle name="20% - Accent6 6 2 2 2 2 2 2" xfId="8555"/>
    <cellStyle name="20% - Accent6 6 2 2 2 2 2 2 2" xfId="16614"/>
    <cellStyle name="20% - Accent6 6 2 2 2 2 2 2 2 2" xfId="33461"/>
    <cellStyle name="20% - Accent6 6 2 2 2 2 2 2 3" xfId="25894"/>
    <cellStyle name="20% - Accent6 6 2 2 2 2 2 3" xfId="12831"/>
    <cellStyle name="20% - Accent6 6 2 2 2 2 2 3 2" xfId="29680"/>
    <cellStyle name="20% - Accent6 6 2 2 2 2 2 4" xfId="22113"/>
    <cellStyle name="20% - Accent6 6 2 2 2 2 3" xfId="6671"/>
    <cellStyle name="20% - Accent6 6 2 2 2 2 3 2" xfId="14730"/>
    <cellStyle name="20% - Accent6 6 2 2 2 2 3 2 2" xfId="31577"/>
    <cellStyle name="20% - Accent6 6 2 2 2 2 3 3" xfId="24010"/>
    <cellStyle name="20% - Accent6 6 2 2 2 2 4" xfId="10897"/>
    <cellStyle name="20% - Accent6 6 2 2 2 2 4 2" xfId="27796"/>
    <cellStyle name="20% - Accent6 6 2 2 2 2 5" xfId="11196"/>
    <cellStyle name="20% - Accent6 6 2 2 2 2 6" xfId="20228"/>
    <cellStyle name="20% - Accent6 6 2 2 2 3" xfId="3860"/>
    <cellStyle name="20% - Accent6 6 2 2 2 3 2" xfId="7643"/>
    <cellStyle name="20% - Accent6 6 2 2 2 3 2 2" xfId="15702"/>
    <cellStyle name="20% - Accent6 6 2 2 2 3 2 2 2" xfId="32549"/>
    <cellStyle name="20% - Accent6 6 2 2 2 3 2 3" xfId="24982"/>
    <cellStyle name="20% - Accent6 6 2 2 2 3 3" xfId="11919"/>
    <cellStyle name="20% - Accent6 6 2 2 2 3 3 2" xfId="28768"/>
    <cellStyle name="20% - Accent6 6 2 2 2 3 4" xfId="21201"/>
    <cellStyle name="20% - Accent6 6 2 2 2 4" xfId="5759"/>
    <cellStyle name="20% - Accent6 6 2 2 2 4 2" xfId="13818"/>
    <cellStyle name="20% - Accent6 6 2 2 2 4 2 2" xfId="30665"/>
    <cellStyle name="20% - Accent6 6 2 2 2 4 3" xfId="23098"/>
    <cellStyle name="20% - Accent6 6 2 2 2 5" xfId="9944"/>
    <cellStyle name="20% - Accent6 6 2 2 2 5 2" xfId="26884"/>
    <cellStyle name="20% - Accent6 6 2 2 2 6" xfId="9157"/>
    <cellStyle name="20% - Accent6 6 2 2 2 7" xfId="19316"/>
    <cellStyle name="20% - Accent6 6 2 2 3" xfId="2357"/>
    <cellStyle name="20% - Accent6 6 2 2 3 2" xfId="4321"/>
    <cellStyle name="20% - Accent6 6 2 2 3 2 2" xfId="8104"/>
    <cellStyle name="20% - Accent6 6 2 2 3 2 2 2" xfId="16163"/>
    <cellStyle name="20% - Accent6 6 2 2 3 2 2 2 2" xfId="33010"/>
    <cellStyle name="20% - Accent6 6 2 2 3 2 2 3" xfId="25443"/>
    <cellStyle name="20% - Accent6 6 2 2 3 2 3" xfId="12380"/>
    <cellStyle name="20% - Accent6 6 2 2 3 2 3 2" xfId="29229"/>
    <cellStyle name="20% - Accent6 6 2 2 3 2 4" xfId="21662"/>
    <cellStyle name="20% - Accent6 6 2 2 3 3" xfId="6220"/>
    <cellStyle name="20% - Accent6 6 2 2 3 3 2" xfId="14279"/>
    <cellStyle name="20% - Accent6 6 2 2 3 3 2 2" xfId="31126"/>
    <cellStyle name="20% - Accent6 6 2 2 3 3 3" xfId="23559"/>
    <cellStyle name="20% - Accent6 6 2 2 3 4" xfId="10445"/>
    <cellStyle name="20% - Accent6 6 2 2 3 4 2" xfId="27345"/>
    <cellStyle name="20% - Accent6 6 2 2 3 5" xfId="9156"/>
    <cellStyle name="20% - Accent6 6 2 2 3 6" xfId="19777"/>
    <cellStyle name="20% - Accent6 6 2 2 4" xfId="3409"/>
    <cellStyle name="20% - Accent6 6 2 2 4 2" xfId="7192"/>
    <cellStyle name="20% - Accent6 6 2 2 4 2 2" xfId="15251"/>
    <cellStyle name="20% - Accent6 6 2 2 4 2 2 2" xfId="32098"/>
    <cellStyle name="20% - Accent6 6 2 2 4 2 3" xfId="24531"/>
    <cellStyle name="20% - Accent6 6 2 2 4 3" xfId="11468"/>
    <cellStyle name="20% - Accent6 6 2 2 4 3 2" xfId="28317"/>
    <cellStyle name="20% - Accent6 6 2 2 4 4" xfId="20750"/>
    <cellStyle name="20% - Accent6 6 2 2 5" xfId="5308"/>
    <cellStyle name="20% - Accent6 6 2 2 5 2" xfId="13367"/>
    <cellStyle name="20% - Accent6 6 2 2 5 2 2" xfId="30214"/>
    <cellStyle name="20% - Accent6 6 2 2 5 3" xfId="22647"/>
    <cellStyle name="20% - Accent6 6 2 2 6" xfId="9469"/>
    <cellStyle name="20% - Accent6 6 2 2 6 2" xfId="26433"/>
    <cellStyle name="20% - Accent6 6 2 2 7" xfId="11197"/>
    <cellStyle name="20% - Accent6 6 2 2 8" xfId="18865"/>
    <cellStyle name="20% - Accent6 6 2 3" xfId="1593"/>
    <cellStyle name="20% - Accent6 6 2 3 2" xfId="2592"/>
    <cellStyle name="20% - Accent6 6 2 3 2 2" xfId="4554"/>
    <cellStyle name="20% - Accent6 6 2 3 2 2 2" xfId="8337"/>
    <cellStyle name="20% - Accent6 6 2 3 2 2 2 2" xfId="16396"/>
    <cellStyle name="20% - Accent6 6 2 3 2 2 2 2 2" xfId="33243"/>
    <cellStyle name="20% - Accent6 6 2 3 2 2 2 3" xfId="25676"/>
    <cellStyle name="20% - Accent6 6 2 3 2 2 3" xfId="12613"/>
    <cellStyle name="20% - Accent6 6 2 3 2 2 3 2" xfId="29462"/>
    <cellStyle name="20% - Accent6 6 2 3 2 2 4" xfId="21895"/>
    <cellStyle name="20% - Accent6 6 2 3 2 3" xfId="6453"/>
    <cellStyle name="20% - Accent6 6 2 3 2 3 2" xfId="14512"/>
    <cellStyle name="20% - Accent6 6 2 3 2 3 2 2" xfId="31359"/>
    <cellStyle name="20% - Accent6 6 2 3 2 3 3" xfId="23792"/>
    <cellStyle name="20% - Accent6 6 2 3 2 4" xfId="10679"/>
    <cellStyle name="20% - Accent6 6 2 3 2 4 2" xfId="27578"/>
    <cellStyle name="20% - Accent6 6 2 3 2 5" xfId="11195"/>
    <cellStyle name="20% - Accent6 6 2 3 2 6" xfId="20010"/>
    <cellStyle name="20% - Accent6 6 2 3 3" xfId="3642"/>
    <cellStyle name="20% - Accent6 6 2 3 3 2" xfId="7425"/>
    <cellStyle name="20% - Accent6 6 2 3 3 2 2" xfId="15484"/>
    <cellStyle name="20% - Accent6 6 2 3 3 2 2 2" xfId="32331"/>
    <cellStyle name="20% - Accent6 6 2 3 3 2 3" xfId="24764"/>
    <cellStyle name="20% - Accent6 6 2 3 3 3" xfId="11701"/>
    <cellStyle name="20% - Accent6 6 2 3 3 3 2" xfId="28550"/>
    <cellStyle name="20% - Accent6 6 2 3 3 4" xfId="20983"/>
    <cellStyle name="20% - Accent6 6 2 3 4" xfId="5541"/>
    <cellStyle name="20% - Accent6 6 2 3 4 2" xfId="13600"/>
    <cellStyle name="20% - Accent6 6 2 3 4 2 2" xfId="30447"/>
    <cellStyle name="20% - Accent6 6 2 3 4 3" xfId="22880"/>
    <cellStyle name="20% - Accent6 6 2 3 5" xfId="9726"/>
    <cellStyle name="20% - Accent6 6 2 3 5 2" xfId="26666"/>
    <cellStyle name="20% - Accent6 6 2 3 6" xfId="9011"/>
    <cellStyle name="20% - Accent6 6 2 3 7" xfId="19098"/>
    <cellStyle name="20% - Accent6 6 2 4" xfId="2139"/>
    <cellStyle name="20% - Accent6 6 2 4 2" xfId="4103"/>
    <cellStyle name="20% - Accent6 6 2 4 2 2" xfId="7886"/>
    <cellStyle name="20% - Accent6 6 2 4 2 2 2" xfId="15945"/>
    <cellStyle name="20% - Accent6 6 2 4 2 2 2 2" xfId="32792"/>
    <cellStyle name="20% - Accent6 6 2 4 2 2 3" xfId="25225"/>
    <cellStyle name="20% - Accent6 6 2 4 2 3" xfId="12162"/>
    <cellStyle name="20% - Accent6 6 2 4 2 3 2" xfId="29011"/>
    <cellStyle name="20% - Accent6 6 2 4 2 4" xfId="21444"/>
    <cellStyle name="20% - Accent6 6 2 4 3" xfId="6002"/>
    <cellStyle name="20% - Accent6 6 2 4 3 2" xfId="14061"/>
    <cellStyle name="20% - Accent6 6 2 4 3 2 2" xfId="30908"/>
    <cellStyle name="20% - Accent6 6 2 4 3 3" xfId="23341"/>
    <cellStyle name="20% - Accent6 6 2 4 4" xfId="10227"/>
    <cellStyle name="20% - Accent6 6 2 4 4 2" xfId="27127"/>
    <cellStyle name="20% - Accent6 6 2 4 5" xfId="9155"/>
    <cellStyle name="20% - Accent6 6 2 4 6" xfId="19559"/>
    <cellStyle name="20% - Accent6 6 2 5" xfId="3191"/>
    <cellStyle name="20% - Accent6 6 2 5 2" xfId="6974"/>
    <cellStyle name="20% - Accent6 6 2 5 2 2" xfId="15033"/>
    <cellStyle name="20% - Accent6 6 2 5 2 2 2" xfId="31880"/>
    <cellStyle name="20% - Accent6 6 2 5 2 3" xfId="24313"/>
    <cellStyle name="20% - Accent6 6 2 5 3" xfId="11250"/>
    <cellStyle name="20% - Accent6 6 2 5 3 2" xfId="28099"/>
    <cellStyle name="20% - Accent6 6 2 5 4" xfId="20532"/>
    <cellStyle name="20% - Accent6 6 2 6" xfId="5090"/>
    <cellStyle name="20% - Accent6 6 2 6 2" xfId="13149"/>
    <cellStyle name="20% - Accent6 6 2 6 2 2" xfId="29996"/>
    <cellStyle name="20% - Accent6 6 2 6 3" xfId="22429"/>
    <cellStyle name="20% - Accent6 6 2 7" xfId="9234"/>
    <cellStyle name="20% - Accent6 6 2 7 2" xfId="26215"/>
    <cellStyle name="20% - Accent6 6 2 8" xfId="9158"/>
    <cellStyle name="20% - Accent6 6 2 9" xfId="18647"/>
    <cellStyle name="20% - Accent6 6 3" xfId="1223"/>
    <cellStyle name="20% - Accent6 6 3 2" xfId="1719"/>
    <cellStyle name="20% - Accent6 6 3 2 2" xfId="2718"/>
    <cellStyle name="20% - Accent6 6 3 2 2 2" xfId="4680"/>
    <cellStyle name="20% - Accent6 6 3 2 2 2 2" xfId="8463"/>
    <cellStyle name="20% - Accent6 6 3 2 2 2 2 2" xfId="16522"/>
    <cellStyle name="20% - Accent6 6 3 2 2 2 2 2 2" xfId="33369"/>
    <cellStyle name="20% - Accent6 6 3 2 2 2 2 3" xfId="25802"/>
    <cellStyle name="20% - Accent6 6 3 2 2 2 3" xfId="12739"/>
    <cellStyle name="20% - Accent6 6 3 2 2 2 3 2" xfId="29588"/>
    <cellStyle name="20% - Accent6 6 3 2 2 2 4" xfId="22021"/>
    <cellStyle name="20% - Accent6 6 3 2 2 3" xfId="6579"/>
    <cellStyle name="20% - Accent6 6 3 2 2 3 2" xfId="14638"/>
    <cellStyle name="20% - Accent6 6 3 2 2 3 2 2" xfId="31485"/>
    <cellStyle name="20% - Accent6 6 3 2 2 3 3" xfId="23918"/>
    <cellStyle name="20% - Accent6 6 3 2 2 4" xfId="10805"/>
    <cellStyle name="20% - Accent6 6 3 2 2 4 2" xfId="27704"/>
    <cellStyle name="20% - Accent6 6 3 2 2 5" xfId="8978"/>
    <cellStyle name="20% - Accent6 6 3 2 2 6" xfId="20136"/>
    <cellStyle name="20% - Accent6 6 3 2 3" xfId="3768"/>
    <cellStyle name="20% - Accent6 6 3 2 3 2" xfId="7551"/>
    <cellStyle name="20% - Accent6 6 3 2 3 2 2" xfId="15610"/>
    <cellStyle name="20% - Accent6 6 3 2 3 2 2 2" xfId="32457"/>
    <cellStyle name="20% - Accent6 6 3 2 3 2 3" xfId="24890"/>
    <cellStyle name="20% - Accent6 6 3 2 3 3" xfId="11827"/>
    <cellStyle name="20% - Accent6 6 3 2 3 3 2" xfId="28676"/>
    <cellStyle name="20% - Accent6 6 3 2 3 4" xfId="21109"/>
    <cellStyle name="20% - Accent6 6 3 2 4" xfId="5667"/>
    <cellStyle name="20% - Accent6 6 3 2 4 2" xfId="13726"/>
    <cellStyle name="20% - Accent6 6 3 2 4 2 2" xfId="30573"/>
    <cellStyle name="20% - Accent6 6 3 2 4 3" xfId="23006"/>
    <cellStyle name="20% - Accent6 6 3 2 5" xfId="9852"/>
    <cellStyle name="20% - Accent6 6 3 2 5 2" xfId="26792"/>
    <cellStyle name="20% - Accent6 6 3 2 6" xfId="9154"/>
    <cellStyle name="20% - Accent6 6 3 2 7" xfId="19224"/>
    <cellStyle name="20% - Accent6 6 3 3" xfId="2265"/>
    <cellStyle name="20% - Accent6 6 3 3 2" xfId="4229"/>
    <cellStyle name="20% - Accent6 6 3 3 2 2" xfId="8012"/>
    <cellStyle name="20% - Accent6 6 3 3 2 2 2" xfId="16071"/>
    <cellStyle name="20% - Accent6 6 3 3 2 2 2 2" xfId="32918"/>
    <cellStyle name="20% - Accent6 6 3 3 2 2 3" xfId="25351"/>
    <cellStyle name="20% - Accent6 6 3 3 2 3" xfId="12288"/>
    <cellStyle name="20% - Accent6 6 3 3 2 3 2" xfId="29137"/>
    <cellStyle name="20% - Accent6 6 3 3 2 4" xfId="21570"/>
    <cellStyle name="20% - Accent6 6 3 3 3" xfId="6128"/>
    <cellStyle name="20% - Accent6 6 3 3 3 2" xfId="14187"/>
    <cellStyle name="20% - Accent6 6 3 3 3 2 2" xfId="31034"/>
    <cellStyle name="20% - Accent6 6 3 3 3 3" xfId="23467"/>
    <cellStyle name="20% - Accent6 6 3 3 4" xfId="10353"/>
    <cellStyle name="20% - Accent6 6 3 3 4 2" xfId="27253"/>
    <cellStyle name="20% - Accent6 6 3 3 5" xfId="11193"/>
    <cellStyle name="20% - Accent6 6 3 3 6" xfId="19685"/>
    <cellStyle name="20% - Accent6 6 3 4" xfId="3317"/>
    <cellStyle name="20% - Accent6 6 3 4 2" xfId="7100"/>
    <cellStyle name="20% - Accent6 6 3 4 2 2" xfId="15159"/>
    <cellStyle name="20% - Accent6 6 3 4 2 2 2" xfId="32006"/>
    <cellStyle name="20% - Accent6 6 3 4 2 3" xfId="24439"/>
    <cellStyle name="20% - Accent6 6 3 4 3" xfId="11376"/>
    <cellStyle name="20% - Accent6 6 3 4 3 2" xfId="28225"/>
    <cellStyle name="20% - Accent6 6 3 4 4" xfId="20658"/>
    <cellStyle name="20% - Accent6 6 3 5" xfId="5216"/>
    <cellStyle name="20% - Accent6 6 3 5 2" xfId="13275"/>
    <cellStyle name="20% - Accent6 6 3 5 2 2" xfId="30122"/>
    <cellStyle name="20% - Accent6 6 3 5 3" xfId="22555"/>
    <cellStyle name="20% - Accent6 6 3 6" xfId="9377"/>
    <cellStyle name="20% - Accent6 6 3 6 2" xfId="26341"/>
    <cellStyle name="20% - Accent6 6 3 7" xfId="11194"/>
    <cellStyle name="20% - Accent6 6 3 8" xfId="18773"/>
    <cellStyle name="20% - Accent6 6 4" xfId="1501"/>
    <cellStyle name="20% - Accent6 6 4 2" xfId="2500"/>
    <cellStyle name="20% - Accent6 6 4 2 2" xfId="4462"/>
    <cellStyle name="20% - Accent6 6 4 2 2 2" xfId="8245"/>
    <cellStyle name="20% - Accent6 6 4 2 2 2 2" xfId="16304"/>
    <cellStyle name="20% - Accent6 6 4 2 2 2 2 2" xfId="33151"/>
    <cellStyle name="20% - Accent6 6 4 2 2 2 3" xfId="25584"/>
    <cellStyle name="20% - Accent6 6 4 2 2 3" xfId="12521"/>
    <cellStyle name="20% - Accent6 6 4 2 2 3 2" xfId="29370"/>
    <cellStyle name="20% - Accent6 6 4 2 2 4" xfId="21803"/>
    <cellStyle name="20% - Accent6 6 4 2 3" xfId="6361"/>
    <cellStyle name="20% - Accent6 6 4 2 3 2" xfId="14420"/>
    <cellStyle name="20% - Accent6 6 4 2 3 2 2" xfId="31267"/>
    <cellStyle name="20% - Accent6 6 4 2 3 3" xfId="23700"/>
    <cellStyle name="20% - Accent6 6 4 2 4" xfId="10587"/>
    <cellStyle name="20% - Accent6 6 4 2 4 2" xfId="27486"/>
    <cellStyle name="20% - Accent6 6 4 2 5" xfId="11192"/>
    <cellStyle name="20% - Accent6 6 4 2 6" xfId="19918"/>
    <cellStyle name="20% - Accent6 6 4 3" xfId="3550"/>
    <cellStyle name="20% - Accent6 6 4 3 2" xfId="7333"/>
    <cellStyle name="20% - Accent6 6 4 3 2 2" xfId="15392"/>
    <cellStyle name="20% - Accent6 6 4 3 2 2 2" xfId="32239"/>
    <cellStyle name="20% - Accent6 6 4 3 2 3" xfId="24672"/>
    <cellStyle name="20% - Accent6 6 4 3 3" xfId="11609"/>
    <cellStyle name="20% - Accent6 6 4 3 3 2" xfId="28458"/>
    <cellStyle name="20% - Accent6 6 4 3 4" xfId="20891"/>
    <cellStyle name="20% - Accent6 6 4 4" xfId="5449"/>
    <cellStyle name="20% - Accent6 6 4 4 2" xfId="13508"/>
    <cellStyle name="20% - Accent6 6 4 4 2 2" xfId="30355"/>
    <cellStyle name="20% - Accent6 6 4 4 3" xfId="22788"/>
    <cellStyle name="20% - Accent6 6 4 5" xfId="9634"/>
    <cellStyle name="20% - Accent6 6 4 5 2" xfId="26574"/>
    <cellStyle name="20% - Accent6 6 4 6" xfId="9153"/>
    <cellStyle name="20% - Accent6 6 4 7" xfId="19006"/>
    <cellStyle name="20% - Accent6 6 5" xfId="2029"/>
    <cellStyle name="20% - Accent6 6 5 2" xfId="4011"/>
    <cellStyle name="20% - Accent6 6 5 2 2" xfId="7794"/>
    <cellStyle name="20% - Accent6 6 5 2 2 2" xfId="15853"/>
    <cellStyle name="20% - Accent6 6 5 2 2 2 2" xfId="32700"/>
    <cellStyle name="20% - Accent6 6 5 2 2 3" xfId="25133"/>
    <cellStyle name="20% - Accent6 6 5 2 3" xfId="12070"/>
    <cellStyle name="20% - Accent6 6 5 2 3 2" xfId="28919"/>
    <cellStyle name="20% - Accent6 6 5 2 4" xfId="21352"/>
    <cellStyle name="20% - Accent6 6 5 3" xfId="5910"/>
    <cellStyle name="20% - Accent6 6 5 3 2" xfId="13969"/>
    <cellStyle name="20% - Accent6 6 5 3 2 2" xfId="30816"/>
    <cellStyle name="20% - Accent6 6 5 3 3" xfId="23249"/>
    <cellStyle name="20% - Accent6 6 5 4" xfId="10128"/>
    <cellStyle name="20% - Accent6 6 5 4 2" xfId="27035"/>
    <cellStyle name="20% - Accent6 6 5 5" xfId="9152"/>
    <cellStyle name="20% - Accent6 6 5 6" xfId="19467"/>
    <cellStyle name="20% - Accent6 6 6" xfId="3069"/>
    <cellStyle name="20% - Accent6 6 6 2" xfId="6882"/>
    <cellStyle name="20% - Accent6 6 6 2 2" xfId="14941"/>
    <cellStyle name="20% - Accent6 6 6 2 2 2" xfId="31788"/>
    <cellStyle name="20% - Accent6 6 6 2 3" xfId="24221"/>
    <cellStyle name="20% - Accent6 6 6 3" xfId="11132"/>
    <cellStyle name="20% - Accent6 6 6 3 2" xfId="28007"/>
    <cellStyle name="20% - Accent6 6 6 4" xfId="20440"/>
    <cellStyle name="20% - Accent6 6 7" xfId="4998"/>
    <cellStyle name="20% - Accent6 6 7 2" xfId="13057"/>
    <cellStyle name="20% - Accent6 6 7 2 2" xfId="29904"/>
    <cellStyle name="20% - Accent6 6 7 3" xfId="22337"/>
    <cellStyle name="20% - Accent6 6 8" xfId="9007"/>
    <cellStyle name="20% - Accent6 6 8 2" xfId="26123"/>
    <cellStyle name="20% - Accent6 6 9" xfId="11198"/>
    <cellStyle name="20% - Accent6 7" xfId="777"/>
    <cellStyle name="20% - Accent6 7 10" xfId="18595"/>
    <cellStyle name="20% - Accent6 7 11" xfId="33997"/>
    <cellStyle name="20% - Accent6 7 2" xfId="1095"/>
    <cellStyle name="20% - Accent6 7 2 2" xfId="1356"/>
    <cellStyle name="20% - Accent6 7 2 2 2" xfId="1852"/>
    <cellStyle name="20% - Accent6 7 2 2 2 2" xfId="2851"/>
    <cellStyle name="20% - Accent6 7 2 2 2 2 2" xfId="4813"/>
    <cellStyle name="20% - Accent6 7 2 2 2 2 2 2" xfId="8596"/>
    <cellStyle name="20% - Accent6 7 2 2 2 2 2 2 2" xfId="16655"/>
    <cellStyle name="20% - Accent6 7 2 2 2 2 2 2 2 2" xfId="33502"/>
    <cellStyle name="20% - Accent6 7 2 2 2 2 2 2 3" xfId="25935"/>
    <cellStyle name="20% - Accent6 7 2 2 2 2 2 3" xfId="12872"/>
    <cellStyle name="20% - Accent6 7 2 2 2 2 2 3 2" xfId="29721"/>
    <cellStyle name="20% - Accent6 7 2 2 2 2 2 4" xfId="22154"/>
    <cellStyle name="20% - Accent6 7 2 2 2 2 3" xfId="6712"/>
    <cellStyle name="20% - Accent6 7 2 2 2 2 3 2" xfId="14771"/>
    <cellStyle name="20% - Accent6 7 2 2 2 2 3 2 2" xfId="31618"/>
    <cellStyle name="20% - Accent6 7 2 2 2 2 3 3" xfId="24051"/>
    <cellStyle name="20% - Accent6 7 2 2 2 2 4" xfId="10938"/>
    <cellStyle name="20% - Accent6 7 2 2 2 2 4 2" xfId="27837"/>
    <cellStyle name="20% - Accent6 7 2 2 2 2 5" xfId="9102"/>
    <cellStyle name="20% - Accent6 7 2 2 2 2 6" xfId="20269"/>
    <cellStyle name="20% - Accent6 7 2 2 2 3" xfId="3901"/>
    <cellStyle name="20% - Accent6 7 2 2 2 3 2" xfId="7684"/>
    <cellStyle name="20% - Accent6 7 2 2 2 3 2 2" xfId="15743"/>
    <cellStyle name="20% - Accent6 7 2 2 2 3 2 2 2" xfId="32590"/>
    <cellStyle name="20% - Accent6 7 2 2 2 3 2 3" xfId="25023"/>
    <cellStyle name="20% - Accent6 7 2 2 2 3 3" xfId="11960"/>
    <cellStyle name="20% - Accent6 7 2 2 2 3 3 2" xfId="28809"/>
    <cellStyle name="20% - Accent6 7 2 2 2 3 4" xfId="21242"/>
    <cellStyle name="20% - Accent6 7 2 2 2 4" xfId="5800"/>
    <cellStyle name="20% - Accent6 7 2 2 2 4 2" xfId="13859"/>
    <cellStyle name="20% - Accent6 7 2 2 2 4 2 2" xfId="30706"/>
    <cellStyle name="20% - Accent6 7 2 2 2 4 3" xfId="23139"/>
    <cellStyle name="20% - Accent6 7 2 2 2 5" xfId="9985"/>
    <cellStyle name="20% - Accent6 7 2 2 2 5 2" xfId="26925"/>
    <cellStyle name="20% - Accent6 7 2 2 2 6" xfId="9150"/>
    <cellStyle name="20% - Accent6 7 2 2 2 7" xfId="19357"/>
    <cellStyle name="20% - Accent6 7 2 2 3" xfId="2398"/>
    <cellStyle name="20% - Accent6 7 2 2 3 2" xfId="4362"/>
    <cellStyle name="20% - Accent6 7 2 2 3 2 2" xfId="8145"/>
    <cellStyle name="20% - Accent6 7 2 2 3 2 2 2" xfId="16204"/>
    <cellStyle name="20% - Accent6 7 2 2 3 2 2 2 2" xfId="33051"/>
    <cellStyle name="20% - Accent6 7 2 2 3 2 2 3" xfId="25484"/>
    <cellStyle name="20% - Accent6 7 2 2 3 2 3" xfId="12421"/>
    <cellStyle name="20% - Accent6 7 2 2 3 2 3 2" xfId="29270"/>
    <cellStyle name="20% - Accent6 7 2 2 3 2 4" xfId="21703"/>
    <cellStyle name="20% - Accent6 7 2 2 3 3" xfId="6261"/>
    <cellStyle name="20% - Accent6 7 2 2 3 3 2" xfId="14320"/>
    <cellStyle name="20% - Accent6 7 2 2 3 3 2 2" xfId="31167"/>
    <cellStyle name="20% - Accent6 7 2 2 3 3 3" xfId="23600"/>
    <cellStyle name="20% - Accent6 7 2 2 3 4" xfId="10486"/>
    <cellStyle name="20% - Accent6 7 2 2 3 4 2" xfId="27386"/>
    <cellStyle name="20% - Accent6 7 2 2 3 5" xfId="8917"/>
    <cellStyle name="20% - Accent6 7 2 2 3 6" xfId="19818"/>
    <cellStyle name="20% - Accent6 7 2 2 4" xfId="3450"/>
    <cellStyle name="20% - Accent6 7 2 2 4 2" xfId="7233"/>
    <cellStyle name="20% - Accent6 7 2 2 4 2 2" xfId="15292"/>
    <cellStyle name="20% - Accent6 7 2 2 4 2 2 2" xfId="32139"/>
    <cellStyle name="20% - Accent6 7 2 2 4 2 3" xfId="24572"/>
    <cellStyle name="20% - Accent6 7 2 2 4 3" xfId="11509"/>
    <cellStyle name="20% - Accent6 7 2 2 4 3 2" xfId="28358"/>
    <cellStyle name="20% - Accent6 7 2 2 4 4" xfId="20791"/>
    <cellStyle name="20% - Accent6 7 2 2 5" xfId="5349"/>
    <cellStyle name="20% - Accent6 7 2 2 5 2" xfId="13408"/>
    <cellStyle name="20% - Accent6 7 2 2 5 2 2" xfId="30255"/>
    <cellStyle name="20% - Accent6 7 2 2 5 3" xfId="22688"/>
    <cellStyle name="20% - Accent6 7 2 2 6" xfId="9510"/>
    <cellStyle name="20% - Accent6 7 2 2 6 2" xfId="26474"/>
    <cellStyle name="20% - Accent6 7 2 2 7" xfId="11190"/>
    <cellStyle name="20% - Accent6 7 2 2 8" xfId="18906"/>
    <cellStyle name="20% - Accent6 7 2 3" xfId="1634"/>
    <cellStyle name="20% - Accent6 7 2 3 2" xfId="2633"/>
    <cellStyle name="20% - Accent6 7 2 3 2 2" xfId="4595"/>
    <cellStyle name="20% - Accent6 7 2 3 2 2 2" xfId="8378"/>
    <cellStyle name="20% - Accent6 7 2 3 2 2 2 2" xfId="16437"/>
    <cellStyle name="20% - Accent6 7 2 3 2 2 2 2 2" xfId="33284"/>
    <cellStyle name="20% - Accent6 7 2 3 2 2 2 3" xfId="25717"/>
    <cellStyle name="20% - Accent6 7 2 3 2 2 3" xfId="12654"/>
    <cellStyle name="20% - Accent6 7 2 3 2 2 3 2" xfId="29503"/>
    <cellStyle name="20% - Accent6 7 2 3 2 2 4" xfId="21936"/>
    <cellStyle name="20% - Accent6 7 2 3 2 3" xfId="6494"/>
    <cellStyle name="20% - Accent6 7 2 3 2 3 2" xfId="14553"/>
    <cellStyle name="20% - Accent6 7 2 3 2 3 2 2" xfId="31400"/>
    <cellStyle name="20% - Accent6 7 2 3 2 3 3" xfId="23833"/>
    <cellStyle name="20% - Accent6 7 2 3 2 4" xfId="10720"/>
    <cellStyle name="20% - Accent6 7 2 3 2 4 2" xfId="27619"/>
    <cellStyle name="20% - Accent6 7 2 3 2 5" xfId="8844"/>
    <cellStyle name="20% - Accent6 7 2 3 2 6" xfId="20051"/>
    <cellStyle name="20% - Accent6 7 2 3 3" xfId="3683"/>
    <cellStyle name="20% - Accent6 7 2 3 3 2" xfId="7466"/>
    <cellStyle name="20% - Accent6 7 2 3 3 2 2" xfId="15525"/>
    <cellStyle name="20% - Accent6 7 2 3 3 2 2 2" xfId="32372"/>
    <cellStyle name="20% - Accent6 7 2 3 3 2 3" xfId="24805"/>
    <cellStyle name="20% - Accent6 7 2 3 3 3" xfId="11742"/>
    <cellStyle name="20% - Accent6 7 2 3 3 3 2" xfId="28591"/>
    <cellStyle name="20% - Accent6 7 2 3 3 4" xfId="21024"/>
    <cellStyle name="20% - Accent6 7 2 3 4" xfId="5582"/>
    <cellStyle name="20% - Accent6 7 2 3 4 2" xfId="13641"/>
    <cellStyle name="20% - Accent6 7 2 3 4 2 2" xfId="30488"/>
    <cellStyle name="20% - Accent6 7 2 3 4 3" xfId="22921"/>
    <cellStyle name="20% - Accent6 7 2 3 5" xfId="9767"/>
    <cellStyle name="20% - Accent6 7 2 3 5 2" xfId="26707"/>
    <cellStyle name="20% - Accent6 7 2 3 6" xfId="8845"/>
    <cellStyle name="20% - Accent6 7 2 3 7" xfId="19139"/>
    <cellStyle name="20% - Accent6 7 2 4" xfId="2180"/>
    <cellStyle name="20% - Accent6 7 2 4 2" xfId="4144"/>
    <cellStyle name="20% - Accent6 7 2 4 2 2" xfId="7927"/>
    <cellStyle name="20% - Accent6 7 2 4 2 2 2" xfId="15986"/>
    <cellStyle name="20% - Accent6 7 2 4 2 2 2 2" xfId="32833"/>
    <cellStyle name="20% - Accent6 7 2 4 2 2 3" xfId="25266"/>
    <cellStyle name="20% - Accent6 7 2 4 2 3" xfId="12203"/>
    <cellStyle name="20% - Accent6 7 2 4 2 3 2" xfId="29052"/>
    <cellStyle name="20% - Accent6 7 2 4 2 4" xfId="21485"/>
    <cellStyle name="20% - Accent6 7 2 4 3" xfId="6043"/>
    <cellStyle name="20% - Accent6 7 2 4 3 2" xfId="14102"/>
    <cellStyle name="20% - Accent6 7 2 4 3 2 2" xfId="30949"/>
    <cellStyle name="20% - Accent6 7 2 4 3 3" xfId="23382"/>
    <cellStyle name="20% - Accent6 7 2 4 4" xfId="10268"/>
    <cellStyle name="20% - Accent6 7 2 4 4 2" xfId="27168"/>
    <cellStyle name="20% - Accent6 7 2 4 5" xfId="11189"/>
    <cellStyle name="20% - Accent6 7 2 4 6" xfId="19600"/>
    <cellStyle name="20% - Accent6 7 2 5" xfId="3232"/>
    <cellStyle name="20% - Accent6 7 2 5 2" xfId="7015"/>
    <cellStyle name="20% - Accent6 7 2 5 2 2" xfId="15074"/>
    <cellStyle name="20% - Accent6 7 2 5 2 2 2" xfId="31921"/>
    <cellStyle name="20% - Accent6 7 2 5 2 3" xfId="24354"/>
    <cellStyle name="20% - Accent6 7 2 5 3" xfId="11291"/>
    <cellStyle name="20% - Accent6 7 2 5 3 2" xfId="28140"/>
    <cellStyle name="20% - Accent6 7 2 5 4" xfId="20573"/>
    <cellStyle name="20% - Accent6 7 2 6" xfId="5131"/>
    <cellStyle name="20% - Accent6 7 2 6 2" xfId="13190"/>
    <cellStyle name="20% - Accent6 7 2 6 2 2" xfId="30037"/>
    <cellStyle name="20% - Accent6 7 2 6 3" xfId="22470"/>
    <cellStyle name="20% - Accent6 7 2 7" xfId="9275"/>
    <cellStyle name="20% - Accent6 7 2 7 2" xfId="26256"/>
    <cellStyle name="20% - Accent6 7 2 8" xfId="9151"/>
    <cellStyle name="20% - Accent6 7 2 9" xfId="18688"/>
    <cellStyle name="20% - Accent6 7 3" xfId="1264"/>
    <cellStyle name="20% - Accent6 7 3 2" xfId="1760"/>
    <cellStyle name="20% - Accent6 7 3 2 2" xfId="2759"/>
    <cellStyle name="20% - Accent6 7 3 2 2 2" xfId="4721"/>
    <cellStyle name="20% - Accent6 7 3 2 2 2 2" xfId="8504"/>
    <cellStyle name="20% - Accent6 7 3 2 2 2 2 2" xfId="16563"/>
    <cellStyle name="20% - Accent6 7 3 2 2 2 2 2 2" xfId="33410"/>
    <cellStyle name="20% - Accent6 7 3 2 2 2 2 3" xfId="25843"/>
    <cellStyle name="20% - Accent6 7 3 2 2 2 3" xfId="12780"/>
    <cellStyle name="20% - Accent6 7 3 2 2 2 3 2" xfId="29629"/>
    <cellStyle name="20% - Accent6 7 3 2 2 2 4" xfId="22062"/>
    <cellStyle name="20% - Accent6 7 3 2 2 3" xfId="6620"/>
    <cellStyle name="20% - Accent6 7 3 2 2 3 2" xfId="14679"/>
    <cellStyle name="20% - Accent6 7 3 2 2 3 2 2" xfId="31526"/>
    <cellStyle name="20% - Accent6 7 3 2 2 3 3" xfId="23959"/>
    <cellStyle name="20% - Accent6 7 3 2 2 4" xfId="10846"/>
    <cellStyle name="20% - Accent6 7 3 2 2 4 2" xfId="27745"/>
    <cellStyle name="20% - Accent6 7 3 2 2 5" xfId="9148"/>
    <cellStyle name="20% - Accent6 7 3 2 2 6" xfId="20177"/>
    <cellStyle name="20% - Accent6 7 3 2 3" xfId="3809"/>
    <cellStyle name="20% - Accent6 7 3 2 3 2" xfId="7592"/>
    <cellStyle name="20% - Accent6 7 3 2 3 2 2" xfId="15651"/>
    <cellStyle name="20% - Accent6 7 3 2 3 2 2 2" xfId="32498"/>
    <cellStyle name="20% - Accent6 7 3 2 3 2 3" xfId="24931"/>
    <cellStyle name="20% - Accent6 7 3 2 3 3" xfId="11868"/>
    <cellStyle name="20% - Accent6 7 3 2 3 3 2" xfId="28717"/>
    <cellStyle name="20% - Accent6 7 3 2 3 4" xfId="21150"/>
    <cellStyle name="20% - Accent6 7 3 2 4" xfId="5708"/>
    <cellStyle name="20% - Accent6 7 3 2 4 2" xfId="13767"/>
    <cellStyle name="20% - Accent6 7 3 2 4 2 2" xfId="30614"/>
    <cellStyle name="20% - Accent6 7 3 2 4 3" xfId="23047"/>
    <cellStyle name="20% - Accent6 7 3 2 5" xfId="9893"/>
    <cellStyle name="20% - Accent6 7 3 2 5 2" xfId="26833"/>
    <cellStyle name="20% - Accent6 7 3 2 6" xfId="11188"/>
    <cellStyle name="20% - Accent6 7 3 2 7" xfId="19265"/>
    <cellStyle name="20% - Accent6 7 3 3" xfId="2306"/>
    <cellStyle name="20% - Accent6 7 3 3 2" xfId="4270"/>
    <cellStyle name="20% - Accent6 7 3 3 2 2" xfId="8053"/>
    <cellStyle name="20% - Accent6 7 3 3 2 2 2" xfId="16112"/>
    <cellStyle name="20% - Accent6 7 3 3 2 2 2 2" xfId="32959"/>
    <cellStyle name="20% - Accent6 7 3 3 2 2 3" xfId="25392"/>
    <cellStyle name="20% - Accent6 7 3 3 2 3" xfId="12329"/>
    <cellStyle name="20% - Accent6 7 3 3 2 3 2" xfId="29178"/>
    <cellStyle name="20% - Accent6 7 3 3 2 4" xfId="21611"/>
    <cellStyle name="20% - Accent6 7 3 3 3" xfId="6169"/>
    <cellStyle name="20% - Accent6 7 3 3 3 2" xfId="14228"/>
    <cellStyle name="20% - Accent6 7 3 3 3 2 2" xfId="31075"/>
    <cellStyle name="20% - Accent6 7 3 3 3 3" xfId="23508"/>
    <cellStyle name="20% - Accent6 7 3 3 4" xfId="10394"/>
    <cellStyle name="20% - Accent6 7 3 3 4 2" xfId="27294"/>
    <cellStyle name="20% - Accent6 7 3 3 5" xfId="11187"/>
    <cellStyle name="20% - Accent6 7 3 3 6" xfId="19726"/>
    <cellStyle name="20% - Accent6 7 3 4" xfId="3358"/>
    <cellStyle name="20% - Accent6 7 3 4 2" xfId="7141"/>
    <cellStyle name="20% - Accent6 7 3 4 2 2" xfId="15200"/>
    <cellStyle name="20% - Accent6 7 3 4 2 2 2" xfId="32047"/>
    <cellStyle name="20% - Accent6 7 3 4 2 3" xfId="24480"/>
    <cellStyle name="20% - Accent6 7 3 4 3" xfId="11417"/>
    <cellStyle name="20% - Accent6 7 3 4 3 2" xfId="28266"/>
    <cellStyle name="20% - Accent6 7 3 4 4" xfId="20699"/>
    <cellStyle name="20% - Accent6 7 3 5" xfId="5257"/>
    <cellStyle name="20% - Accent6 7 3 5 2" xfId="13316"/>
    <cellStyle name="20% - Accent6 7 3 5 2 2" xfId="30163"/>
    <cellStyle name="20% - Accent6 7 3 5 3" xfId="22596"/>
    <cellStyle name="20% - Accent6 7 3 6" xfId="9418"/>
    <cellStyle name="20% - Accent6 7 3 6 2" xfId="26382"/>
    <cellStyle name="20% - Accent6 7 3 7" xfId="9149"/>
    <cellStyle name="20% - Accent6 7 3 8" xfId="18814"/>
    <cellStyle name="20% - Accent6 7 4" xfId="1542"/>
    <cellStyle name="20% - Accent6 7 4 2" xfId="2541"/>
    <cellStyle name="20% - Accent6 7 4 2 2" xfId="4503"/>
    <cellStyle name="20% - Accent6 7 4 2 2 2" xfId="8286"/>
    <cellStyle name="20% - Accent6 7 4 2 2 2 2" xfId="16345"/>
    <cellStyle name="20% - Accent6 7 4 2 2 2 2 2" xfId="33192"/>
    <cellStyle name="20% - Accent6 7 4 2 2 2 3" xfId="25625"/>
    <cellStyle name="20% - Accent6 7 4 2 2 3" xfId="12562"/>
    <cellStyle name="20% - Accent6 7 4 2 2 3 2" xfId="29411"/>
    <cellStyle name="20% - Accent6 7 4 2 2 4" xfId="21844"/>
    <cellStyle name="20% - Accent6 7 4 2 3" xfId="6402"/>
    <cellStyle name="20% - Accent6 7 4 2 3 2" xfId="14461"/>
    <cellStyle name="20% - Accent6 7 4 2 3 2 2" xfId="31308"/>
    <cellStyle name="20% - Accent6 7 4 2 3 3" xfId="23741"/>
    <cellStyle name="20% - Accent6 7 4 2 4" xfId="10628"/>
    <cellStyle name="20% - Accent6 7 4 2 4 2" xfId="27527"/>
    <cellStyle name="20% - Accent6 7 4 2 5" xfId="11186"/>
    <cellStyle name="20% - Accent6 7 4 2 6" xfId="19959"/>
    <cellStyle name="20% - Accent6 7 4 3" xfId="3591"/>
    <cellStyle name="20% - Accent6 7 4 3 2" xfId="7374"/>
    <cellStyle name="20% - Accent6 7 4 3 2 2" xfId="15433"/>
    <cellStyle name="20% - Accent6 7 4 3 2 2 2" xfId="32280"/>
    <cellStyle name="20% - Accent6 7 4 3 2 3" xfId="24713"/>
    <cellStyle name="20% - Accent6 7 4 3 3" xfId="11650"/>
    <cellStyle name="20% - Accent6 7 4 3 3 2" xfId="28499"/>
    <cellStyle name="20% - Accent6 7 4 3 4" xfId="20932"/>
    <cellStyle name="20% - Accent6 7 4 4" xfId="5490"/>
    <cellStyle name="20% - Accent6 7 4 4 2" xfId="13549"/>
    <cellStyle name="20% - Accent6 7 4 4 2 2" xfId="30396"/>
    <cellStyle name="20% - Accent6 7 4 4 3" xfId="22829"/>
    <cellStyle name="20% - Accent6 7 4 5" xfId="9675"/>
    <cellStyle name="20% - Accent6 7 4 5 2" xfId="26615"/>
    <cellStyle name="20% - Accent6 7 4 6" xfId="9147"/>
    <cellStyle name="20% - Accent6 7 4 7" xfId="19047"/>
    <cellStyle name="20% - Accent6 7 5" xfId="2072"/>
    <cellStyle name="20% - Accent6 7 5 2" xfId="4052"/>
    <cellStyle name="20% - Accent6 7 5 2 2" xfId="7835"/>
    <cellStyle name="20% - Accent6 7 5 2 2 2" xfId="15894"/>
    <cellStyle name="20% - Accent6 7 5 2 2 2 2" xfId="32741"/>
    <cellStyle name="20% - Accent6 7 5 2 2 3" xfId="25174"/>
    <cellStyle name="20% - Accent6 7 5 2 3" xfId="12111"/>
    <cellStyle name="20% - Accent6 7 5 2 3 2" xfId="28960"/>
    <cellStyle name="20% - Accent6 7 5 2 4" xfId="21393"/>
    <cellStyle name="20% - Accent6 7 5 3" xfId="5951"/>
    <cellStyle name="20% - Accent6 7 5 3 2" xfId="14010"/>
    <cellStyle name="20% - Accent6 7 5 3 2 2" xfId="30857"/>
    <cellStyle name="20% - Accent6 7 5 3 3" xfId="23290"/>
    <cellStyle name="20% - Accent6 7 5 4" xfId="10169"/>
    <cellStyle name="20% - Accent6 7 5 4 2" xfId="27076"/>
    <cellStyle name="20% - Accent6 7 5 5" xfId="9146"/>
    <cellStyle name="20% - Accent6 7 5 6" xfId="19508"/>
    <cellStyle name="20% - Accent6 7 6" xfId="3110"/>
    <cellStyle name="20% - Accent6 7 6 2" xfId="6923"/>
    <cellStyle name="20% - Accent6 7 6 2 2" xfId="14982"/>
    <cellStyle name="20% - Accent6 7 6 2 2 2" xfId="31829"/>
    <cellStyle name="20% - Accent6 7 6 2 3" xfId="24262"/>
    <cellStyle name="20% - Accent6 7 6 3" xfId="11173"/>
    <cellStyle name="20% - Accent6 7 6 3 2" xfId="28048"/>
    <cellStyle name="20% - Accent6 7 6 4" xfId="20481"/>
    <cellStyle name="20% - Accent6 7 7" xfId="5039"/>
    <cellStyle name="20% - Accent6 7 7 2" xfId="13098"/>
    <cellStyle name="20% - Accent6 7 7 2 2" xfId="29945"/>
    <cellStyle name="20% - Accent6 7 7 3" xfId="22378"/>
    <cellStyle name="20% - Accent6 7 8" xfId="9073"/>
    <cellStyle name="20% - Accent6 7 8 2" xfId="26164"/>
    <cellStyle name="20% - Accent6 7 9" xfId="11191"/>
    <cellStyle name="20% - Accent6 8" xfId="979"/>
    <cellStyle name="20% - Accent6 8 10" xfId="33998"/>
    <cellStyle name="20% - Accent6 8 2" xfId="1277"/>
    <cellStyle name="20% - Accent6 8 2 2" xfId="1773"/>
    <cellStyle name="20% - Accent6 8 2 2 2" xfId="2772"/>
    <cellStyle name="20% - Accent6 8 2 2 2 2" xfId="4734"/>
    <cellStyle name="20% - Accent6 8 2 2 2 2 2" xfId="8517"/>
    <cellStyle name="20% - Accent6 8 2 2 2 2 2 2" xfId="16576"/>
    <cellStyle name="20% - Accent6 8 2 2 2 2 2 2 2" xfId="33423"/>
    <cellStyle name="20% - Accent6 8 2 2 2 2 2 3" xfId="25856"/>
    <cellStyle name="20% - Accent6 8 2 2 2 2 3" xfId="12793"/>
    <cellStyle name="20% - Accent6 8 2 2 2 2 3 2" xfId="29642"/>
    <cellStyle name="20% - Accent6 8 2 2 2 2 4" xfId="22075"/>
    <cellStyle name="20% - Accent6 8 2 2 2 3" xfId="6633"/>
    <cellStyle name="20% - Accent6 8 2 2 2 3 2" xfId="14692"/>
    <cellStyle name="20% - Accent6 8 2 2 2 3 2 2" xfId="31539"/>
    <cellStyle name="20% - Accent6 8 2 2 2 3 3" xfId="23972"/>
    <cellStyle name="20% - Accent6 8 2 2 2 4" xfId="10859"/>
    <cellStyle name="20% - Accent6 8 2 2 2 4 2" xfId="27758"/>
    <cellStyle name="20% - Accent6 8 2 2 2 5" xfId="9144"/>
    <cellStyle name="20% - Accent6 8 2 2 2 6" xfId="20190"/>
    <cellStyle name="20% - Accent6 8 2 2 3" xfId="3822"/>
    <cellStyle name="20% - Accent6 8 2 2 3 2" xfId="7605"/>
    <cellStyle name="20% - Accent6 8 2 2 3 2 2" xfId="15664"/>
    <cellStyle name="20% - Accent6 8 2 2 3 2 2 2" xfId="32511"/>
    <cellStyle name="20% - Accent6 8 2 2 3 2 3" xfId="24944"/>
    <cellStyle name="20% - Accent6 8 2 2 3 3" xfId="11881"/>
    <cellStyle name="20% - Accent6 8 2 2 3 3 2" xfId="28730"/>
    <cellStyle name="20% - Accent6 8 2 2 3 4" xfId="21163"/>
    <cellStyle name="20% - Accent6 8 2 2 4" xfId="5721"/>
    <cellStyle name="20% - Accent6 8 2 2 4 2" xfId="13780"/>
    <cellStyle name="20% - Accent6 8 2 2 4 2 2" xfId="30627"/>
    <cellStyle name="20% - Accent6 8 2 2 4 3" xfId="23060"/>
    <cellStyle name="20% - Accent6 8 2 2 5" xfId="9906"/>
    <cellStyle name="20% - Accent6 8 2 2 5 2" xfId="26846"/>
    <cellStyle name="20% - Accent6 8 2 2 6" xfId="11184"/>
    <cellStyle name="20% - Accent6 8 2 2 7" xfId="19278"/>
    <cellStyle name="20% - Accent6 8 2 3" xfId="2319"/>
    <cellStyle name="20% - Accent6 8 2 3 2" xfId="4283"/>
    <cellStyle name="20% - Accent6 8 2 3 2 2" xfId="8066"/>
    <cellStyle name="20% - Accent6 8 2 3 2 2 2" xfId="16125"/>
    <cellStyle name="20% - Accent6 8 2 3 2 2 2 2" xfId="32972"/>
    <cellStyle name="20% - Accent6 8 2 3 2 2 3" xfId="25405"/>
    <cellStyle name="20% - Accent6 8 2 3 2 3" xfId="12342"/>
    <cellStyle name="20% - Accent6 8 2 3 2 3 2" xfId="29191"/>
    <cellStyle name="20% - Accent6 8 2 3 2 4" xfId="21624"/>
    <cellStyle name="20% - Accent6 8 2 3 3" xfId="6182"/>
    <cellStyle name="20% - Accent6 8 2 3 3 2" xfId="14241"/>
    <cellStyle name="20% - Accent6 8 2 3 3 2 2" xfId="31088"/>
    <cellStyle name="20% - Accent6 8 2 3 3 3" xfId="23521"/>
    <cellStyle name="20% - Accent6 8 2 3 4" xfId="10407"/>
    <cellStyle name="20% - Accent6 8 2 3 4 2" xfId="27307"/>
    <cellStyle name="20% - Accent6 8 2 3 5" xfId="11183"/>
    <cellStyle name="20% - Accent6 8 2 3 6" xfId="19739"/>
    <cellStyle name="20% - Accent6 8 2 4" xfId="3371"/>
    <cellStyle name="20% - Accent6 8 2 4 2" xfId="7154"/>
    <cellStyle name="20% - Accent6 8 2 4 2 2" xfId="15213"/>
    <cellStyle name="20% - Accent6 8 2 4 2 2 2" xfId="32060"/>
    <cellStyle name="20% - Accent6 8 2 4 2 3" xfId="24493"/>
    <cellStyle name="20% - Accent6 8 2 4 3" xfId="11430"/>
    <cellStyle name="20% - Accent6 8 2 4 3 2" xfId="28279"/>
    <cellStyle name="20% - Accent6 8 2 4 4" xfId="20712"/>
    <cellStyle name="20% - Accent6 8 2 5" xfId="5270"/>
    <cellStyle name="20% - Accent6 8 2 5 2" xfId="13329"/>
    <cellStyle name="20% - Accent6 8 2 5 2 2" xfId="30176"/>
    <cellStyle name="20% - Accent6 8 2 5 3" xfId="22609"/>
    <cellStyle name="20% - Accent6 8 2 6" xfId="9431"/>
    <cellStyle name="20% - Accent6 8 2 6 2" xfId="26395"/>
    <cellStyle name="20% - Accent6 8 2 7" xfId="9145"/>
    <cellStyle name="20% - Accent6 8 2 8" xfId="18827"/>
    <cellStyle name="20% - Accent6 8 3" xfId="1555"/>
    <cellStyle name="20% - Accent6 8 3 2" xfId="2554"/>
    <cellStyle name="20% - Accent6 8 3 2 2" xfId="4516"/>
    <cellStyle name="20% - Accent6 8 3 2 2 2" xfId="8299"/>
    <cellStyle name="20% - Accent6 8 3 2 2 2 2" xfId="16358"/>
    <cellStyle name="20% - Accent6 8 3 2 2 2 2 2" xfId="33205"/>
    <cellStyle name="20% - Accent6 8 3 2 2 2 3" xfId="25638"/>
    <cellStyle name="20% - Accent6 8 3 2 2 3" xfId="12575"/>
    <cellStyle name="20% - Accent6 8 3 2 2 3 2" xfId="29424"/>
    <cellStyle name="20% - Accent6 8 3 2 2 4" xfId="21857"/>
    <cellStyle name="20% - Accent6 8 3 2 3" xfId="6415"/>
    <cellStyle name="20% - Accent6 8 3 2 3 2" xfId="14474"/>
    <cellStyle name="20% - Accent6 8 3 2 3 2 2" xfId="31321"/>
    <cellStyle name="20% - Accent6 8 3 2 3 3" xfId="23754"/>
    <cellStyle name="20% - Accent6 8 3 2 4" xfId="10641"/>
    <cellStyle name="20% - Accent6 8 3 2 4 2" xfId="27540"/>
    <cellStyle name="20% - Accent6 8 3 2 5" xfId="8935"/>
    <cellStyle name="20% - Accent6 8 3 2 6" xfId="19972"/>
    <cellStyle name="20% - Accent6 8 3 3" xfId="3604"/>
    <cellStyle name="20% - Accent6 8 3 3 2" xfId="7387"/>
    <cellStyle name="20% - Accent6 8 3 3 2 2" xfId="15446"/>
    <cellStyle name="20% - Accent6 8 3 3 2 2 2" xfId="32293"/>
    <cellStyle name="20% - Accent6 8 3 3 2 3" xfId="24726"/>
    <cellStyle name="20% - Accent6 8 3 3 3" xfId="11663"/>
    <cellStyle name="20% - Accent6 8 3 3 3 2" xfId="28512"/>
    <cellStyle name="20% - Accent6 8 3 3 4" xfId="20945"/>
    <cellStyle name="20% - Accent6 8 3 4" xfId="5503"/>
    <cellStyle name="20% - Accent6 8 3 4 2" xfId="13562"/>
    <cellStyle name="20% - Accent6 8 3 4 2 2" xfId="30409"/>
    <cellStyle name="20% - Accent6 8 3 4 3" xfId="22842"/>
    <cellStyle name="20% - Accent6 8 3 5" xfId="9688"/>
    <cellStyle name="20% - Accent6 8 3 5 2" xfId="26628"/>
    <cellStyle name="20% - Accent6 8 3 6" xfId="9143"/>
    <cellStyle name="20% - Accent6 8 3 7" xfId="19060"/>
    <cellStyle name="20% - Accent6 8 4" xfId="2100"/>
    <cellStyle name="20% - Accent6 8 4 2" xfId="4065"/>
    <cellStyle name="20% - Accent6 8 4 2 2" xfId="7848"/>
    <cellStyle name="20% - Accent6 8 4 2 2 2" xfId="15907"/>
    <cellStyle name="20% - Accent6 8 4 2 2 2 2" xfId="32754"/>
    <cellStyle name="20% - Accent6 8 4 2 2 3" xfId="25187"/>
    <cellStyle name="20% - Accent6 8 4 2 3" xfId="12124"/>
    <cellStyle name="20% - Accent6 8 4 2 3 2" xfId="28973"/>
    <cellStyle name="20% - Accent6 8 4 2 4" xfId="21406"/>
    <cellStyle name="20% - Accent6 8 4 3" xfId="5964"/>
    <cellStyle name="20% - Accent6 8 4 3 2" xfId="14023"/>
    <cellStyle name="20% - Accent6 8 4 3 2 2" xfId="30870"/>
    <cellStyle name="20% - Accent6 8 4 3 3" xfId="23303"/>
    <cellStyle name="20% - Accent6 8 4 4" xfId="10189"/>
    <cellStyle name="20% - Accent6 8 4 4 2" xfId="27089"/>
    <cellStyle name="20% - Accent6 8 4 5" xfId="13021"/>
    <cellStyle name="20% - Accent6 8 4 6" xfId="19521"/>
    <cellStyle name="20% - Accent6 8 5" xfId="3153"/>
    <cellStyle name="20% - Accent6 8 5 2" xfId="6936"/>
    <cellStyle name="20% - Accent6 8 5 2 2" xfId="14995"/>
    <cellStyle name="20% - Accent6 8 5 2 2 2" xfId="31842"/>
    <cellStyle name="20% - Accent6 8 5 2 3" xfId="24275"/>
    <cellStyle name="20% - Accent6 8 5 3" xfId="11212"/>
    <cellStyle name="20% - Accent6 8 5 3 2" xfId="28061"/>
    <cellStyle name="20% - Accent6 8 5 4" xfId="20494"/>
    <cellStyle name="20% - Accent6 8 6" xfId="5052"/>
    <cellStyle name="20% - Accent6 8 6 2" xfId="13111"/>
    <cellStyle name="20% - Accent6 8 6 2 2" xfId="29958"/>
    <cellStyle name="20% - Accent6 8 6 3" xfId="22391"/>
    <cellStyle name="20% - Accent6 8 7" xfId="9178"/>
    <cellStyle name="20% - Accent6 8 7 2" xfId="26177"/>
    <cellStyle name="20% - Accent6 8 8" xfId="11185"/>
    <cellStyle name="20% - Accent6 8 9" xfId="18609"/>
    <cellStyle name="20% - Accent6 9" xfId="1148"/>
    <cellStyle name="20% - Accent6 9 2" xfId="1681"/>
    <cellStyle name="20% - Accent6 9 2 2" xfId="2680"/>
    <cellStyle name="20% - Accent6 9 2 2 2" xfId="4642"/>
    <cellStyle name="20% - Accent6 9 2 2 2 2" xfId="8425"/>
    <cellStyle name="20% - Accent6 9 2 2 2 2 2" xfId="16484"/>
    <cellStyle name="20% - Accent6 9 2 2 2 2 2 2" xfId="33331"/>
    <cellStyle name="20% - Accent6 9 2 2 2 2 3" xfId="25764"/>
    <cellStyle name="20% - Accent6 9 2 2 2 3" xfId="12701"/>
    <cellStyle name="20% - Accent6 9 2 2 2 3 2" xfId="29550"/>
    <cellStyle name="20% - Accent6 9 2 2 2 4" xfId="21983"/>
    <cellStyle name="20% - Accent6 9 2 2 3" xfId="6541"/>
    <cellStyle name="20% - Accent6 9 2 2 3 2" xfId="14600"/>
    <cellStyle name="20% - Accent6 9 2 2 3 2 2" xfId="31447"/>
    <cellStyle name="20% - Accent6 9 2 2 3 3" xfId="23880"/>
    <cellStyle name="20% - Accent6 9 2 2 4" xfId="10767"/>
    <cellStyle name="20% - Accent6 9 2 2 4 2" xfId="27666"/>
    <cellStyle name="20% - Accent6 9 2 2 5" xfId="9142"/>
    <cellStyle name="20% - Accent6 9 2 2 6" xfId="20098"/>
    <cellStyle name="20% - Accent6 9 2 3" xfId="3730"/>
    <cellStyle name="20% - Accent6 9 2 3 2" xfId="7513"/>
    <cellStyle name="20% - Accent6 9 2 3 2 2" xfId="15572"/>
    <cellStyle name="20% - Accent6 9 2 3 2 2 2" xfId="32419"/>
    <cellStyle name="20% - Accent6 9 2 3 2 3" xfId="24852"/>
    <cellStyle name="20% - Accent6 9 2 3 3" xfId="11789"/>
    <cellStyle name="20% - Accent6 9 2 3 3 2" xfId="28638"/>
    <cellStyle name="20% - Accent6 9 2 3 4" xfId="21071"/>
    <cellStyle name="20% - Accent6 9 2 4" xfId="5629"/>
    <cellStyle name="20% - Accent6 9 2 4 2" xfId="13688"/>
    <cellStyle name="20% - Accent6 9 2 4 2 2" xfId="30535"/>
    <cellStyle name="20% - Accent6 9 2 4 3" xfId="22968"/>
    <cellStyle name="20% - Accent6 9 2 5" xfId="9814"/>
    <cellStyle name="20% - Accent6 9 2 5 2" xfId="26754"/>
    <cellStyle name="20% - Accent6 9 2 6" xfId="11182"/>
    <cellStyle name="20% - Accent6 9 2 7" xfId="19186"/>
    <cellStyle name="20% - Accent6 9 3" xfId="2227"/>
    <cellStyle name="20% - Accent6 9 3 2" xfId="4191"/>
    <cellStyle name="20% - Accent6 9 3 2 2" xfId="7974"/>
    <cellStyle name="20% - Accent6 9 3 2 2 2" xfId="16033"/>
    <cellStyle name="20% - Accent6 9 3 2 2 2 2" xfId="32880"/>
    <cellStyle name="20% - Accent6 9 3 2 2 3" xfId="25313"/>
    <cellStyle name="20% - Accent6 9 3 2 3" xfId="12250"/>
    <cellStyle name="20% - Accent6 9 3 2 3 2" xfId="29099"/>
    <cellStyle name="20% - Accent6 9 3 2 4" xfId="21532"/>
    <cellStyle name="20% - Accent6 9 3 3" xfId="6090"/>
    <cellStyle name="20% - Accent6 9 3 3 2" xfId="14149"/>
    <cellStyle name="20% - Accent6 9 3 3 2 2" xfId="30996"/>
    <cellStyle name="20% - Accent6 9 3 3 3" xfId="23429"/>
    <cellStyle name="20% - Accent6 9 3 4" xfId="10315"/>
    <cellStyle name="20% - Accent6 9 3 4 2" xfId="27215"/>
    <cellStyle name="20% - Accent6 9 3 5" xfId="11181"/>
    <cellStyle name="20% - Accent6 9 3 6" xfId="19647"/>
    <cellStyle name="20% - Accent6 9 4" xfId="3279"/>
    <cellStyle name="20% - Accent6 9 4 2" xfId="7062"/>
    <cellStyle name="20% - Accent6 9 4 2 2" xfId="15121"/>
    <cellStyle name="20% - Accent6 9 4 2 2 2" xfId="31968"/>
    <cellStyle name="20% - Accent6 9 4 2 3" xfId="24401"/>
    <cellStyle name="20% - Accent6 9 4 3" xfId="11338"/>
    <cellStyle name="20% - Accent6 9 4 3 2" xfId="28187"/>
    <cellStyle name="20% - Accent6 9 4 4" xfId="20620"/>
    <cellStyle name="20% - Accent6 9 5" xfId="5178"/>
    <cellStyle name="20% - Accent6 9 5 2" xfId="13237"/>
    <cellStyle name="20% - Accent6 9 5 2 2" xfId="30084"/>
    <cellStyle name="20% - Accent6 9 5 3" xfId="22517"/>
    <cellStyle name="20% - Accent6 9 6" xfId="9328"/>
    <cellStyle name="20% - Accent6 9 6 2" xfId="26303"/>
    <cellStyle name="20% - Accent6 9 7" xfId="13017"/>
    <cellStyle name="20% - Accent6 9 8" xfId="18735"/>
    <cellStyle name="20% - Akzent1" xfId="10"/>
    <cellStyle name="20% - Akzent2" xfId="11"/>
    <cellStyle name="20% - Akzent3" xfId="12"/>
    <cellStyle name="20% - Akzent4" xfId="13"/>
    <cellStyle name="20% - Akzent5" xfId="14"/>
    <cellStyle name="20% - Akzent6" xfId="15"/>
    <cellStyle name="20% - Colore 1" xfId="16"/>
    <cellStyle name="20% - Colore 2" xfId="17"/>
    <cellStyle name="20% - Colore 3" xfId="18"/>
    <cellStyle name="20% - Colore 4" xfId="19"/>
    <cellStyle name="20% - Colore 5" xfId="20"/>
    <cellStyle name="20% - Colore 6" xfId="21"/>
    <cellStyle name="20% - Énfasis1" xfId="22"/>
    <cellStyle name="20% - Énfasis1 2" xfId="286"/>
    <cellStyle name="20% - Énfasis1 2 2" xfId="11180"/>
    <cellStyle name="20% - Énfasis1 3" xfId="866"/>
    <cellStyle name="20% - Énfasis1 4" xfId="9141"/>
    <cellStyle name="20% - Énfasis1 5" xfId="535"/>
    <cellStyle name="20% - Énfasis2" xfId="23"/>
    <cellStyle name="20% - Énfasis2 2" xfId="287"/>
    <cellStyle name="20% - Énfasis2 2 2" xfId="8842"/>
    <cellStyle name="20% - Énfasis2 3" xfId="867"/>
    <cellStyle name="20% - Énfasis2 4" xfId="8843"/>
    <cellStyle name="20% - Énfasis2 5" xfId="532"/>
    <cellStyle name="20% - Énfasis3" xfId="24"/>
    <cellStyle name="20% - Énfasis3 2" xfId="288"/>
    <cellStyle name="20% - Énfasis3 2 2" xfId="9056"/>
    <cellStyle name="20% - Énfasis3 3" xfId="868"/>
    <cellStyle name="20% - Énfasis3 4" xfId="8841"/>
    <cellStyle name="20% - Énfasis3 5" xfId="533"/>
    <cellStyle name="20% - Énfasis4" xfId="25"/>
    <cellStyle name="20% - Énfasis4 2" xfId="289"/>
    <cellStyle name="20% - Énfasis4 2 2" xfId="11179"/>
    <cellStyle name="20% - Énfasis4 3" xfId="869"/>
    <cellStyle name="20% - Énfasis4 4" xfId="8840"/>
    <cellStyle name="20% - Énfasis4 5" xfId="531"/>
    <cellStyle name="20% - Énfasis5" xfId="26"/>
    <cellStyle name="20% - Énfasis5 2" xfId="290"/>
    <cellStyle name="20% - Énfasis5 2 2" xfId="11052"/>
    <cellStyle name="20% - Énfasis5 3" xfId="870"/>
    <cellStyle name="20% - Énfasis5 4" xfId="11072"/>
    <cellStyle name="20% - Énfasis5 5" xfId="530"/>
    <cellStyle name="20% - Énfasis6" xfId="27"/>
    <cellStyle name="20% - Énfasis6 2" xfId="291"/>
    <cellStyle name="20% - Énfasis6 2 2" xfId="11178"/>
    <cellStyle name="20% - Énfasis6 3" xfId="871"/>
    <cellStyle name="20% - Énfasis6 4" xfId="9140"/>
    <cellStyle name="20% - Énfasis6 5" xfId="529"/>
    <cellStyle name="20% - Έμφαση1" xfId="28"/>
    <cellStyle name="20% - Έμφαση2" xfId="29"/>
    <cellStyle name="20% - Έμφαση3" xfId="30"/>
    <cellStyle name="20% - Έμφαση4" xfId="31"/>
    <cellStyle name="20% - Έμφαση5" xfId="32"/>
    <cellStyle name="20% - Έμφαση6" xfId="33"/>
    <cellStyle name="40 % - Markeringsfarve1" xfId="34"/>
    <cellStyle name="40 % - Markeringsfarve2" xfId="35"/>
    <cellStyle name="40 % - Markeringsfarve3" xfId="36"/>
    <cellStyle name="40 % - Markeringsfarve4" xfId="37"/>
    <cellStyle name="40 % - Markeringsfarve5" xfId="38"/>
    <cellStyle name="40 % - Markeringsfarve6" xfId="39"/>
    <cellStyle name="40% - Accent1 10" xfId="1931"/>
    <cellStyle name="40% - Accent1 11" xfId="1984"/>
    <cellStyle name="40% - Accent1 12" xfId="2994"/>
    <cellStyle name="40% - Accent1 12 2" xfId="33738"/>
    <cellStyle name="40% - Accent1 13" xfId="18477"/>
    <cellStyle name="40% - Accent1 14" xfId="33888"/>
    <cellStyle name="40% - Accent1 15" xfId="292"/>
    <cellStyle name="40% - Accent1 2" xfId="293"/>
    <cellStyle name="40% - Accent1 2 2" xfId="779"/>
    <cellStyle name="40% - Accent1 2 3" xfId="11177"/>
    <cellStyle name="40% - Accent1 2_Energía" xfId="11008"/>
    <cellStyle name="40% - Accent1 3" xfId="577"/>
    <cellStyle name="40% - Accent1 4" xfId="642"/>
    <cellStyle name="40% - Accent1 5" xfId="726"/>
    <cellStyle name="40% - Accent1 6" xfId="778"/>
    <cellStyle name="40% - Accent1 7" xfId="980"/>
    <cellStyle name="40% - Accent1 7 2" xfId="33999"/>
    <cellStyle name="40% - Accent1 8" xfId="1149"/>
    <cellStyle name="40% - Accent1 9" xfId="1427"/>
    <cellStyle name="40% - Accent2 10" xfId="1932"/>
    <cellStyle name="40% - Accent2 11" xfId="1978"/>
    <cellStyle name="40% - Accent2 12" xfId="2995"/>
    <cellStyle name="40% - Accent2 12 2" xfId="33739"/>
    <cellStyle name="40% - Accent2 13" xfId="18478"/>
    <cellStyle name="40% - Accent2 14" xfId="33884"/>
    <cellStyle name="40% - Accent2 15" xfId="294"/>
    <cellStyle name="40% - Accent2 2" xfId="295"/>
    <cellStyle name="40% - Accent2 2 2" xfId="781"/>
    <cellStyle name="40% - Accent2 2 3" xfId="8839"/>
    <cellStyle name="40% - Accent2 2_Energía" xfId="9574"/>
    <cellStyle name="40% - Accent2 3" xfId="578"/>
    <cellStyle name="40% - Accent2 4" xfId="643"/>
    <cellStyle name="40% - Accent2 5" xfId="705"/>
    <cellStyle name="40% - Accent2 6" xfId="780"/>
    <cellStyle name="40% - Accent2 7" xfId="981"/>
    <cellStyle name="40% - Accent2 7 2" xfId="34000"/>
    <cellStyle name="40% - Accent2 8" xfId="1150"/>
    <cellStyle name="40% - Accent2 9" xfId="1428"/>
    <cellStyle name="40% - Accent3 10" xfId="1933"/>
    <cellStyle name="40% - Accent3 11" xfId="2081"/>
    <cellStyle name="40% - Accent3 12" xfId="2996"/>
    <cellStyle name="40% - Accent3 12 2" xfId="33740"/>
    <cellStyle name="40% - Accent3 13" xfId="18479"/>
    <cellStyle name="40% - Accent3 14" xfId="33879"/>
    <cellStyle name="40% - Accent3 15" xfId="296"/>
    <cellStyle name="40% - Accent3 2" xfId="297"/>
    <cellStyle name="40% - Accent3 2 2" xfId="783"/>
    <cellStyle name="40% - Accent3 2 3" xfId="11091"/>
    <cellStyle name="40% - Accent3 2_Energía" xfId="8838"/>
    <cellStyle name="40% - Accent3 3" xfId="579"/>
    <cellStyle name="40% - Accent3 4" xfId="644"/>
    <cellStyle name="40% - Accent3 5" xfId="700"/>
    <cellStyle name="40% - Accent3 6" xfId="782"/>
    <cellStyle name="40% - Accent3 7" xfId="982"/>
    <cellStyle name="40% - Accent3 7 2" xfId="34001"/>
    <cellStyle name="40% - Accent3 8" xfId="1151"/>
    <cellStyle name="40% - Accent3 9" xfId="1429"/>
    <cellStyle name="40% - Accent4 10" xfId="1934"/>
    <cellStyle name="40% - Accent4 11" xfId="1977"/>
    <cellStyle name="40% - Accent4 12" xfId="2997"/>
    <cellStyle name="40% - Accent4 12 2" xfId="33741"/>
    <cellStyle name="40% - Accent4 13" xfId="18480"/>
    <cellStyle name="40% - Accent4 14" xfId="33875"/>
    <cellStyle name="40% - Accent4 15" xfId="298"/>
    <cellStyle name="40% - Accent4 2" xfId="299"/>
    <cellStyle name="40% - Accent4 2 2" xfId="785"/>
    <cellStyle name="40% - Accent4 2 3" xfId="8953"/>
    <cellStyle name="40% - Accent4 2_Energía" xfId="8916"/>
    <cellStyle name="40% - Accent4 3" xfId="580"/>
    <cellStyle name="40% - Accent4 4" xfId="645"/>
    <cellStyle name="40% - Accent4 5" xfId="713"/>
    <cellStyle name="40% - Accent4 6" xfId="784"/>
    <cellStyle name="40% - Accent4 7" xfId="983"/>
    <cellStyle name="40% - Accent4 7 2" xfId="34002"/>
    <cellStyle name="40% - Accent4 8" xfId="1152"/>
    <cellStyle name="40% - Accent4 9" xfId="1430"/>
    <cellStyle name="40% - Accent5 10" xfId="1935"/>
    <cellStyle name="40% - Accent5 11" xfId="1976"/>
    <cellStyle name="40% - Accent5 12" xfId="2998"/>
    <cellStyle name="40% - Accent5 12 2" xfId="33742"/>
    <cellStyle name="40% - Accent5 13" xfId="18481"/>
    <cellStyle name="40% - Accent5 14" xfId="33868"/>
    <cellStyle name="40% - Accent5 15" xfId="300"/>
    <cellStyle name="40% - Accent5 2" xfId="301"/>
    <cellStyle name="40% - Accent5 2 2" xfId="787"/>
    <cellStyle name="40% - Accent5 2 3" xfId="8836"/>
    <cellStyle name="40% - Accent5 2_Energía" xfId="9138"/>
    <cellStyle name="40% - Accent5 3" xfId="581"/>
    <cellStyle name="40% - Accent5 4" xfId="646"/>
    <cellStyle name="40% - Accent5 5" xfId="697"/>
    <cellStyle name="40% - Accent5 6" xfId="786"/>
    <cellStyle name="40% - Accent5 7" xfId="984"/>
    <cellStyle name="40% - Accent5 7 2" xfId="34003"/>
    <cellStyle name="40% - Accent5 8" xfId="1153"/>
    <cellStyle name="40% - Accent5 9" xfId="1431"/>
    <cellStyle name="40% - Accent6 10" xfId="1936"/>
    <cellStyle name="40% - Accent6 11" xfId="1985"/>
    <cellStyle name="40% - Accent6 12" xfId="2999"/>
    <cellStyle name="40% - Accent6 12 2" xfId="33743"/>
    <cellStyle name="40% - Accent6 13" xfId="18482"/>
    <cellStyle name="40% - Accent6 14" xfId="33864"/>
    <cellStyle name="40% - Accent6 15" xfId="302"/>
    <cellStyle name="40% - Accent6 2" xfId="303"/>
    <cellStyle name="40% - Accent6 2 2" xfId="789"/>
    <cellStyle name="40% - Accent6 2 3" xfId="8998"/>
    <cellStyle name="40% - Accent6 2_Energía" xfId="8952"/>
    <cellStyle name="40% - Accent6 3" xfId="582"/>
    <cellStyle name="40% - Accent6 4" xfId="647"/>
    <cellStyle name="40% - Accent6 5" xfId="676"/>
    <cellStyle name="40% - Accent6 6" xfId="788"/>
    <cellStyle name="40% - Accent6 7" xfId="985"/>
    <cellStyle name="40% - Accent6 7 2" xfId="34004"/>
    <cellStyle name="40% - Accent6 8" xfId="1154"/>
    <cellStyle name="40% - Accent6 9" xfId="1432"/>
    <cellStyle name="40% - Akzent1" xfId="40"/>
    <cellStyle name="40% - Akzent2" xfId="41"/>
    <cellStyle name="40% - Akzent3" xfId="42"/>
    <cellStyle name="40% - Akzent4" xfId="43"/>
    <cellStyle name="40% - Akzent5" xfId="44"/>
    <cellStyle name="40% - Akzent6" xfId="45"/>
    <cellStyle name="40% - Colore 1" xfId="46"/>
    <cellStyle name="40% - Colore 2" xfId="47"/>
    <cellStyle name="40% - Colore 3" xfId="48"/>
    <cellStyle name="40% - Colore 4" xfId="49"/>
    <cellStyle name="40% - Colore 5" xfId="50"/>
    <cellStyle name="40% - Colore 6" xfId="51"/>
    <cellStyle name="40% - Énfasis1" xfId="52"/>
    <cellStyle name="40% - Énfasis1 2" xfId="304"/>
    <cellStyle name="40% - Énfasis1 2 2" xfId="9336"/>
    <cellStyle name="40% - Énfasis1 3" xfId="872"/>
    <cellStyle name="40% - Énfasis1 4" xfId="9591"/>
    <cellStyle name="40% - Énfasis1 5" xfId="528"/>
    <cellStyle name="40% - Énfasis2" xfId="53"/>
    <cellStyle name="40% - Énfasis2 2" xfId="305"/>
    <cellStyle name="40% - Énfasis2 2 2" xfId="9012"/>
    <cellStyle name="40% - Énfasis2 3" xfId="873"/>
    <cellStyle name="40% - Énfasis2 4" xfId="9100"/>
    <cellStyle name="40% - Énfasis2 5" xfId="527"/>
    <cellStyle name="40% - Énfasis3" xfId="54"/>
    <cellStyle name="40% - Énfasis3 2" xfId="306"/>
    <cellStyle name="40% - Énfasis3 2 2" xfId="8951"/>
    <cellStyle name="40% - Énfasis3 3" xfId="874"/>
    <cellStyle name="40% - Énfasis3 4" xfId="9133"/>
    <cellStyle name="40% - Énfasis3 5" xfId="526"/>
    <cellStyle name="40% - Énfasis4" xfId="55"/>
    <cellStyle name="40% - Énfasis4 2" xfId="307"/>
    <cellStyle name="40% - Énfasis4 2 2" xfId="11089"/>
    <cellStyle name="40% - Énfasis4 3" xfId="875"/>
    <cellStyle name="40% - Énfasis4 4" xfId="8834"/>
    <cellStyle name="40% - Énfasis4 5" xfId="525"/>
    <cellStyle name="40% - Énfasis5" xfId="56"/>
    <cellStyle name="40% - Énfasis5 2" xfId="308"/>
    <cellStyle name="40% - Énfasis5 2 2" xfId="8833"/>
    <cellStyle name="40% - Énfasis5 3" xfId="876"/>
    <cellStyle name="40% - Énfasis5 4" xfId="10069"/>
    <cellStyle name="40% - Énfasis5 5" xfId="524"/>
    <cellStyle name="40% - Énfasis6" xfId="57"/>
    <cellStyle name="40% - Énfasis6 2" xfId="309"/>
    <cellStyle name="40% - Énfasis6 2 2" xfId="8898"/>
    <cellStyle name="40% - Énfasis6 3" xfId="877"/>
    <cellStyle name="40% - Énfasis6 4" xfId="8832"/>
    <cellStyle name="40% - Énfasis6 5" xfId="523"/>
    <cellStyle name="40% - Έμφαση1" xfId="58"/>
    <cellStyle name="40% - Έμφαση2" xfId="59"/>
    <cellStyle name="40% - Έμφαση3" xfId="60"/>
    <cellStyle name="40% - Έμφαση4" xfId="61"/>
    <cellStyle name="40% - Έμφαση5" xfId="62"/>
    <cellStyle name="40% - Έμφαση6" xfId="63"/>
    <cellStyle name="60 % - Markeringsfarve1" xfId="64"/>
    <cellStyle name="60 % - Markeringsfarve2" xfId="65"/>
    <cellStyle name="60 % - Markeringsfarve3" xfId="66"/>
    <cellStyle name="60 % - Markeringsfarve4" xfId="67"/>
    <cellStyle name="60 % - Markeringsfarve5" xfId="68"/>
    <cellStyle name="60 % - Markeringsfarve6" xfId="69"/>
    <cellStyle name="60% - Accent1 10" xfId="1937"/>
    <cellStyle name="60% - Accent1 11" xfId="2078"/>
    <cellStyle name="60% - Accent1 12" xfId="3000"/>
    <cellStyle name="60% - Accent1 12 2" xfId="33744"/>
    <cellStyle name="60% - Accent1 13" xfId="18483"/>
    <cellStyle name="60% - Accent1 14" xfId="33887"/>
    <cellStyle name="60% - Accent1 15" xfId="310"/>
    <cellStyle name="60% - Accent1 2" xfId="311"/>
    <cellStyle name="60% - Accent1 2 2" xfId="791"/>
    <cellStyle name="60% - Accent1 2 3" xfId="9099"/>
    <cellStyle name="60% - Accent1 2_Energía" xfId="8914"/>
    <cellStyle name="60% - Accent1 3" xfId="583"/>
    <cellStyle name="60% - Accent1 4" xfId="648"/>
    <cellStyle name="60% - Accent1 5" xfId="750"/>
    <cellStyle name="60% - Accent1 6" xfId="790"/>
    <cellStyle name="60% - Accent1 7" xfId="986"/>
    <cellStyle name="60% - Accent1 7 2" xfId="34005"/>
    <cellStyle name="60% - Accent1 8" xfId="1155"/>
    <cellStyle name="60% - Accent1 9" xfId="1433"/>
    <cellStyle name="60% - Accent2 10" xfId="1938"/>
    <cellStyle name="60% - Accent2 11" xfId="2080"/>
    <cellStyle name="60% - Accent2 12" xfId="3001"/>
    <cellStyle name="60% - Accent2 12 2" xfId="33745"/>
    <cellStyle name="60% - Accent2 13" xfId="18484"/>
    <cellStyle name="60% - Accent2 14" xfId="33882"/>
    <cellStyle name="60% - Accent2 15" xfId="312"/>
    <cellStyle name="60% - Accent2 2" xfId="313"/>
    <cellStyle name="60% - Accent2 2 2" xfId="793"/>
    <cellStyle name="60% - Accent2 2 3" xfId="8831"/>
    <cellStyle name="60% - Accent2 2_Energía" xfId="10178"/>
    <cellStyle name="60% - Accent2 3" xfId="584"/>
    <cellStyle name="60% - Accent2 4" xfId="649"/>
    <cellStyle name="60% - Accent2 5" xfId="752"/>
    <cellStyle name="60% - Accent2 6" xfId="792"/>
    <cellStyle name="60% - Accent2 7" xfId="987"/>
    <cellStyle name="60% - Accent2 7 2" xfId="34006"/>
    <cellStyle name="60% - Accent2 8" xfId="1156"/>
    <cellStyle name="60% - Accent2 9" xfId="1434"/>
    <cellStyle name="60% - Accent3 10" xfId="1939"/>
    <cellStyle name="60% - Accent3 11" xfId="1986"/>
    <cellStyle name="60% - Accent3 12" xfId="3002"/>
    <cellStyle name="60% - Accent3 12 2" xfId="33746"/>
    <cellStyle name="60% - Accent3 13" xfId="18485"/>
    <cellStyle name="60% - Accent3 14" xfId="33878"/>
    <cellStyle name="60% - Accent3 15" xfId="314"/>
    <cellStyle name="60% - Accent3 2" xfId="315"/>
    <cellStyle name="60% - Accent3 2 2" xfId="795"/>
    <cellStyle name="60% - Accent3 2 3" xfId="8950"/>
    <cellStyle name="60% - Accent3 2_Energía" xfId="8830"/>
    <cellStyle name="60% - Accent3 3" xfId="585"/>
    <cellStyle name="60% - Accent3 4" xfId="650"/>
    <cellStyle name="60% - Accent3 5" xfId="731"/>
    <cellStyle name="60% - Accent3 6" xfId="794"/>
    <cellStyle name="60% - Accent3 7" xfId="988"/>
    <cellStyle name="60% - Accent3 7 2" xfId="34007"/>
    <cellStyle name="60% - Accent3 8" xfId="1157"/>
    <cellStyle name="60% - Accent3 9" xfId="1435"/>
    <cellStyle name="60% - Accent4 10" xfId="1940"/>
    <cellStyle name="60% - Accent4 11" xfId="2079"/>
    <cellStyle name="60% - Accent4 12" xfId="3003"/>
    <cellStyle name="60% - Accent4 12 2" xfId="33747"/>
    <cellStyle name="60% - Accent4 13" xfId="18486"/>
    <cellStyle name="60% - Accent4 14" xfId="33871"/>
    <cellStyle name="60% - Accent4 15" xfId="316"/>
    <cellStyle name="60% - Accent4 2" xfId="317"/>
    <cellStyle name="60% - Accent4 2 2" xfId="797"/>
    <cellStyle name="60% - Accent4 2 3" xfId="9047"/>
    <cellStyle name="60% - Accent4 2_Energía" xfId="8949"/>
    <cellStyle name="60% - Accent4 3" xfId="586"/>
    <cellStyle name="60% - Accent4 4" xfId="651"/>
    <cellStyle name="60% - Accent4 5" xfId="708"/>
    <cellStyle name="60% - Accent4 6" xfId="796"/>
    <cellStyle name="60% - Accent4 7" xfId="989"/>
    <cellStyle name="60% - Accent4 7 2" xfId="34008"/>
    <cellStyle name="60% - Accent4 8" xfId="1158"/>
    <cellStyle name="60% - Accent4 9" xfId="1436"/>
    <cellStyle name="60% - Accent5 10" xfId="1941"/>
    <cellStyle name="60% - Accent5 11" xfId="1974"/>
    <cellStyle name="60% - Accent5 12" xfId="3004"/>
    <cellStyle name="60% - Accent5 12 2" xfId="33748"/>
    <cellStyle name="60% - Accent5 13" xfId="18487"/>
    <cellStyle name="60% - Accent5 14" xfId="33867"/>
    <cellStyle name="60% - Accent5 15" xfId="318"/>
    <cellStyle name="60% - Accent5 2" xfId="319"/>
    <cellStyle name="60% - Accent5 2 2" xfId="799"/>
    <cellStyle name="60% - Accent5 2 3" xfId="9191"/>
    <cellStyle name="60% - Accent5 2_Energía" xfId="9005"/>
    <cellStyle name="60% - Accent5 3" xfId="587"/>
    <cellStyle name="60% - Accent5 4" xfId="652"/>
    <cellStyle name="60% - Accent5 5" xfId="668"/>
    <cellStyle name="60% - Accent5 6" xfId="798"/>
    <cellStyle name="60% - Accent5 7" xfId="990"/>
    <cellStyle name="60% - Accent5 7 2" xfId="34009"/>
    <cellStyle name="60% - Accent5 8" xfId="1159"/>
    <cellStyle name="60% - Accent5 9" xfId="1437"/>
    <cellStyle name="60% - Accent6 10" xfId="1942"/>
    <cellStyle name="60% - Accent6 11" xfId="2082"/>
    <cellStyle name="60% - Accent6 12" xfId="3005"/>
    <cellStyle name="60% - Accent6 12 2" xfId="33749"/>
    <cellStyle name="60% - Accent6 13" xfId="18488"/>
    <cellStyle name="60% - Accent6 14" xfId="33863"/>
    <cellStyle name="60% - Accent6 15" xfId="320"/>
    <cellStyle name="60% - Accent6 2" xfId="321"/>
    <cellStyle name="60% - Accent6 2 2" xfId="801"/>
    <cellStyle name="60% - Accent6 2 3" xfId="9590"/>
    <cellStyle name="60% - Accent6 2_Energía" xfId="9190"/>
    <cellStyle name="60% - Accent6 3" xfId="588"/>
    <cellStyle name="60% - Accent6 4" xfId="653"/>
    <cellStyle name="60% - Accent6 5" xfId="666"/>
    <cellStyle name="60% - Accent6 6" xfId="800"/>
    <cellStyle name="60% - Accent6 7" xfId="991"/>
    <cellStyle name="60% - Accent6 7 2" xfId="34010"/>
    <cellStyle name="60% - Accent6 8" xfId="1160"/>
    <cellStyle name="60% - Accent6 9" xfId="1438"/>
    <cellStyle name="60% - Akzent1" xfId="70"/>
    <cellStyle name="60% - Akzent2" xfId="71"/>
    <cellStyle name="60% - Akzent3" xfId="72"/>
    <cellStyle name="60% - Akzent4" xfId="73"/>
    <cellStyle name="60% - Akzent5" xfId="74"/>
    <cellStyle name="60% - Akzent6" xfId="75"/>
    <cellStyle name="60% - Colore 1" xfId="76"/>
    <cellStyle name="60% - Colore 2" xfId="77"/>
    <cellStyle name="60% - Colore 3" xfId="78"/>
    <cellStyle name="60% - Colore 4" xfId="79"/>
    <cellStyle name="60% - Colore 5" xfId="80"/>
    <cellStyle name="60% - Colore 6" xfId="81"/>
    <cellStyle name="60% - Énfasis1" xfId="82"/>
    <cellStyle name="60% - Énfasis1 2" xfId="322"/>
    <cellStyle name="60% - Énfasis1 2 2" xfId="10179"/>
    <cellStyle name="60% - Énfasis1 3" xfId="878"/>
    <cellStyle name="60% - Énfasis1 4" xfId="11088"/>
    <cellStyle name="60% - Énfasis1 5" xfId="522"/>
    <cellStyle name="60% - Énfasis2" xfId="83"/>
    <cellStyle name="60% - Énfasis2 2" xfId="323"/>
    <cellStyle name="60% - Énfasis2 2 2" xfId="8828"/>
    <cellStyle name="60% - Énfasis2 3" xfId="879"/>
    <cellStyle name="60% - Énfasis2 4" xfId="8829"/>
    <cellStyle name="60% - Énfasis2 5" xfId="521"/>
    <cellStyle name="60% - Énfasis3" xfId="84"/>
    <cellStyle name="60% - Énfasis3 2" xfId="324"/>
    <cellStyle name="60% - Énfasis3 2 2" xfId="8826"/>
    <cellStyle name="60% - Énfasis3 3" xfId="880"/>
    <cellStyle name="60% - Énfasis3 4" xfId="8827"/>
    <cellStyle name="60% - Énfasis3 5" xfId="520"/>
    <cellStyle name="60% - Énfasis4" xfId="85"/>
    <cellStyle name="60% - Énfasis4 2" xfId="325"/>
    <cellStyle name="60% - Énfasis4 2 2" xfId="9098"/>
    <cellStyle name="60% - Énfasis4 3" xfId="881"/>
    <cellStyle name="60% - Énfasis4 4" xfId="8825"/>
    <cellStyle name="60% - Énfasis4 5" xfId="519"/>
    <cellStyle name="60% - Énfasis5" xfId="86"/>
    <cellStyle name="60% - Énfasis5 2" xfId="326"/>
    <cellStyle name="60% - Énfasis5 2 2" xfId="8824"/>
    <cellStyle name="60% - Énfasis5 3" xfId="882"/>
    <cellStyle name="60% - Énfasis5 4" xfId="9097"/>
    <cellStyle name="60% - Énfasis5 5" xfId="518"/>
    <cellStyle name="60% - Énfasis6" xfId="87"/>
    <cellStyle name="60% - Énfasis6 2" xfId="327"/>
    <cellStyle name="60% - Énfasis6 2 2" xfId="9096"/>
    <cellStyle name="60% - Énfasis6 3" xfId="883"/>
    <cellStyle name="60% - Énfasis6 4" xfId="8823"/>
    <cellStyle name="60% - Énfasis6 5" xfId="517"/>
    <cellStyle name="60% - Έμφαση1" xfId="88"/>
    <cellStyle name="60% - Έμφαση2" xfId="89"/>
    <cellStyle name="60% - Έμφαση3" xfId="90"/>
    <cellStyle name="60% - Έμφαση4" xfId="91"/>
    <cellStyle name="60% - Έμφαση5" xfId="92"/>
    <cellStyle name="60% - Έμφαση6" xfId="93"/>
    <cellStyle name="A4 Auto Format" xfId="94"/>
    <cellStyle name="A4 Auto Format 2" xfId="95"/>
    <cellStyle name="A4 Auto Format 3" xfId="96"/>
    <cellStyle name="A4 Auto Format 4" xfId="97"/>
    <cellStyle name="A4 No Format" xfId="98"/>
    <cellStyle name="A4 No Format 2" xfId="99"/>
    <cellStyle name="A4 No Format 3" xfId="100"/>
    <cellStyle name="A4 No Format 4" xfId="101"/>
    <cellStyle name="A4 Normal" xfId="102"/>
    <cellStyle name="A4 Normal 2" xfId="103"/>
    <cellStyle name="A4 Normal 3" xfId="104"/>
    <cellStyle name="A4 Normal 4" xfId="105"/>
    <cellStyle name="Accent1 10" xfId="1943"/>
    <cellStyle name="Accent1 11" xfId="1973"/>
    <cellStyle name="Accent1 12" xfId="3006"/>
    <cellStyle name="Accent1 12 2" xfId="33750"/>
    <cellStyle name="Accent1 13" xfId="18489"/>
    <cellStyle name="Accent1 14" xfId="33891"/>
    <cellStyle name="Accent1 15" xfId="328"/>
    <cellStyle name="Accent1 2" xfId="329"/>
    <cellStyle name="Accent1 2 2" xfId="803"/>
    <cellStyle name="Accent1 2 3" xfId="9095"/>
    <cellStyle name="Accent1 2_Energía" xfId="9128"/>
    <cellStyle name="Accent1 3" xfId="589"/>
    <cellStyle name="Accent1 4" xfId="654"/>
    <cellStyle name="Accent1 5" xfId="686"/>
    <cellStyle name="Accent1 6" xfId="802"/>
    <cellStyle name="Accent1 7" xfId="992"/>
    <cellStyle name="Accent1 7 2" xfId="34011"/>
    <cellStyle name="Accent1 8" xfId="1161"/>
    <cellStyle name="Accent1 9" xfId="1439"/>
    <cellStyle name="Accent2 10" xfId="1944"/>
    <cellStyle name="Accent2 11" xfId="1972"/>
    <cellStyle name="Accent2 12" xfId="3007"/>
    <cellStyle name="Accent2 12 2" xfId="33751"/>
    <cellStyle name="Accent2 13" xfId="18490"/>
    <cellStyle name="Accent2 14" xfId="33886"/>
    <cellStyle name="Accent2 15" xfId="330"/>
    <cellStyle name="Accent2 2" xfId="331"/>
    <cellStyle name="Accent2 2 2" xfId="805"/>
    <cellStyle name="Accent2 2 3" xfId="9589"/>
    <cellStyle name="Accent2 2_Energía" xfId="9189"/>
    <cellStyle name="Accent2 3" xfId="590"/>
    <cellStyle name="Accent2 4" xfId="655"/>
    <cellStyle name="Accent2 5" xfId="665"/>
    <cellStyle name="Accent2 6" xfId="804"/>
    <cellStyle name="Accent2 7" xfId="993"/>
    <cellStyle name="Accent2 7 2" xfId="34012"/>
    <cellStyle name="Accent2 8" xfId="1162"/>
    <cellStyle name="Accent2 9" xfId="1440"/>
    <cellStyle name="Accent3 10" xfId="1945"/>
    <cellStyle name="Accent3 11" xfId="1987"/>
    <cellStyle name="Accent3 12" xfId="3008"/>
    <cellStyle name="Accent3 12 2" xfId="33752"/>
    <cellStyle name="Accent3 13" xfId="18491"/>
    <cellStyle name="Accent3 14" xfId="33881"/>
    <cellStyle name="Accent3 15" xfId="332"/>
    <cellStyle name="Accent3 2" xfId="333"/>
    <cellStyle name="Accent3 2 2" xfId="807"/>
    <cellStyle name="Accent3 2 3" xfId="8822"/>
    <cellStyle name="Accent3 2_Energía" xfId="8821"/>
    <cellStyle name="Accent3 3" xfId="591"/>
    <cellStyle name="Accent3 4" xfId="656"/>
    <cellStyle name="Accent3 5" xfId="698"/>
    <cellStyle name="Accent3 6" xfId="806"/>
    <cellStyle name="Accent3 7" xfId="994"/>
    <cellStyle name="Accent3 7 2" xfId="34013"/>
    <cellStyle name="Accent3 8" xfId="1163"/>
    <cellStyle name="Accent3 9" xfId="1441"/>
    <cellStyle name="Accent4 10" xfId="1946"/>
    <cellStyle name="Accent4 11" xfId="1988"/>
    <cellStyle name="Accent4 12" xfId="3009"/>
    <cellStyle name="Accent4 12 2" xfId="33753"/>
    <cellStyle name="Accent4 13" xfId="18492"/>
    <cellStyle name="Accent4 14" xfId="33877"/>
    <cellStyle name="Accent4 15" xfId="334"/>
    <cellStyle name="Accent4 2" xfId="335"/>
    <cellStyle name="Accent4 2 2" xfId="809"/>
    <cellStyle name="Accent4 2 3" xfId="8899"/>
    <cellStyle name="Accent4 2_Energía" xfId="8820"/>
    <cellStyle name="Accent4 3" xfId="592"/>
    <cellStyle name="Accent4 4" xfId="657"/>
    <cellStyle name="Accent4 5" xfId="685"/>
    <cellStyle name="Accent4 6" xfId="808"/>
    <cellStyle name="Accent4 7" xfId="995"/>
    <cellStyle name="Accent4 7 2" xfId="34014"/>
    <cellStyle name="Accent4 8" xfId="1164"/>
    <cellStyle name="Accent4 9" xfId="1442"/>
    <cellStyle name="Accent5 10" xfId="1947"/>
    <cellStyle name="Accent5 11" xfId="1971"/>
    <cellStyle name="Accent5 12" xfId="3010"/>
    <cellStyle name="Accent5 12 2" xfId="33754"/>
    <cellStyle name="Accent5 13" xfId="18493"/>
    <cellStyle name="Accent5 14" xfId="33870"/>
    <cellStyle name="Accent5 15" xfId="336"/>
    <cellStyle name="Accent5 2" xfId="337"/>
    <cellStyle name="Accent5 2 2" xfId="811"/>
    <cellStyle name="Accent5 2 3" xfId="8900"/>
    <cellStyle name="Accent5 2_Energía" xfId="9122"/>
    <cellStyle name="Accent5 3" xfId="593"/>
    <cellStyle name="Accent5 4" xfId="658"/>
    <cellStyle name="Accent5 5" xfId="688"/>
    <cellStyle name="Accent5 6" xfId="810"/>
    <cellStyle name="Accent5 7" xfId="996"/>
    <cellStyle name="Accent5 7 2" xfId="34015"/>
    <cellStyle name="Accent5 8" xfId="1165"/>
    <cellStyle name="Accent5 9" xfId="1443"/>
    <cellStyle name="Accent6 10" xfId="1948"/>
    <cellStyle name="Accent6 11" xfId="2103"/>
    <cellStyle name="Accent6 12" xfId="3011"/>
    <cellStyle name="Accent6 12 2" xfId="33755"/>
    <cellStyle name="Accent6 13" xfId="18494"/>
    <cellStyle name="Accent6 14" xfId="33866"/>
    <cellStyle name="Accent6 15" xfId="338"/>
    <cellStyle name="Accent6 2" xfId="339"/>
    <cellStyle name="Accent6 2 2" xfId="813"/>
    <cellStyle name="Accent6 2 3" xfId="8819"/>
    <cellStyle name="Accent6 2_Energía" xfId="9127"/>
    <cellStyle name="Accent6 3" xfId="594"/>
    <cellStyle name="Accent6 4" xfId="659"/>
    <cellStyle name="Accent6 5" xfId="678"/>
    <cellStyle name="Accent6 6" xfId="812"/>
    <cellStyle name="Accent6 7" xfId="997"/>
    <cellStyle name="Accent6 7 2" xfId="34016"/>
    <cellStyle name="Accent6 8" xfId="1166"/>
    <cellStyle name="Accent6 9" xfId="1444"/>
    <cellStyle name="Advarselstekst" xfId="106"/>
    <cellStyle name="Akzent1" xfId="107"/>
    <cellStyle name="Akzent2" xfId="108"/>
    <cellStyle name="Akzent3" xfId="109"/>
    <cellStyle name="Akzent4" xfId="110"/>
    <cellStyle name="Akzent5" xfId="111"/>
    <cellStyle name="Akzent6" xfId="112"/>
    <cellStyle name="Ausgabe" xfId="113"/>
    <cellStyle name="Bad 10" xfId="1949"/>
    <cellStyle name="Bad 11" xfId="2028"/>
    <cellStyle name="Bad 12" xfId="3012"/>
    <cellStyle name="Bad 12 2" xfId="33756"/>
    <cellStyle name="Bad 13" xfId="18495"/>
    <cellStyle name="Bad 14" xfId="33902"/>
    <cellStyle name="Bad 15" xfId="340"/>
    <cellStyle name="Bad 2" xfId="341"/>
    <cellStyle name="Bad 2 2" xfId="815"/>
    <cellStyle name="Bad 2 3" xfId="8818"/>
    <cellStyle name="Bad 2_Energía" xfId="8817"/>
    <cellStyle name="Bad 3" xfId="595"/>
    <cellStyle name="Bad 4" xfId="661"/>
    <cellStyle name="Bad 5" xfId="679"/>
    <cellStyle name="Bad 6" xfId="814"/>
    <cellStyle name="Bad 7" xfId="998"/>
    <cellStyle name="Bad 7 2" xfId="34017"/>
    <cellStyle name="Bad 8" xfId="1167"/>
    <cellStyle name="Bad 9" xfId="1445"/>
    <cellStyle name="Bemærk!" xfId="114"/>
    <cellStyle name="Bemærk! 2" xfId="115"/>
    <cellStyle name="Bemærk! 3" xfId="116"/>
    <cellStyle name="Bemærk! 4" xfId="117"/>
    <cellStyle name="Berechnung" xfId="118"/>
    <cellStyle name="Beregning" xfId="119"/>
    <cellStyle name="Buena" xfId="120"/>
    <cellStyle name="Buena 2" xfId="343"/>
    <cellStyle name="Buena 2 2" xfId="8815"/>
    <cellStyle name="Buena 3" xfId="534"/>
    <cellStyle name="Buena 4" xfId="884"/>
    <cellStyle name="Buena 5" xfId="8816"/>
    <cellStyle name="Buena 5 2" xfId="33757"/>
    <cellStyle name="Buena 6" xfId="342"/>
    <cellStyle name="Buena_Energía" xfId="344"/>
    <cellStyle name="Cabecera" xfId="345"/>
    <cellStyle name="Cabecera 1" xfId="10070"/>
    <cellStyle name="Cabecera 2" xfId="9592"/>
    <cellStyle name="Calcolo" xfId="121"/>
    <cellStyle name="Calculation 10" xfId="1950"/>
    <cellStyle name="Calculation 10 2" xfId="33758"/>
    <cellStyle name="Calculation 11" xfId="2463"/>
    <cellStyle name="Calculation 11 2" xfId="33759"/>
    <cellStyle name="Calculation 12" xfId="3013"/>
    <cellStyle name="Calculation 12 2" xfId="33760"/>
    <cellStyle name="Calculation 13" xfId="18496"/>
    <cellStyle name="Calculation 14" xfId="33898"/>
    <cellStyle name="Calculation 15" xfId="346"/>
    <cellStyle name="Calculation 2" xfId="347"/>
    <cellStyle name="Calculation 2 2" xfId="817"/>
    <cellStyle name="Calculation 2 2 2" xfId="33762"/>
    <cellStyle name="Calculation 2 3" xfId="8835"/>
    <cellStyle name="Calculation 2 4" xfId="33761"/>
    <cellStyle name="Calculation 2_Energía" xfId="9588"/>
    <cellStyle name="Calculation 3" xfId="596"/>
    <cellStyle name="Calculation 3 2" xfId="33763"/>
    <cellStyle name="Calculation 4" xfId="662"/>
    <cellStyle name="Calculation 4 2" xfId="33764"/>
    <cellStyle name="Calculation 5" xfId="729"/>
    <cellStyle name="Calculation 5 2" xfId="33765"/>
    <cellStyle name="Calculation 6" xfId="816"/>
    <cellStyle name="Calculation 6 2" xfId="33766"/>
    <cellStyle name="Calculation 7" xfId="999"/>
    <cellStyle name="Calculation 7 2" xfId="33767"/>
    <cellStyle name="Calculation 7 3" xfId="34018"/>
    <cellStyle name="Calculation 8" xfId="1168"/>
    <cellStyle name="Calculation 8 2" xfId="33768"/>
    <cellStyle name="Calculation 9" xfId="1446"/>
    <cellStyle name="Calculation 9 2" xfId="33769"/>
    <cellStyle name="Cálculo" xfId="122"/>
    <cellStyle name="Cálculo 2" xfId="348"/>
    <cellStyle name="Cálculo 2 2" xfId="8814"/>
    <cellStyle name="Cálculo 2 3" xfId="33771"/>
    <cellStyle name="Cálculo 3" xfId="885"/>
    <cellStyle name="Cálculo 3 2" xfId="33772"/>
    <cellStyle name="Cálculo 4" xfId="9094"/>
    <cellStyle name="Cálculo 5" xfId="33770"/>
    <cellStyle name="Cálculo 6" xfId="516"/>
    <cellStyle name="Cali" xfId="10173"/>
    <cellStyle name="Cali 2" xfId="33773"/>
    <cellStyle name="Celda de comprobación" xfId="123"/>
    <cellStyle name="Celda de comprobación 2" xfId="350"/>
    <cellStyle name="Celda de comprobación 2 2" xfId="8813"/>
    <cellStyle name="Celda de comprobación 3" xfId="536"/>
    <cellStyle name="Celda de comprobación 4" xfId="886"/>
    <cellStyle name="Celda de comprobación 5" xfId="10068"/>
    <cellStyle name="Celda de comprobación 5 2" xfId="33774"/>
    <cellStyle name="Celda de comprobación 6" xfId="349"/>
    <cellStyle name="Celda de comprobación_Energía" xfId="351"/>
    <cellStyle name="Celda vinculada" xfId="124"/>
    <cellStyle name="Celda vinculada 2" xfId="353"/>
    <cellStyle name="Celda vinculada 2 2" xfId="8811"/>
    <cellStyle name="Celda vinculada 3" xfId="537"/>
    <cellStyle name="Celda vinculada 4" xfId="887"/>
    <cellStyle name="Celda vinculada 5" xfId="8812"/>
    <cellStyle name="Celda vinculada 5 2" xfId="33775"/>
    <cellStyle name="Celda vinculada 6" xfId="352"/>
    <cellStyle name="Celda vinculada_Energía" xfId="354"/>
    <cellStyle name="Cella collegata" xfId="125"/>
    <cellStyle name="Cella da controllare" xfId="126"/>
    <cellStyle name="Check Cell 10" xfId="1951"/>
    <cellStyle name="Check Cell 11" xfId="2077"/>
    <cellStyle name="Check Cell 12" xfId="3014"/>
    <cellStyle name="Check Cell 13" xfId="18497"/>
    <cellStyle name="Check Cell 14" xfId="33896"/>
    <cellStyle name="Check Cell 15" xfId="355"/>
    <cellStyle name="Check Cell 2" xfId="356"/>
    <cellStyle name="Check Cell 2 2" xfId="819"/>
    <cellStyle name="Check Cell 2 3" xfId="9121"/>
    <cellStyle name="Check Cell 2_Energía" xfId="8901"/>
    <cellStyle name="Check Cell 3" xfId="597"/>
    <cellStyle name="Check Cell 3 2" xfId="914"/>
    <cellStyle name="Check Cell 4" xfId="663"/>
    <cellStyle name="Check Cell 5" xfId="689"/>
    <cellStyle name="Check Cell 6" xfId="818"/>
    <cellStyle name="Check Cell 7" xfId="1000"/>
    <cellStyle name="Check Cell 7 2" xfId="34019"/>
    <cellStyle name="Check Cell 8" xfId="1169"/>
    <cellStyle name="Check Cell 9" xfId="1447"/>
    <cellStyle name="Colore 1" xfId="127"/>
    <cellStyle name="Colore 2" xfId="128"/>
    <cellStyle name="Colore 3" xfId="129"/>
    <cellStyle name="Colore 4" xfId="130"/>
    <cellStyle name="Colore 5" xfId="131"/>
    <cellStyle name="Colore 6" xfId="132"/>
    <cellStyle name="Comma" xfId="1" builtinId="3"/>
    <cellStyle name="Comma 10" xfId="1009"/>
    <cellStyle name="Comma 11" xfId="1178"/>
    <cellStyle name="Comma 12" xfId="1456"/>
    <cellStyle name="Comma 13" xfId="1961"/>
    <cellStyle name="Comma 14" xfId="1965"/>
    <cellStyle name="Comma 15" xfId="3023"/>
    <cellStyle name="Comma 16" xfId="18506"/>
    <cellStyle name="Comma 17" xfId="429"/>
    <cellStyle name="Comma 18" xfId="34149"/>
    <cellStyle name="Comma 2" xfId="133"/>
    <cellStyle name="Comma 2 10" xfId="538"/>
    <cellStyle name="Comma 2 11" xfId="8810"/>
    <cellStyle name="Comma 2 12" xfId="357"/>
    <cellStyle name="Comma 2 2" xfId="134"/>
    <cellStyle name="Comma 2 2 2" xfId="358"/>
    <cellStyle name="Comma 2 3" xfId="135"/>
    <cellStyle name="Comma 2 3 2" xfId="359"/>
    <cellStyle name="Comma 2 4" xfId="136"/>
    <cellStyle name="Comma 2 4 2" xfId="360"/>
    <cellStyle name="Comma 2 5" xfId="361"/>
    <cellStyle name="Comma 2 6" xfId="362"/>
    <cellStyle name="Comma 2 7" xfId="363"/>
    <cellStyle name="Comma 2 8" xfId="364"/>
    <cellStyle name="Comma 2 9" xfId="365"/>
    <cellStyle name="Comma 3" xfId="137"/>
    <cellStyle name="Comma 3 2" xfId="367"/>
    <cellStyle name="Comma 3 3" xfId="539"/>
    <cellStyle name="Comma 3 4" xfId="366"/>
    <cellStyle name="Comma 4" xfId="264"/>
    <cellStyle name="Comma 4 2" xfId="369"/>
    <cellStyle name="Comma 4 3" xfId="9093"/>
    <cellStyle name="Comma 4 4" xfId="368"/>
    <cellStyle name="Comma 5" xfId="370"/>
    <cellStyle name="Comma 5 2" xfId="371"/>
    <cellStyle name="Comma 5 3" xfId="10127"/>
    <cellStyle name="Comma 6" xfId="606"/>
    <cellStyle name="Comma 6 2" xfId="8809"/>
    <cellStyle name="Comma 6 3" xfId="8808"/>
    <cellStyle name="Comma 7" xfId="682"/>
    <cellStyle name="Comma 8" xfId="727"/>
    <cellStyle name="Comma 8 2" xfId="9188"/>
    <cellStyle name="Comma 8 3" xfId="9091"/>
    <cellStyle name="Comma 9" xfId="908"/>
    <cellStyle name="Comma0" xfId="372"/>
    <cellStyle name="Comma0 2" xfId="373"/>
    <cellStyle name="Currency 10" xfId="9092"/>
    <cellStyle name="Currency 11" xfId="8807"/>
    <cellStyle name="Currency 2" xfId="909"/>
    <cellStyle name="Currency 2 2" xfId="374"/>
    <cellStyle name="Currency0" xfId="375"/>
    <cellStyle name="Currency0 2" xfId="376"/>
    <cellStyle name="Date" xfId="377"/>
    <cellStyle name="Date 2" xfId="378"/>
    <cellStyle name="Date 3" xfId="820"/>
    <cellStyle name="Date 4" xfId="8806"/>
    <cellStyle name="Date_Energía" xfId="9187"/>
    <cellStyle name="Dato Variable" xfId="379"/>
    <cellStyle name="Datos" xfId="380"/>
    <cellStyle name="Dia" xfId="8993"/>
    <cellStyle name="Diseño" xfId="8948"/>
    <cellStyle name="Diseño 2" xfId="33776"/>
    <cellStyle name="Eingabe" xfId="138"/>
    <cellStyle name="Encabez1" xfId="9090"/>
    <cellStyle name="Encabez2" xfId="8805"/>
    <cellStyle name="Encabezado 4" xfId="139"/>
    <cellStyle name="Encabezado 4 2" xfId="382"/>
    <cellStyle name="Encabezado 4 2 2" xfId="10077"/>
    <cellStyle name="Encabezado 4 3" xfId="540"/>
    <cellStyle name="Encabezado 4 4" xfId="888"/>
    <cellStyle name="Encabezado 4 5" xfId="11087"/>
    <cellStyle name="Encabezado 4 5 2" xfId="33777"/>
    <cellStyle name="Encabezado 4 6" xfId="381"/>
    <cellStyle name="Encabezado 4_Energía" xfId="383"/>
    <cellStyle name="Énfasis1" xfId="140"/>
    <cellStyle name="Énfasis1 2" xfId="384"/>
    <cellStyle name="Énfasis1 2 2" xfId="9335"/>
    <cellStyle name="Énfasis1 3" xfId="889"/>
    <cellStyle name="Énfasis1 4" xfId="9587"/>
    <cellStyle name="Énfasis1 5" xfId="515"/>
    <cellStyle name="Énfasis2" xfId="141"/>
    <cellStyle name="Énfasis2 2" xfId="385"/>
    <cellStyle name="Énfasis2 2 2" xfId="9000"/>
    <cellStyle name="Énfasis2 3" xfId="890"/>
    <cellStyle name="Énfasis2 4" xfId="9088"/>
    <cellStyle name="Énfasis2 5" xfId="514"/>
    <cellStyle name="Énfasis3" xfId="142"/>
    <cellStyle name="Énfasis3 2" xfId="386"/>
    <cellStyle name="Énfasis3 2 2" xfId="9089"/>
    <cellStyle name="Énfasis3 3" xfId="891"/>
    <cellStyle name="Énfasis3 4" xfId="8947"/>
    <cellStyle name="Énfasis3 5" xfId="513"/>
    <cellStyle name="Énfasis4" xfId="143"/>
    <cellStyle name="Énfasis4 2" xfId="387"/>
    <cellStyle name="Énfasis4 2 2" xfId="10087"/>
    <cellStyle name="Énfasis4 3" xfId="892"/>
    <cellStyle name="Énfasis4 4" xfId="11086"/>
    <cellStyle name="Énfasis4 5" xfId="512"/>
    <cellStyle name="Énfasis5" xfId="144"/>
    <cellStyle name="Énfasis5 2" xfId="388"/>
    <cellStyle name="Énfasis5 2 2" xfId="8803"/>
    <cellStyle name="Énfasis5 3" xfId="893"/>
    <cellStyle name="Énfasis5 4" xfId="8804"/>
    <cellStyle name="Énfasis5 5" xfId="511"/>
    <cellStyle name="Énfasis6" xfId="145"/>
    <cellStyle name="Énfasis6 2" xfId="389"/>
    <cellStyle name="Énfasis6 2 2" xfId="9186"/>
    <cellStyle name="Énfasis6 3" xfId="894"/>
    <cellStyle name="Énfasis6 4" xfId="9334"/>
    <cellStyle name="Énfasis6 5" xfId="510"/>
    <cellStyle name="Entrada" xfId="146"/>
    <cellStyle name="Entrada 2" xfId="391"/>
    <cellStyle name="Entrada 2 2" xfId="8992"/>
    <cellStyle name="Entrada 2 3" xfId="33779"/>
    <cellStyle name="Entrada 3" xfId="541"/>
    <cellStyle name="Entrada 3 2" xfId="33780"/>
    <cellStyle name="Entrada 4" xfId="895"/>
    <cellStyle name="Entrada 4 2" xfId="33781"/>
    <cellStyle name="Entrada 5" xfId="9006"/>
    <cellStyle name="Entrada 5 2" xfId="33782"/>
    <cellStyle name="Entrada 6" xfId="33778"/>
    <cellStyle name="Entrada 7" xfId="390"/>
    <cellStyle name="Entrada_Energía" xfId="392"/>
    <cellStyle name="Ergebnis" xfId="147"/>
    <cellStyle name="Erklärender Text" xfId="148"/>
    <cellStyle name="Euro" xfId="149"/>
    <cellStyle name="Euro 2" xfId="11085"/>
    <cellStyle name="Euro 3" xfId="393"/>
    <cellStyle name="Explanatory Text 10" xfId="1952"/>
    <cellStyle name="Explanatory Text 11" xfId="2090"/>
    <cellStyle name="Explanatory Text 12" xfId="3015"/>
    <cellStyle name="Explanatory Text 12 2" xfId="33783"/>
    <cellStyle name="Explanatory Text 13" xfId="18498"/>
    <cellStyle name="Explanatory Text 14" xfId="33893"/>
    <cellStyle name="Explanatory Text 15" xfId="394"/>
    <cellStyle name="Explanatory Text 2" xfId="395"/>
    <cellStyle name="Explanatory Text 2 2" xfId="822"/>
    <cellStyle name="Explanatory Text 2 3" xfId="8802"/>
    <cellStyle name="Explanatory Text 2_Energía" xfId="9586"/>
    <cellStyle name="Explanatory Text 3" xfId="598"/>
    <cellStyle name="Explanatory Text 4" xfId="667"/>
    <cellStyle name="Explanatory Text 5" xfId="706"/>
    <cellStyle name="Explanatory Text 6" xfId="821"/>
    <cellStyle name="Explanatory Text 7" xfId="1001"/>
    <cellStyle name="Explanatory Text 7 2" xfId="34020"/>
    <cellStyle name="Explanatory Text 8" xfId="1170"/>
    <cellStyle name="Explanatory Text 9" xfId="1448"/>
    <cellStyle name="F2" xfId="396"/>
    <cellStyle name="F2 2" xfId="397"/>
    <cellStyle name="F2 2 2" xfId="542"/>
    <cellStyle name="F2 2 3" xfId="864"/>
    <cellStyle name="F2 3" xfId="398"/>
    <cellStyle name="F2 3 2" xfId="543"/>
    <cellStyle name="F2 3 3" xfId="865"/>
    <cellStyle name="F2 4" xfId="823"/>
    <cellStyle name="F2 5" xfId="8801"/>
    <cellStyle name="F2_Energía" xfId="9185"/>
    <cellStyle name="F3" xfId="399"/>
    <cellStyle name="F3 2" xfId="824"/>
    <cellStyle name="F3 3" xfId="9087"/>
    <cellStyle name="F3_Energía" xfId="8991"/>
    <cellStyle name="F4" xfId="400"/>
    <cellStyle name="F4 2" xfId="825"/>
    <cellStyle name="F4 3" xfId="8946"/>
    <cellStyle name="F4_Energía" xfId="8800"/>
    <cellStyle name="F5" xfId="401"/>
    <cellStyle name="F5 2" xfId="826"/>
    <cellStyle name="F5 2 2" xfId="34021"/>
    <cellStyle name="F5 3" xfId="11084"/>
    <cellStyle name="F5 4" xfId="34022"/>
    <cellStyle name="F5_Energía" xfId="10067"/>
    <cellStyle name="F6" xfId="402"/>
    <cellStyle name="F6 2" xfId="827"/>
    <cellStyle name="F6 3" xfId="8799"/>
    <cellStyle name="F6_Energía" xfId="8798"/>
    <cellStyle name="F7" xfId="403"/>
    <cellStyle name="F7 2" xfId="828"/>
    <cellStyle name="F7 3" xfId="8902"/>
    <cellStyle name="F7_Energía" xfId="8797"/>
    <cellStyle name="F8" xfId="404"/>
    <cellStyle name="F8 2" xfId="829"/>
    <cellStyle name="F8 3" xfId="8903"/>
    <cellStyle name="F8_Energía" xfId="8796"/>
    <cellStyle name="Fecha" xfId="405"/>
    <cellStyle name="Fecha 2" xfId="406"/>
    <cellStyle name="Fecha 3" xfId="8904"/>
    <cellStyle name="Fecha_Energía" xfId="8795"/>
    <cellStyle name="Fijo" xfId="8905"/>
    <cellStyle name="Financiero" xfId="9120"/>
    <cellStyle name="Fixed" xfId="407"/>
    <cellStyle name="Fixed 2" xfId="408"/>
    <cellStyle name="Fixed 3" xfId="8794"/>
    <cellStyle name="Fixed_Energía" xfId="9119"/>
    <cellStyle name="Forklarende tekst" xfId="150"/>
    <cellStyle name="formula" xfId="409"/>
    <cellStyle name="Formula Resaltante" xfId="410"/>
    <cellStyle name="God" xfId="151"/>
    <cellStyle name="Good 10" xfId="1953"/>
    <cellStyle name="Good 11" xfId="2089"/>
    <cellStyle name="Good 12" xfId="3016"/>
    <cellStyle name="Good 13" xfId="18499"/>
    <cellStyle name="Good 14" xfId="33903"/>
    <cellStyle name="Good 15" xfId="411"/>
    <cellStyle name="Good 2" xfId="412"/>
    <cellStyle name="Good 2 2" xfId="831"/>
    <cellStyle name="Good 2 3" xfId="9333"/>
    <cellStyle name="Good 2_Energía" xfId="9086"/>
    <cellStyle name="Good 3" xfId="599"/>
    <cellStyle name="Good 3 2" xfId="915"/>
    <cellStyle name="Good 4" xfId="672"/>
    <cellStyle name="Good 5" xfId="687"/>
    <cellStyle name="Good 6" xfId="830"/>
    <cellStyle name="Good 7" xfId="1002"/>
    <cellStyle name="Good 7 2" xfId="34023"/>
    <cellStyle name="Good 8" xfId="1171"/>
    <cellStyle name="Good 9" xfId="1449"/>
    <cellStyle name="Gut" xfId="152"/>
    <cellStyle name="Heading 1 10" xfId="1954"/>
    <cellStyle name="Heading 1 11" xfId="2075"/>
    <cellStyle name="Heading 1 12" xfId="3017"/>
    <cellStyle name="Heading 1 12 2" xfId="33786"/>
    <cellStyle name="Heading 1 13" xfId="18500"/>
    <cellStyle name="Heading 1 14" xfId="33907"/>
    <cellStyle name="Heading 1 15" xfId="413"/>
    <cellStyle name="Heading 1 2" xfId="414"/>
    <cellStyle name="Heading 1 2 2" xfId="833"/>
    <cellStyle name="Heading 1 2 3" xfId="9585"/>
    <cellStyle name="Heading 1 2_Energía" xfId="9184"/>
    <cellStyle name="Heading 1 3" xfId="600"/>
    <cellStyle name="Heading 1 4" xfId="673"/>
    <cellStyle name="Heading 1 5" xfId="696"/>
    <cellStyle name="Heading 1 6" xfId="832"/>
    <cellStyle name="Heading 1 7" xfId="1003"/>
    <cellStyle name="Heading 1 7 2" xfId="34024"/>
    <cellStyle name="Heading 1 8" xfId="1172"/>
    <cellStyle name="Heading 1 9" xfId="1450"/>
    <cellStyle name="Heading 2 10" xfId="1955"/>
    <cellStyle name="Heading 2 11" xfId="1966"/>
    <cellStyle name="Heading 2 12" xfId="3018"/>
    <cellStyle name="Heading 2 12 2" xfId="33787"/>
    <cellStyle name="Heading 2 13" xfId="18501"/>
    <cellStyle name="Heading 2 14" xfId="33906"/>
    <cellStyle name="Heading 2 15" xfId="415"/>
    <cellStyle name="Heading 2 2" xfId="416"/>
    <cellStyle name="Heading 2 2 2" xfId="835"/>
    <cellStyle name="Heading 2 2 3" xfId="8793"/>
    <cellStyle name="Heading 2 2_Energía" xfId="9584"/>
    <cellStyle name="Heading 2 3" xfId="601"/>
    <cellStyle name="Heading 2 4" xfId="674"/>
    <cellStyle name="Heading 2 5" xfId="751"/>
    <cellStyle name="Heading 2 6" xfId="834"/>
    <cellStyle name="Heading 2 7" xfId="1004"/>
    <cellStyle name="Heading 2 7 2" xfId="34025"/>
    <cellStyle name="Heading 2 8" xfId="1173"/>
    <cellStyle name="Heading 2 9" xfId="1451"/>
    <cellStyle name="Heading 3 10" xfId="1956"/>
    <cellStyle name="Heading 3 11" xfId="2088"/>
    <cellStyle name="Heading 3 12" xfId="3019"/>
    <cellStyle name="Heading 3 12 2" xfId="33788"/>
    <cellStyle name="Heading 3 13" xfId="18502"/>
    <cellStyle name="Heading 3 14" xfId="33905"/>
    <cellStyle name="Heading 3 15" xfId="417"/>
    <cellStyle name="Heading 3 2" xfId="418"/>
    <cellStyle name="Heading 3 2 2" xfId="837"/>
    <cellStyle name="Heading 3 2 3" xfId="10174"/>
    <cellStyle name="Heading 3 2_Energía" xfId="8792"/>
    <cellStyle name="Heading 3 3" xfId="602"/>
    <cellStyle name="Heading 3 4" xfId="675"/>
    <cellStyle name="Heading 3 5" xfId="703"/>
    <cellStyle name="Heading 3 6" xfId="836"/>
    <cellStyle name="Heading 3 7" xfId="1005"/>
    <cellStyle name="Heading 3 7 2" xfId="34026"/>
    <cellStyle name="Heading 3 8" xfId="1174"/>
    <cellStyle name="Heading 3 9" xfId="1452"/>
    <cellStyle name="Heading 4 10" xfId="1957"/>
    <cellStyle name="Heading 4 11" xfId="2087"/>
    <cellStyle name="Heading 4 12" xfId="3020"/>
    <cellStyle name="Heading 4 13" xfId="18503"/>
    <cellStyle name="Heading 4 14" xfId="33904"/>
    <cellStyle name="Heading 4 15" xfId="419"/>
    <cellStyle name="Heading 4 2" xfId="420"/>
    <cellStyle name="Heading 4 2 2" xfId="839"/>
    <cellStyle name="Heading 4 2 3" xfId="8791"/>
    <cellStyle name="Heading 4 2_Energía" xfId="10086"/>
    <cellStyle name="Heading 4 3" xfId="603"/>
    <cellStyle name="Heading 4 3 2" xfId="916"/>
    <cellStyle name="Heading 4 4" xfId="677"/>
    <cellStyle name="Heading 4 5" xfId="707"/>
    <cellStyle name="Heading 4 6" xfId="838"/>
    <cellStyle name="Heading 4 7" xfId="1006"/>
    <cellStyle name="Heading 4 7 2" xfId="34027"/>
    <cellStyle name="Heading 4 8" xfId="1175"/>
    <cellStyle name="Heading 4 9" xfId="1453"/>
    <cellStyle name="HEADING1" xfId="421"/>
    <cellStyle name="HEADING1 2" xfId="840"/>
    <cellStyle name="Heading1 3" xfId="8990"/>
    <cellStyle name="Heading1 4" xfId="18453"/>
    <cellStyle name="Heading1 5" xfId="18456"/>
    <cellStyle name="Heading1 6" xfId="33789"/>
    <cellStyle name="Heading1 7" xfId="33830"/>
    <cellStyle name="Heading1 8" xfId="33784"/>
    <cellStyle name="HEADING1_Energía" xfId="9085"/>
    <cellStyle name="HEADING2" xfId="422"/>
    <cellStyle name="HEADING2 2" xfId="423"/>
    <cellStyle name="HEADING2 3" xfId="841"/>
    <cellStyle name="Heading2 4" xfId="8790"/>
    <cellStyle name="Heading2 5" xfId="18454"/>
    <cellStyle name="Heading2 6" xfId="18455"/>
    <cellStyle name="Heading2 7" xfId="33790"/>
    <cellStyle name="Heading2 8" xfId="33829"/>
    <cellStyle name="Heading2 9" xfId="33785"/>
    <cellStyle name="HEADING2_Energía" xfId="10066"/>
    <cellStyle name="Hyperlink 2" xfId="153"/>
    <cellStyle name="Hyperlink 2 2" xfId="33791"/>
    <cellStyle name="Hyperlink 3" xfId="154"/>
    <cellStyle name="Hyperlink 4" xfId="155"/>
    <cellStyle name="Iiieoiaoeeu [0]_?EIAEAO AEEAOCO ?A?NAAIAIUI_AOA_?anaaua?" xfId="156"/>
    <cellStyle name="Iiieoiaoeeu_?EIAEAO AEEAOCO ?A?NAAIAIUI_AOA_?anaaua?" xfId="157"/>
    <cellStyle name="Incorrecto" xfId="158"/>
    <cellStyle name="Incorrecto 2" xfId="424"/>
    <cellStyle name="Incorrecto 2 2" xfId="8788"/>
    <cellStyle name="Incorrecto 3" xfId="896"/>
    <cellStyle name="Incorrecto 4" xfId="8789"/>
    <cellStyle name="Incorrecto 5" xfId="509"/>
    <cellStyle name="Input 10" xfId="1959"/>
    <cellStyle name="Input 10 2" xfId="33792"/>
    <cellStyle name="Input 11" xfId="2086"/>
    <cellStyle name="Input 11 2" xfId="33793"/>
    <cellStyle name="Input 12" xfId="3021"/>
    <cellStyle name="Input 13" xfId="18504"/>
    <cellStyle name="Input 14" xfId="33900"/>
    <cellStyle name="Input 15" xfId="425"/>
    <cellStyle name="Input 2" xfId="426"/>
    <cellStyle name="Input 2 2" xfId="843"/>
    <cellStyle name="Input 2 2 2" xfId="33795"/>
    <cellStyle name="Input 2 3" xfId="9084"/>
    <cellStyle name="Input 2 4" xfId="33794"/>
    <cellStyle name="Input 2_Energía" xfId="8989"/>
    <cellStyle name="Input 3" xfId="604"/>
    <cellStyle name="Input 3 2" xfId="917"/>
    <cellStyle name="Input 3 2 2" xfId="33797"/>
    <cellStyle name="Input 3 3" xfId="33796"/>
    <cellStyle name="Input 4" xfId="680"/>
    <cellStyle name="Input 4 2" xfId="33798"/>
    <cellStyle name="Input 5" xfId="711"/>
    <cellStyle name="Input 5 2" xfId="33799"/>
    <cellStyle name="Input 6" xfId="842"/>
    <cellStyle name="Input 6 2" xfId="33800"/>
    <cellStyle name="Input 7" xfId="1007"/>
    <cellStyle name="Input 7 2" xfId="33801"/>
    <cellStyle name="Input 7 3" xfId="34028"/>
    <cellStyle name="Input 8" xfId="1176"/>
    <cellStyle name="Input 8 2" xfId="33802"/>
    <cellStyle name="Input 9" xfId="1454"/>
    <cellStyle name="Input 9 2" xfId="33803"/>
    <cellStyle name="Inputs" xfId="8787"/>
    <cellStyle name="Inputs2" xfId="8906"/>
    <cellStyle name="Kontroller celle" xfId="159"/>
    <cellStyle name="Linked Cell 10" xfId="1960"/>
    <cellStyle name="Linked Cell 11" xfId="2085"/>
    <cellStyle name="Linked Cell 12" xfId="3022"/>
    <cellStyle name="Linked Cell 13" xfId="18505"/>
    <cellStyle name="Linked Cell 14" xfId="33897"/>
    <cellStyle name="Linked Cell 15" xfId="427"/>
    <cellStyle name="Linked Cell 2" xfId="428"/>
    <cellStyle name="Linked Cell 2 2" xfId="845"/>
    <cellStyle name="Linked Cell 2 3" xfId="8907"/>
    <cellStyle name="Linked Cell 2_Energía" xfId="8786"/>
    <cellStyle name="Linked Cell 3" xfId="605"/>
    <cellStyle name="Linked Cell 3 2" xfId="918"/>
    <cellStyle name="Linked Cell 4" xfId="681"/>
    <cellStyle name="Linked Cell 5" xfId="709"/>
    <cellStyle name="Linked Cell 6" xfId="844"/>
    <cellStyle name="Linked Cell 7" xfId="1008"/>
    <cellStyle name="Linked Cell 7 2" xfId="34029"/>
    <cellStyle name="Linked Cell 8" xfId="1177"/>
    <cellStyle name="Linked Cell 9" xfId="1455"/>
    <cellStyle name="Markeringsfarve1" xfId="160"/>
    <cellStyle name="Markeringsfarve2" xfId="161"/>
    <cellStyle name="Markeringsfarve3" xfId="162"/>
    <cellStyle name="Markeringsfarve4" xfId="163"/>
    <cellStyle name="Markeringsfarve5" xfId="164"/>
    <cellStyle name="Markeringsfarve6" xfId="165"/>
    <cellStyle name="Migliaia 2" xfId="166"/>
    <cellStyle name="Millares [0]_Energia" xfId="33688"/>
    <cellStyle name="Millares [00]" xfId="8785"/>
    <cellStyle name="Millares 2" xfId="430"/>
    <cellStyle name="Millares 2 2" xfId="546"/>
    <cellStyle name="Millares 2 2 2" xfId="932"/>
    <cellStyle name="Millares 2 2 3" xfId="931"/>
    <cellStyle name="Millares 2_Energía" xfId="9183"/>
    <cellStyle name="Millares 3" xfId="431"/>
    <cellStyle name="Millares 3 2" xfId="547"/>
    <cellStyle name="Millares 3 3" xfId="933"/>
    <cellStyle name="Millares 4" xfId="545"/>
    <cellStyle name="Millares_Energia" xfId="33689"/>
    <cellStyle name="Milliers [0]_base_rep_2002.xls Graphique 1" xfId="167"/>
    <cellStyle name="Milliers_base_rep_2002.xls Graphique 1" xfId="168"/>
    <cellStyle name="Moneda [0]_Energia" xfId="33690"/>
    <cellStyle name="Moneda_Energia" xfId="33691"/>
    <cellStyle name="Monétaire [0]_base_rep_2002.xls Graphique 1" xfId="169"/>
    <cellStyle name="Monétaire_base_rep_2002.xls Graphique 1" xfId="170"/>
    <cellStyle name="Monetario" xfId="9083"/>
    <cellStyle name="Monetario0" xfId="8784"/>
    <cellStyle name="Neutral 10" xfId="1962"/>
    <cellStyle name="Neutral 11" xfId="2066"/>
    <cellStyle name="Neutral 12" xfId="3024"/>
    <cellStyle name="Neutral 12 2" xfId="33804"/>
    <cellStyle name="Neutral 13" xfId="18507"/>
    <cellStyle name="Neutral 14" xfId="33901"/>
    <cellStyle name="Neutral 15" xfId="432"/>
    <cellStyle name="Neutral 2" xfId="433"/>
    <cellStyle name="Neutral 2 2" xfId="846"/>
    <cellStyle name="Neutral 3" xfId="548"/>
    <cellStyle name="Neutral 3 2" xfId="919"/>
    <cellStyle name="Neutral 4" xfId="607"/>
    <cellStyle name="Neutral 5" xfId="683"/>
    <cellStyle name="Neutral 6" xfId="671"/>
    <cellStyle name="Neutral 7" xfId="1010"/>
    <cellStyle name="Neutral 7 2" xfId="34030"/>
    <cellStyle name="Neutral 8" xfId="1179"/>
    <cellStyle name="Neutral 9" xfId="1457"/>
    <cellStyle name="Neutrale" xfId="171"/>
    <cellStyle name="Normal" xfId="0" builtinId="0"/>
    <cellStyle name="Normal 10" xfId="434"/>
    <cellStyle name="Normal 10 10" xfId="3025"/>
    <cellStyle name="Normal 10 10 2" xfId="6845"/>
    <cellStyle name="Normal 10 10 2 2" xfId="14904"/>
    <cellStyle name="Normal 10 10 2 2 2" xfId="31751"/>
    <cellStyle name="Normal 10 10 2 3" xfId="24184"/>
    <cellStyle name="Normal 10 10 3" xfId="11090"/>
    <cellStyle name="Normal 10 10 3 2" xfId="27970"/>
    <cellStyle name="Normal 10 10 4" xfId="20402"/>
    <cellStyle name="Normal 10 11" xfId="4960"/>
    <cellStyle name="Normal 10 11 2" xfId="13019"/>
    <cellStyle name="Normal 10 11 2 2" xfId="29867"/>
    <cellStyle name="Normal 10 11 3" xfId="22300"/>
    <cellStyle name="Normal 10 12" xfId="8837"/>
    <cellStyle name="Normal 10 12 2" xfId="26086"/>
    <cellStyle name="Normal 10 13" xfId="9082"/>
    <cellStyle name="Normal 10 14" xfId="18508"/>
    <cellStyle name="Normal 10 15" xfId="20404"/>
    <cellStyle name="Normal 10 16" xfId="34031"/>
    <cellStyle name="Normal 10 2" xfId="608"/>
    <cellStyle name="Normal 10 2 10" xfId="8954"/>
    <cellStyle name="Normal 10 2 10 2" xfId="26099"/>
    <cellStyle name="Normal 10 2 11" xfId="8783"/>
    <cellStyle name="Normal 10 2 12" xfId="18529"/>
    <cellStyle name="Normal 10 2 13" xfId="34032"/>
    <cellStyle name="Normal 10 2 2" xfId="732"/>
    <cellStyle name="Normal 10 2 2 10" xfId="18566"/>
    <cellStyle name="Normal 10 2 2 11" xfId="34033"/>
    <cellStyle name="Normal 10 2 2 2" xfId="1066"/>
    <cellStyle name="Normal 10 2 2 2 2" xfId="1327"/>
    <cellStyle name="Normal 10 2 2 2 2 2" xfId="1823"/>
    <cellStyle name="Normal 10 2 2 2 2 2 2" xfId="2822"/>
    <cellStyle name="Normal 10 2 2 2 2 2 2 2" xfId="4784"/>
    <cellStyle name="Normal 10 2 2 2 2 2 2 2 2" xfId="8567"/>
    <cellStyle name="Normal 10 2 2 2 2 2 2 2 2 2" xfId="16626"/>
    <cellStyle name="Normal 10 2 2 2 2 2 2 2 2 2 2" xfId="33473"/>
    <cellStyle name="Normal 10 2 2 2 2 2 2 2 2 3" xfId="25906"/>
    <cellStyle name="Normal 10 2 2 2 2 2 2 2 3" xfId="12843"/>
    <cellStyle name="Normal 10 2 2 2 2 2 2 2 3 2" xfId="29692"/>
    <cellStyle name="Normal 10 2 2 2 2 2 2 2 4" xfId="22125"/>
    <cellStyle name="Normal 10 2 2 2 2 2 2 3" xfId="6683"/>
    <cellStyle name="Normal 10 2 2 2 2 2 2 3 2" xfId="14742"/>
    <cellStyle name="Normal 10 2 2 2 2 2 2 3 2 2" xfId="31589"/>
    <cellStyle name="Normal 10 2 2 2 2 2 2 3 3" xfId="24022"/>
    <cellStyle name="Normal 10 2 2 2 2 2 2 4" xfId="10909"/>
    <cellStyle name="Normal 10 2 2 2 2 2 2 4 2" xfId="27808"/>
    <cellStyle name="Normal 10 2 2 2 2 2 2 5" xfId="8781"/>
    <cellStyle name="Normal 10 2 2 2 2 2 2 6" xfId="20240"/>
    <cellStyle name="Normal 10 2 2 2 2 2 3" xfId="3872"/>
    <cellStyle name="Normal 10 2 2 2 2 2 3 2" xfId="7655"/>
    <cellStyle name="Normal 10 2 2 2 2 2 3 2 2" xfId="15714"/>
    <cellStyle name="Normal 10 2 2 2 2 2 3 2 2 2" xfId="32561"/>
    <cellStyle name="Normal 10 2 2 2 2 2 3 2 3" xfId="24994"/>
    <cellStyle name="Normal 10 2 2 2 2 2 3 3" xfId="11931"/>
    <cellStyle name="Normal 10 2 2 2 2 2 3 3 2" xfId="28780"/>
    <cellStyle name="Normal 10 2 2 2 2 2 3 4" xfId="21213"/>
    <cellStyle name="Normal 10 2 2 2 2 2 4" xfId="5771"/>
    <cellStyle name="Normal 10 2 2 2 2 2 4 2" xfId="13830"/>
    <cellStyle name="Normal 10 2 2 2 2 2 4 2 2" xfId="30677"/>
    <cellStyle name="Normal 10 2 2 2 2 2 4 3" xfId="23110"/>
    <cellStyle name="Normal 10 2 2 2 2 2 5" xfId="9956"/>
    <cellStyle name="Normal 10 2 2 2 2 2 5 2" xfId="26896"/>
    <cellStyle name="Normal 10 2 2 2 2 2 6" xfId="8782"/>
    <cellStyle name="Normal 10 2 2 2 2 2 7" xfId="19328"/>
    <cellStyle name="Normal 10 2 2 2 2 3" xfId="2369"/>
    <cellStyle name="Normal 10 2 2 2 2 3 2" xfId="4333"/>
    <cellStyle name="Normal 10 2 2 2 2 3 2 2" xfId="8116"/>
    <cellStyle name="Normal 10 2 2 2 2 3 2 2 2" xfId="16175"/>
    <cellStyle name="Normal 10 2 2 2 2 3 2 2 2 2" xfId="33022"/>
    <cellStyle name="Normal 10 2 2 2 2 3 2 2 3" xfId="25455"/>
    <cellStyle name="Normal 10 2 2 2 2 3 2 3" xfId="12392"/>
    <cellStyle name="Normal 10 2 2 2 2 3 2 3 2" xfId="29241"/>
    <cellStyle name="Normal 10 2 2 2 2 3 2 4" xfId="21674"/>
    <cellStyle name="Normal 10 2 2 2 2 3 3" xfId="6232"/>
    <cellStyle name="Normal 10 2 2 2 2 3 3 2" xfId="14291"/>
    <cellStyle name="Normal 10 2 2 2 2 3 3 2 2" xfId="31138"/>
    <cellStyle name="Normal 10 2 2 2 2 3 3 3" xfId="23571"/>
    <cellStyle name="Normal 10 2 2 2 2 3 4" xfId="10457"/>
    <cellStyle name="Normal 10 2 2 2 2 3 4 2" xfId="27357"/>
    <cellStyle name="Normal 10 2 2 2 2 3 5" xfId="9583"/>
    <cellStyle name="Normal 10 2 2 2 2 3 6" xfId="19789"/>
    <cellStyle name="Normal 10 2 2 2 2 4" xfId="3421"/>
    <cellStyle name="Normal 10 2 2 2 2 4 2" xfId="7204"/>
    <cellStyle name="Normal 10 2 2 2 2 4 2 2" xfId="15263"/>
    <cellStyle name="Normal 10 2 2 2 2 4 2 2 2" xfId="32110"/>
    <cellStyle name="Normal 10 2 2 2 2 4 2 3" xfId="24543"/>
    <cellStyle name="Normal 10 2 2 2 2 4 3" xfId="11480"/>
    <cellStyle name="Normal 10 2 2 2 2 4 3 2" xfId="28329"/>
    <cellStyle name="Normal 10 2 2 2 2 4 4" xfId="20762"/>
    <cellStyle name="Normal 10 2 2 2 2 5" xfId="5320"/>
    <cellStyle name="Normal 10 2 2 2 2 5 2" xfId="13379"/>
    <cellStyle name="Normal 10 2 2 2 2 5 2 2" xfId="30226"/>
    <cellStyle name="Normal 10 2 2 2 2 5 3" xfId="22659"/>
    <cellStyle name="Normal 10 2 2 2 2 6" xfId="9481"/>
    <cellStyle name="Normal 10 2 2 2 2 6 2" xfId="26445"/>
    <cellStyle name="Normal 10 2 2 2 2 7" xfId="10065"/>
    <cellStyle name="Normal 10 2 2 2 2 8" xfId="18877"/>
    <cellStyle name="Normal 10 2 2 2 3" xfId="1605"/>
    <cellStyle name="Normal 10 2 2 2 3 2" xfId="2604"/>
    <cellStyle name="Normal 10 2 2 2 3 2 2" xfId="4566"/>
    <cellStyle name="Normal 10 2 2 2 3 2 2 2" xfId="8349"/>
    <cellStyle name="Normal 10 2 2 2 3 2 2 2 2" xfId="16408"/>
    <cellStyle name="Normal 10 2 2 2 3 2 2 2 2 2" xfId="33255"/>
    <cellStyle name="Normal 10 2 2 2 3 2 2 2 3" xfId="25688"/>
    <cellStyle name="Normal 10 2 2 2 3 2 2 3" xfId="12625"/>
    <cellStyle name="Normal 10 2 2 2 3 2 2 3 2" xfId="29474"/>
    <cellStyle name="Normal 10 2 2 2 3 2 2 4" xfId="21907"/>
    <cellStyle name="Normal 10 2 2 2 3 2 3" xfId="6465"/>
    <cellStyle name="Normal 10 2 2 2 3 2 3 2" xfId="14524"/>
    <cellStyle name="Normal 10 2 2 2 3 2 3 2 2" xfId="31371"/>
    <cellStyle name="Normal 10 2 2 2 3 2 3 3" xfId="23804"/>
    <cellStyle name="Normal 10 2 2 2 3 2 4" xfId="10691"/>
    <cellStyle name="Normal 10 2 2 2 3 2 4 2" xfId="27590"/>
    <cellStyle name="Normal 10 2 2 2 3 2 5" xfId="9182"/>
    <cellStyle name="Normal 10 2 2 2 3 2 6" xfId="20022"/>
    <cellStyle name="Normal 10 2 2 2 3 3" xfId="3654"/>
    <cellStyle name="Normal 10 2 2 2 3 3 2" xfId="7437"/>
    <cellStyle name="Normal 10 2 2 2 3 3 2 2" xfId="15496"/>
    <cellStyle name="Normal 10 2 2 2 3 3 2 2 2" xfId="32343"/>
    <cellStyle name="Normal 10 2 2 2 3 3 2 3" xfId="24776"/>
    <cellStyle name="Normal 10 2 2 2 3 3 3" xfId="11713"/>
    <cellStyle name="Normal 10 2 2 2 3 3 3 2" xfId="28562"/>
    <cellStyle name="Normal 10 2 2 2 3 3 4" xfId="20995"/>
    <cellStyle name="Normal 10 2 2 2 3 4" xfId="5553"/>
    <cellStyle name="Normal 10 2 2 2 3 4 2" xfId="13612"/>
    <cellStyle name="Normal 10 2 2 2 3 4 2 2" xfId="30459"/>
    <cellStyle name="Normal 10 2 2 2 3 4 3" xfId="22892"/>
    <cellStyle name="Normal 10 2 2 2 3 5" xfId="9738"/>
    <cellStyle name="Normal 10 2 2 2 3 5 2" xfId="26678"/>
    <cellStyle name="Normal 10 2 2 2 3 6" xfId="9332"/>
    <cellStyle name="Normal 10 2 2 2 3 7" xfId="19110"/>
    <cellStyle name="Normal 10 2 2 2 4" xfId="2151"/>
    <cellStyle name="Normal 10 2 2 2 4 2" xfId="4115"/>
    <cellStyle name="Normal 10 2 2 2 4 2 2" xfId="7898"/>
    <cellStyle name="Normal 10 2 2 2 4 2 2 2" xfId="15957"/>
    <cellStyle name="Normal 10 2 2 2 4 2 2 2 2" xfId="32804"/>
    <cellStyle name="Normal 10 2 2 2 4 2 2 3" xfId="25237"/>
    <cellStyle name="Normal 10 2 2 2 4 2 3" xfId="12174"/>
    <cellStyle name="Normal 10 2 2 2 4 2 3 2" xfId="29023"/>
    <cellStyle name="Normal 10 2 2 2 4 2 4" xfId="21456"/>
    <cellStyle name="Normal 10 2 2 2 4 3" xfId="6014"/>
    <cellStyle name="Normal 10 2 2 2 4 3 2" xfId="14073"/>
    <cellStyle name="Normal 10 2 2 2 4 3 2 2" xfId="30920"/>
    <cellStyle name="Normal 10 2 2 2 4 3 3" xfId="23353"/>
    <cellStyle name="Normal 10 2 2 2 4 4" xfId="10239"/>
    <cellStyle name="Normal 10 2 2 2 4 4 2" xfId="27139"/>
    <cellStyle name="Normal 10 2 2 2 4 5" xfId="9080"/>
    <cellStyle name="Normal 10 2 2 2 4 6" xfId="19571"/>
    <cellStyle name="Normal 10 2 2 2 5" xfId="3203"/>
    <cellStyle name="Normal 10 2 2 2 5 2" xfId="6986"/>
    <cellStyle name="Normal 10 2 2 2 5 2 2" xfId="15045"/>
    <cellStyle name="Normal 10 2 2 2 5 2 2 2" xfId="31892"/>
    <cellStyle name="Normal 10 2 2 2 5 2 3" xfId="24325"/>
    <cellStyle name="Normal 10 2 2 2 5 3" xfId="11262"/>
    <cellStyle name="Normal 10 2 2 2 5 3 2" xfId="28111"/>
    <cellStyle name="Normal 10 2 2 2 5 4" xfId="20544"/>
    <cellStyle name="Normal 10 2 2 2 6" xfId="5102"/>
    <cellStyle name="Normal 10 2 2 2 6 2" xfId="13161"/>
    <cellStyle name="Normal 10 2 2 2 6 2 2" xfId="30008"/>
    <cellStyle name="Normal 10 2 2 2 6 3" xfId="22441"/>
    <cellStyle name="Normal 10 2 2 2 7" xfId="9246"/>
    <cellStyle name="Normal 10 2 2 2 7 2" xfId="26227"/>
    <cellStyle name="Normal 10 2 2 2 8" xfId="10079"/>
    <cellStyle name="Normal 10 2 2 2 9" xfId="18659"/>
    <cellStyle name="Normal 10 2 2 3" xfId="1235"/>
    <cellStyle name="Normal 10 2 2 3 2" xfId="1731"/>
    <cellStyle name="Normal 10 2 2 3 2 2" xfId="2730"/>
    <cellStyle name="Normal 10 2 2 3 2 2 2" xfId="4692"/>
    <cellStyle name="Normal 10 2 2 3 2 2 2 2" xfId="8475"/>
    <cellStyle name="Normal 10 2 2 3 2 2 2 2 2" xfId="16534"/>
    <cellStyle name="Normal 10 2 2 3 2 2 2 2 2 2" xfId="33381"/>
    <cellStyle name="Normal 10 2 2 3 2 2 2 2 3" xfId="25814"/>
    <cellStyle name="Normal 10 2 2 3 2 2 2 3" xfId="12751"/>
    <cellStyle name="Normal 10 2 2 3 2 2 2 3 2" xfId="29600"/>
    <cellStyle name="Normal 10 2 2 3 2 2 2 4" xfId="22033"/>
    <cellStyle name="Normal 10 2 2 3 2 2 3" xfId="6591"/>
    <cellStyle name="Normal 10 2 2 3 2 2 3 2" xfId="14650"/>
    <cellStyle name="Normal 10 2 2 3 2 2 3 2 2" xfId="31497"/>
    <cellStyle name="Normal 10 2 2 3 2 2 3 3" xfId="23930"/>
    <cellStyle name="Normal 10 2 2 3 2 2 4" xfId="10817"/>
    <cellStyle name="Normal 10 2 2 3 2 2 4 2" xfId="27716"/>
    <cellStyle name="Normal 10 2 2 3 2 2 5" xfId="8945"/>
    <cellStyle name="Normal 10 2 2 3 2 2 6" xfId="20148"/>
    <cellStyle name="Normal 10 2 2 3 2 3" xfId="3780"/>
    <cellStyle name="Normal 10 2 2 3 2 3 2" xfId="7563"/>
    <cellStyle name="Normal 10 2 2 3 2 3 2 2" xfId="15622"/>
    <cellStyle name="Normal 10 2 2 3 2 3 2 2 2" xfId="32469"/>
    <cellStyle name="Normal 10 2 2 3 2 3 2 3" xfId="24902"/>
    <cellStyle name="Normal 10 2 2 3 2 3 3" xfId="11839"/>
    <cellStyle name="Normal 10 2 2 3 2 3 3 2" xfId="28688"/>
    <cellStyle name="Normal 10 2 2 3 2 3 4" xfId="21121"/>
    <cellStyle name="Normal 10 2 2 3 2 4" xfId="5679"/>
    <cellStyle name="Normal 10 2 2 3 2 4 2" xfId="13738"/>
    <cellStyle name="Normal 10 2 2 3 2 4 2 2" xfId="30585"/>
    <cellStyle name="Normal 10 2 2 3 2 4 3" xfId="23018"/>
    <cellStyle name="Normal 10 2 2 3 2 5" xfId="9864"/>
    <cellStyle name="Normal 10 2 2 3 2 5 2" xfId="26804"/>
    <cellStyle name="Normal 10 2 2 3 2 6" xfId="8988"/>
    <cellStyle name="Normal 10 2 2 3 2 7" xfId="19236"/>
    <cellStyle name="Normal 10 2 2 3 3" xfId="2277"/>
    <cellStyle name="Normal 10 2 2 3 3 2" xfId="4241"/>
    <cellStyle name="Normal 10 2 2 3 3 2 2" xfId="8024"/>
    <cellStyle name="Normal 10 2 2 3 3 2 2 2" xfId="16083"/>
    <cellStyle name="Normal 10 2 2 3 3 2 2 2 2" xfId="32930"/>
    <cellStyle name="Normal 10 2 2 3 3 2 2 3" xfId="25363"/>
    <cellStyle name="Normal 10 2 2 3 3 2 3" xfId="12300"/>
    <cellStyle name="Normal 10 2 2 3 3 2 3 2" xfId="29149"/>
    <cellStyle name="Normal 10 2 2 3 3 2 4" xfId="21582"/>
    <cellStyle name="Normal 10 2 2 3 3 3" xfId="6140"/>
    <cellStyle name="Normal 10 2 2 3 3 3 2" xfId="14199"/>
    <cellStyle name="Normal 10 2 2 3 3 3 2 2" xfId="31046"/>
    <cellStyle name="Normal 10 2 2 3 3 3 3" xfId="23479"/>
    <cellStyle name="Normal 10 2 2 3 3 4" xfId="10365"/>
    <cellStyle name="Normal 10 2 2 3 3 4 2" xfId="27265"/>
    <cellStyle name="Normal 10 2 2 3 3 5" xfId="9081"/>
    <cellStyle name="Normal 10 2 2 3 3 6" xfId="19697"/>
    <cellStyle name="Normal 10 2 2 3 4" xfId="3329"/>
    <cellStyle name="Normal 10 2 2 3 4 2" xfId="7112"/>
    <cellStyle name="Normal 10 2 2 3 4 2 2" xfId="15171"/>
    <cellStyle name="Normal 10 2 2 3 4 2 2 2" xfId="32018"/>
    <cellStyle name="Normal 10 2 2 3 4 2 3" xfId="24451"/>
    <cellStyle name="Normal 10 2 2 3 4 3" xfId="11388"/>
    <cellStyle name="Normal 10 2 2 3 4 3 2" xfId="28237"/>
    <cellStyle name="Normal 10 2 2 3 4 4" xfId="20670"/>
    <cellStyle name="Normal 10 2 2 3 5" xfId="5228"/>
    <cellStyle name="Normal 10 2 2 3 5 2" xfId="13287"/>
    <cellStyle name="Normal 10 2 2 3 5 2 2" xfId="30134"/>
    <cellStyle name="Normal 10 2 2 3 5 3" xfId="22567"/>
    <cellStyle name="Normal 10 2 2 3 6" xfId="9389"/>
    <cellStyle name="Normal 10 2 2 3 6 2" xfId="26353"/>
    <cellStyle name="Normal 10 2 2 3 7" xfId="9014"/>
    <cellStyle name="Normal 10 2 2 3 8" xfId="18785"/>
    <cellStyle name="Normal 10 2 2 4" xfId="1513"/>
    <cellStyle name="Normal 10 2 2 4 2" xfId="2512"/>
    <cellStyle name="Normal 10 2 2 4 2 2" xfId="4474"/>
    <cellStyle name="Normal 10 2 2 4 2 2 2" xfId="8257"/>
    <cellStyle name="Normal 10 2 2 4 2 2 2 2" xfId="16316"/>
    <cellStyle name="Normal 10 2 2 4 2 2 2 2 2" xfId="33163"/>
    <cellStyle name="Normal 10 2 2 4 2 2 2 3" xfId="25596"/>
    <cellStyle name="Normal 10 2 2 4 2 2 3" xfId="12533"/>
    <cellStyle name="Normal 10 2 2 4 2 2 3 2" xfId="29382"/>
    <cellStyle name="Normal 10 2 2 4 2 2 4" xfId="21815"/>
    <cellStyle name="Normal 10 2 2 4 2 3" xfId="6373"/>
    <cellStyle name="Normal 10 2 2 4 2 3 2" xfId="14432"/>
    <cellStyle name="Normal 10 2 2 4 2 3 2 2" xfId="31279"/>
    <cellStyle name="Normal 10 2 2 4 2 3 3" xfId="23712"/>
    <cellStyle name="Normal 10 2 2 4 2 4" xfId="10599"/>
    <cellStyle name="Normal 10 2 2 4 2 4 2" xfId="27498"/>
    <cellStyle name="Normal 10 2 2 4 2 5" xfId="11082"/>
    <cellStyle name="Normal 10 2 2 4 2 6" xfId="19930"/>
    <cellStyle name="Normal 10 2 2 4 3" xfId="3562"/>
    <cellStyle name="Normal 10 2 2 4 3 2" xfId="7345"/>
    <cellStyle name="Normal 10 2 2 4 3 2 2" xfId="15404"/>
    <cellStyle name="Normal 10 2 2 4 3 2 2 2" xfId="32251"/>
    <cellStyle name="Normal 10 2 2 4 3 2 3" xfId="24684"/>
    <cellStyle name="Normal 10 2 2 4 3 3" xfId="11621"/>
    <cellStyle name="Normal 10 2 2 4 3 3 2" xfId="28470"/>
    <cellStyle name="Normal 10 2 2 4 3 4" xfId="20903"/>
    <cellStyle name="Normal 10 2 2 4 4" xfId="5461"/>
    <cellStyle name="Normal 10 2 2 4 4 2" xfId="13520"/>
    <cellStyle name="Normal 10 2 2 4 4 2 2" xfId="30367"/>
    <cellStyle name="Normal 10 2 2 4 4 3" xfId="22800"/>
    <cellStyle name="Normal 10 2 2 4 5" xfId="9646"/>
    <cellStyle name="Normal 10 2 2 4 5 2" xfId="26586"/>
    <cellStyle name="Normal 10 2 2 4 6" xfId="8780"/>
    <cellStyle name="Normal 10 2 2 4 7" xfId="19018"/>
    <cellStyle name="Normal 10 2 2 5" xfId="2042"/>
    <cellStyle name="Normal 10 2 2 5 2" xfId="4023"/>
    <cellStyle name="Normal 10 2 2 5 2 2" xfId="7806"/>
    <cellStyle name="Normal 10 2 2 5 2 2 2" xfId="15865"/>
    <cellStyle name="Normal 10 2 2 5 2 2 2 2" xfId="32712"/>
    <cellStyle name="Normal 10 2 2 5 2 2 3" xfId="25145"/>
    <cellStyle name="Normal 10 2 2 5 2 3" xfId="12082"/>
    <cellStyle name="Normal 10 2 2 5 2 3 2" xfId="28931"/>
    <cellStyle name="Normal 10 2 2 5 2 4" xfId="21364"/>
    <cellStyle name="Normal 10 2 2 5 3" xfId="5922"/>
    <cellStyle name="Normal 10 2 2 5 3 2" xfId="13981"/>
    <cellStyle name="Normal 10 2 2 5 3 2 2" xfId="30828"/>
    <cellStyle name="Normal 10 2 2 5 3 3" xfId="23261"/>
    <cellStyle name="Normal 10 2 2 5 4" xfId="10140"/>
    <cellStyle name="Normal 10 2 2 5 4 2" xfId="27047"/>
    <cellStyle name="Normal 10 2 2 5 5" xfId="10080"/>
    <cellStyle name="Normal 10 2 2 5 6" xfId="19479"/>
    <cellStyle name="Normal 10 2 2 6" xfId="3081"/>
    <cellStyle name="Normal 10 2 2 6 2" xfId="6894"/>
    <cellStyle name="Normal 10 2 2 6 2 2" xfId="14953"/>
    <cellStyle name="Normal 10 2 2 6 2 2 2" xfId="31800"/>
    <cellStyle name="Normal 10 2 2 6 2 3" xfId="24233"/>
    <cellStyle name="Normal 10 2 2 6 3" xfId="11144"/>
    <cellStyle name="Normal 10 2 2 6 3 2" xfId="28019"/>
    <cellStyle name="Normal 10 2 2 6 4" xfId="20452"/>
    <cellStyle name="Normal 10 2 2 7" xfId="5010"/>
    <cellStyle name="Normal 10 2 2 7 2" xfId="13069"/>
    <cellStyle name="Normal 10 2 2 7 2 2" xfId="29916"/>
    <cellStyle name="Normal 10 2 2 7 3" xfId="22349"/>
    <cellStyle name="Normal 10 2 2 8" xfId="9029"/>
    <cellStyle name="Normal 10 2 2 8 2" xfId="26135"/>
    <cellStyle name="Normal 10 2 2 9" xfId="11083"/>
    <cellStyle name="Normal 10 2 3" xfId="920"/>
    <cellStyle name="Normal 10 2 4" xfId="1030"/>
    <cellStyle name="Normal 10 2 4 2" xfId="1291"/>
    <cellStyle name="Normal 10 2 4 2 2" xfId="1787"/>
    <cellStyle name="Normal 10 2 4 2 2 2" xfId="2786"/>
    <cellStyle name="Normal 10 2 4 2 2 2 2" xfId="4748"/>
    <cellStyle name="Normal 10 2 4 2 2 2 2 2" xfId="8531"/>
    <cellStyle name="Normal 10 2 4 2 2 2 2 2 2" xfId="16590"/>
    <cellStyle name="Normal 10 2 4 2 2 2 2 2 2 2" xfId="33437"/>
    <cellStyle name="Normal 10 2 4 2 2 2 2 2 3" xfId="25870"/>
    <cellStyle name="Normal 10 2 4 2 2 2 2 3" xfId="12807"/>
    <cellStyle name="Normal 10 2 4 2 2 2 2 3 2" xfId="29656"/>
    <cellStyle name="Normal 10 2 4 2 2 2 2 4" xfId="22089"/>
    <cellStyle name="Normal 10 2 4 2 2 2 3" xfId="6647"/>
    <cellStyle name="Normal 10 2 4 2 2 2 3 2" xfId="14706"/>
    <cellStyle name="Normal 10 2 4 2 2 2 3 2 2" xfId="31553"/>
    <cellStyle name="Normal 10 2 4 2 2 2 3 3" xfId="23986"/>
    <cellStyle name="Normal 10 2 4 2 2 2 4" xfId="10873"/>
    <cellStyle name="Normal 10 2 4 2 2 2 4 2" xfId="27772"/>
    <cellStyle name="Normal 10 2 4 2 2 2 5" xfId="9331"/>
    <cellStyle name="Normal 10 2 4 2 2 2 6" xfId="20204"/>
    <cellStyle name="Normal 10 2 4 2 2 3" xfId="3836"/>
    <cellStyle name="Normal 10 2 4 2 2 3 2" xfId="7619"/>
    <cellStyle name="Normal 10 2 4 2 2 3 2 2" xfId="15678"/>
    <cellStyle name="Normal 10 2 4 2 2 3 2 2 2" xfId="32525"/>
    <cellStyle name="Normal 10 2 4 2 2 3 2 3" xfId="24958"/>
    <cellStyle name="Normal 10 2 4 2 2 3 3" xfId="11895"/>
    <cellStyle name="Normal 10 2 4 2 2 3 3 2" xfId="28744"/>
    <cellStyle name="Normal 10 2 4 2 2 3 4" xfId="21177"/>
    <cellStyle name="Normal 10 2 4 2 2 4" xfId="5735"/>
    <cellStyle name="Normal 10 2 4 2 2 4 2" xfId="13794"/>
    <cellStyle name="Normal 10 2 4 2 2 4 2 2" xfId="30641"/>
    <cellStyle name="Normal 10 2 4 2 2 4 3" xfId="23074"/>
    <cellStyle name="Normal 10 2 4 2 2 5" xfId="9920"/>
    <cellStyle name="Normal 10 2 4 2 2 5 2" xfId="26860"/>
    <cellStyle name="Normal 10 2 4 2 2 6" xfId="9582"/>
    <cellStyle name="Normal 10 2 4 2 2 7" xfId="19292"/>
    <cellStyle name="Normal 10 2 4 2 3" xfId="2333"/>
    <cellStyle name="Normal 10 2 4 2 3 2" xfId="4297"/>
    <cellStyle name="Normal 10 2 4 2 3 2 2" xfId="8080"/>
    <cellStyle name="Normal 10 2 4 2 3 2 2 2" xfId="16139"/>
    <cellStyle name="Normal 10 2 4 2 3 2 2 2 2" xfId="32986"/>
    <cellStyle name="Normal 10 2 4 2 3 2 2 3" xfId="25419"/>
    <cellStyle name="Normal 10 2 4 2 3 2 3" xfId="12356"/>
    <cellStyle name="Normal 10 2 4 2 3 2 3 2" xfId="29205"/>
    <cellStyle name="Normal 10 2 4 2 3 2 4" xfId="21638"/>
    <cellStyle name="Normal 10 2 4 2 3 3" xfId="6196"/>
    <cellStyle name="Normal 10 2 4 2 3 3 2" xfId="14255"/>
    <cellStyle name="Normal 10 2 4 2 3 3 2 2" xfId="31102"/>
    <cellStyle name="Normal 10 2 4 2 3 3 3" xfId="23535"/>
    <cellStyle name="Normal 10 2 4 2 3 4" xfId="10421"/>
    <cellStyle name="Normal 10 2 4 2 3 4 2" xfId="27321"/>
    <cellStyle name="Normal 10 2 4 2 3 5" xfId="9181"/>
    <cellStyle name="Normal 10 2 4 2 3 6" xfId="19753"/>
    <cellStyle name="Normal 10 2 4 2 4" xfId="3385"/>
    <cellStyle name="Normal 10 2 4 2 4 2" xfId="7168"/>
    <cellStyle name="Normal 10 2 4 2 4 2 2" xfId="15227"/>
    <cellStyle name="Normal 10 2 4 2 4 2 2 2" xfId="32074"/>
    <cellStyle name="Normal 10 2 4 2 4 2 3" xfId="24507"/>
    <cellStyle name="Normal 10 2 4 2 4 3" xfId="11444"/>
    <cellStyle name="Normal 10 2 4 2 4 3 2" xfId="28293"/>
    <cellStyle name="Normal 10 2 4 2 4 4" xfId="20726"/>
    <cellStyle name="Normal 10 2 4 2 5" xfId="5284"/>
    <cellStyle name="Normal 10 2 4 2 5 2" xfId="13343"/>
    <cellStyle name="Normal 10 2 4 2 5 2 2" xfId="30190"/>
    <cellStyle name="Normal 10 2 4 2 5 3" xfId="22623"/>
    <cellStyle name="Normal 10 2 4 2 6" xfId="9445"/>
    <cellStyle name="Normal 10 2 4 2 6 2" xfId="26409"/>
    <cellStyle name="Normal 10 2 4 2 7" xfId="8778"/>
    <cellStyle name="Normal 10 2 4 2 8" xfId="18841"/>
    <cellStyle name="Normal 10 2 4 3" xfId="1569"/>
    <cellStyle name="Normal 10 2 4 3 2" xfId="2568"/>
    <cellStyle name="Normal 10 2 4 3 2 2" xfId="4530"/>
    <cellStyle name="Normal 10 2 4 3 2 2 2" xfId="8313"/>
    <cellStyle name="Normal 10 2 4 3 2 2 2 2" xfId="16372"/>
    <cellStyle name="Normal 10 2 4 3 2 2 2 2 2" xfId="33219"/>
    <cellStyle name="Normal 10 2 4 3 2 2 2 3" xfId="25652"/>
    <cellStyle name="Normal 10 2 4 3 2 2 3" xfId="12589"/>
    <cellStyle name="Normal 10 2 4 3 2 2 3 2" xfId="29438"/>
    <cellStyle name="Normal 10 2 4 3 2 2 4" xfId="21871"/>
    <cellStyle name="Normal 10 2 4 3 2 3" xfId="6429"/>
    <cellStyle name="Normal 10 2 4 3 2 3 2" xfId="14488"/>
    <cellStyle name="Normal 10 2 4 3 2 3 2 2" xfId="31335"/>
    <cellStyle name="Normal 10 2 4 3 2 3 3" xfId="23768"/>
    <cellStyle name="Normal 10 2 4 3 2 4" xfId="10655"/>
    <cellStyle name="Normal 10 2 4 3 2 4 2" xfId="27554"/>
    <cellStyle name="Normal 10 2 4 3 2 5" xfId="9008"/>
    <cellStyle name="Normal 10 2 4 3 2 6" xfId="19986"/>
    <cellStyle name="Normal 10 2 4 3 3" xfId="3618"/>
    <cellStyle name="Normal 10 2 4 3 3 2" xfId="7401"/>
    <cellStyle name="Normal 10 2 4 3 3 2 2" xfId="15460"/>
    <cellStyle name="Normal 10 2 4 3 3 2 2 2" xfId="32307"/>
    <cellStyle name="Normal 10 2 4 3 3 2 3" xfId="24740"/>
    <cellStyle name="Normal 10 2 4 3 3 3" xfId="11677"/>
    <cellStyle name="Normal 10 2 4 3 3 3 2" xfId="28526"/>
    <cellStyle name="Normal 10 2 4 3 3 4" xfId="20959"/>
    <cellStyle name="Normal 10 2 4 3 4" xfId="5517"/>
    <cellStyle name="Normal 10 2 4 3 4 2" xfId="13576"/>
    <cellStyle name="Normal 10 2 4 3 4 2 2" xfId="30423"/>
    <cellStyle name="Normal 10 2 4 3 4 3" xfId="22856"/>
    <cellStyle name="Normal 10 2 4 3 5" xfId="9702"/>
    <cellStyle name="Normal 10 2 4 3 5 2" xfId="26642"/>
    <cellStyle name="Normal 10 2 4 3 6" xfId="9078"/>
    <cellStyle name="Normal 10 2 4 3 7" xfId="19074"/>
    <cellStyle name="Normal 10 2 4 4" xfId="2115"/>
    <cellStyle name="Normal 10 2 4 4 2" xfId="4079"/>
    <cellStyle name="Normal 10 2 4 4 2 2" xfId="7862"/>
    <cellStyle name="Normal 10 2 4 4 2 2 2" xfId="15921"/>
    <cellStyle name="Normal 10 2 4 4 2 2 2 2" xfId="32768"/>
    <cellStyle name="Normal 10 2 4 4 2 2 3" xfId="25201"/>
    <cellStyle name="Normal 10 2 4 4 2 3" xfId="12138"/>
    <cellStyle name="Normal 10 2 4 4 2 3 2" xfId="28987"/>
    <cellStyle name="Normal 10 2 4 4 2 4" xfId="21420"/>
    <cellStyle name="Normal 10 2 4 4 3" xfId="5978"/>
    <cellStyle name="Normal 10 2 4 4 3 2" xfId="14037"/>
    <cellStyle name="Normal 10 2 4 4 3 2 2" xfId="30884"/>
    <cellStyle name="Normal 10 2 4 4 3 3" xfId="23317"/>
    <cellStyle name="Normal 10 2 4 4 4" xfId="10203"/>
    <cellStyle name="Normal 10 2 4 4 4 2" xfId="27103"/>
    <cellStyle name="Normal 10 2 4 4 5" xfId="8987"/>
    <cellStyle name="Normal 10 2 4 4 6" xfId="19535"/>
    <cellStyle name="Normal 10 2 4 5" xfId="3167"/>
    <cellStyle name="Normal 10 2 4 5 2" xfId="6950"/>
    <cellStyle name="Normal 10 2 4 5 2 2" xfId="15009"/>
    <cellStyle name="Normal 10 2 4 5 2 2 2" xfId="31856"/>
    <cellStyle name="Normal 10 2 4 5 2 3" xfId="24289"/>
    <cellStyle name="Normal 10 2 4 5 3" xfId="11226"/>
    <cellStyle name="Normal 10 2 4 5 3 2" xfId="28075"/>
    <cellStyle name="Normal 10 2 4 5 4" xfId="20508"/>
    <cellStyle name="Normal 10 2 4 6" xfId="5066"/>
    <cellStyle name="Normal 10 2 4 6 2" xfId="13125"/>
    <cellStyle name="Normal 10 2 4 6 2 2" xfId="29972"/>
    <cellStyle name="Normal 10 2 4 6 3" xfId="22405"/>
    <cellStyle name="Normal 10 2 4 7" xfId="9210"/>
    <cellStyle name="Normal 10 2 4 7 2" xfId="26191"/>
    <cellStyle name="Normal 10 2 4 8" xfId="8779"/>
    <cellStyle name="Normal 10 2 4 9" xfId="18623"/>
    <cellStyle name="Normal 10 2 5" xfId="1199"/>
    <cellStyle name="Normal 10 2 5 2" xfId="1695"/>
    <cellStyle name="Normal 10 2 5 2 2" xfId="2694"/>
    <cellStyle name="Normal 10 2 5 2 2 2" xfId="4656"/>
    <cellStyle name="Normal 10 2 5 2 2 2 2" xfId="8439"/>
    <cellStyle name="Normal 10 2 5 2 2 2 2 2" xfId="16498"/>
    <cellStyle name="Normal 10 2 5 2 2 2 2 2 2" xfId="33345"/>
    <cellStyle name="Normal 10 2 5 2 2 2 2 3" xfId="25778"/>
    <cellStyle name="Normal 10 2 5 2 2 2 3" xfId="12715"/>
    <cellStyle name="Normal 10 2 5 2 2 2 3 2" xfId="29564"/>
    <cellStyle name="Normal 10 2 5 2 2 2 4" xfId="21997"/>
    <cellStyle name="Normal 10 2 5 2 2 3" xfId="6555"/>
    <cellStyle name="Normal 10 2 5 2 2 3 2" xfId="14614"/>
    <cellStyle name="Normal 10 2 5 2 2 3 2 2" xfId="31461"/>
    <cellStyle name="Normal 10 2 5 2 2 3 3" xfId="23894"/>
    <cellStyle name="Normal 10 2 5 2 2 4" xfId="10781"/>
    <cellStyle name="Normal 10 2 5 2 2 4 2" xfId="27680"/>
    <cellStyle name="Normal 10 2 5 2 2 5" xfId="8777"/>
    <cellStyle name="Normal 10 2 5 2 2 6" xfId="20112"/>
    <cellStyle name="Normal 10 2 5 2 3" xfId="3744"/>
    <cellStyle name="Normal 10 2 5 2 3 2" xfId="7527"/>
    <cellStyle name="Normal 10 2 5 2 3 2 2" xfId="15586"/>
    <cellStyle name="Normal 10 2 5 2 3 2 2 2" xfId="32433"/>
    <cellStyle name="Normal 10 2 5 2 3 2 3" xfId="24866"/>
    <cellStyle name="Normal 10 2 5 2 3 3" xfId="11803"/>
    <cellStyle name="Normal 10 2 5 2 3 3 2" xfId="28652"/>
    <cellStyle name="Normal 10 2 5 2 3 4" xfId="21085"/>
    <cellStyle name="Normal 10 2 5 2 4" xfId="5643"/>
    <cellStyle name="Normal 10 2 5 2 4 2" xfId="13702"/>
    <cellStyle name="Normal 10 2 5 2 4 2 2" xfId="30549"/>
    <cellStyle name="Normal 10 2 5 2 4 3" xfId="22982"/>
    <cellStyle name="Normal 10 2 5 2 5" xfId="9828"/>
    <cellStyle name="Normal 10 2 5 2 5 2" xfId="26768"/>
    <cellStyle name="Normal 10 2 5 2 6" xfId="9079"/>
    <cellStyle name="Normal 10 2 5 2 7" xfId="19200"/>
    <cellStyle name="Normal 10 2 5 3" xfId="2241"/>
    <cellStyle name="Normal 10 2 5 3 2" xfId="4205"/>
    <cellStyle name="Normal 10 2 5 3 2 2" xfId="7988"/>
    <cellStyle name="Normal 10 2 5 3 2 2 2" xfId="16047"/>
    <cellStyle name="Normal 10 2 5 3 2 2 2 2" xfId="32894"/>
    <cellStyle name="Normal 10 2 5 3 2 2 3" xfId="25327"/>
    <cellStyle name="Normal 10 2 5 3 2 3" xfId="12264"/>
    <cellStyle name="Normal 10 2 5 3 2 3 2" xfId="29113"/>
    <cellStyle name="Normal 10 2 5 3 2 4" xfId="21546"/>
    <cellStyle name="Normal 10 2 5 3 3" xfId="6104"/>
    <cellStyle name="Normal 10 2 5 3 3 2" xfId="14163"/>
    <cellStyle name="Normal 10 2 5 3 3 2 2" xfId="31010"/>
    <cellStyle name="Normal 10 2 5 3 3 3" xfId="23443"/>
    <cellStyle name="Normal 10 2 5 3 4" xfId="10329"/>
    <cellStyle name="Normal 10 2 5 3 4 2" xfId="27229"/>
    <cellStyle name="Normal 10 2 5 3 5" xfId="11081"/>
    <cellStyle name="Normal 10 2 5 3 6" xfId="19661"/>
    <cellStyle name="Normal 10 2 5 4" xfId="3293"/>
    <cellStyle name="Normal 10 2 5 4 2" xfId="7076"/>
    <cellStyle name="Normal 10 2 5 4 2 2" xfId="15135"/>
    <cellStyle name="Normal 10 2 5 4 2 2 2" xfId="31982"/>
    <cellStyle name="Normal 10 2 5 4 2 3" xfId="24415"/>
    <cellStyle name="Normal 10 2 5 4 3" xfId="11352"/>
    <cellStyle name="Normal 10 2 5 4 3 2" xfId="28201"/>
    <cellStyle name="Normal 10 2 5 4 4" xfId="20634"/>
    <cellStyle name="Normal 10 2 5 5" xfId="5192"/>
    <cellStyle name="Normal 10 2 5 5 2" xfId="13251"/>
    <cellStyle name="Normal 10 2 5 5 2 2" xfId="30098"/>
    <cellStyle name="Normal 10 2 5 5 3" xfId="22531"/>
    <cellStyle name="Normal 10 2 5 6" xfId="9353"/>
    <cellStyle name="Normal 10 2 5 6 2" xfId="26317"/>
    <cellStyle name="Normal 10 2 5 7" xfId="8944"/>
    <cellStyle name="Normal 10 2 5 8" xfId="18749"/>
    <cellStyle name="Normal 10 2 6" xfId="1477"/>
    <cellStyle name="Normal 10 2 6 2" xfId="2476"/>
    <cellStyle name="Normal 10 2 6 2 2" xfId="4438"/>
    <cellStyle name="Normal 10 2 6 2 2 2" xfId="8221"/>
    <cellStyle name="Normal 10 2 6 2 2 2 2" xfId="16280"/>
    <cellStyle name="Normal 10 2 6 2 2 2 2 2" xfId="33127"/>
    <cellStyle name="Normal 10 2 6 2 2 2 3" xfId="25560"/>
    <cellStyle name="Normal 10 2 6 2 2 3" xfId="12497"/>
    <cellStyle name="Normal 10 2 6 2 2 3 2" xfId="29346"/>
    <cellStyle name="Normal 10 2 6 2 2 4" xfId="21779"/>
    <cellStyle name="Normal 10 2 6 2 3" xfId="6337"/>
    <cellStyle name="Normal 10 2 6 2 3 2" xfId="14396"/>
    <cellStyle name="Normal 10 2 6 2 3 2 2" xfId="31243"/>
    <cellStyle name="Normal 10 2 6 2 3 3" xfId="23676"/>
    <cellStyle name="Normal 10 2 6 2 4" xfId="10563"/>
    <cellStyle name="Normal 10 2 6 2 4 2" xfId="27462"/>
    <cellStyle name="Normal 10 2 6 2 5" xfId="10064"/>
    <cellStyle name="Normal 10 2 6 2 6" xfId="19894"/>
    <cellStyle name="Normal 10 2 6 3" xfId="3526"/>
    <cellStyle name="Normal 10 2 6 3 2" xfId="7309"/>
    <cellStyle name="Normal 10 2 6 3 2 2" xfId="15368"/>
    <cellStyle name="Normal 10 2 6 3 2 2 2" xfId="32215"/>
    <cellStyle name="Normal 10 2 6 3 2 3" xfId="24648"/>
    <cellStyle name="Normal 10 2 6 3 3" xfId="11585"/>
    <cellStyle name="Normal 10 2 6 3 3 2" xfId="28434"/>
    <cellStyle name="Normal 10 2 6 3 4" xfId="20867"/>
    <cellStyle name="Normal 10 2 6 4" xfId="5425"/>
    <cellStyle name="Normal 10 2 6 4 2" xfId="13484"/>
    <cellStyle name="Normal 10 2 6 4 2 2" xfId="30331"/>
    <cellStyle name="Normal 10 2 6 4 3" xfId="22764"/>
    <cellStyle name="Normal 10 2 6 5" xfId="9610"/>
    <cellStyle name="Normal 10 2 6 5 2" xfId="26550"/>
    <cellStyle name="Normal 10 2 6 6" xfId="10175"/>
    <cellStyle name="Normal 10 2 6 7" xfId="18982"/>
    <cellStyle name="Normal 10 2 7" xfId="2001"/>
    <cellStyle name="Normal 10 2 7 2" xfId="3987"/>
    <cellStyle name="Normal 10 2 7 2 2" xfId="7770"/>
    <cellStyle name="Normal 10 2 7 2 2 2" xfId="15829"/>
    <cellStyle name="Normal 10 2 7 2 2 2 2" xfId="32676"/>
    <cellStyle name="Normal 10 2 7 2 2 3" xfId="25109"/>
    <cellStyle name="Normal 10 2 7 2 3" xfId="12046"/>
    <cellStyle name="Normal 10 2 7 2 3 2" xfId="28895"/>
    <cellStyle name="Normal 10 2 7 2 4" xfId="21328"/>
    <cellStyle name="Normal 10 2 7 3" xfId="5886"/>
    <cellStyle name="Normal 10 2 7 3 2" xfId="13945"/>
    <cellStyle name="Normal 10 2 7 3 2 2" xfId="30792"/>
    <cellStyle name="Normal 10 2 7 3 3" xfId="23225"/>
    <cellStyle name="Normal 10 2 7 4" xfId="10100"/>
    <cellStyle name="Normal 10 2 7 4 2" xfId="27011"/>
    <cellStyle name="Normal 10 2 7 5" xfId="8776"/>
    <cellStyle name="Normal 10 2 7 6" xfId="19443"/>
    <cellStyle name="Normal 10 2 8" xfId="3045"/>
    <cellStyle name="Normal 10 2 8 2" xfId="6858"/>
    <cellStyle name="Normal 10 2 8 2 2" xfId="14917"/>
    <cellStyle name="Normal 10 2 8 2 2 2" xfId="31764"/>
    <cellStyle name="Normal 10 2 8 2 3" xfId="24197"/>
    <cellStyle name="Normal 10 2 8 3" xfId="11108"/>
    <cellStyle name="Normal 10 2 8 3 2" xfId="27983"/>
    <cellStyle name="Normal 10 2 8 4" xfId="20416"/>
    <cellStyle name="Normal 10 2 9" xfId="4974"/>
    <cellStyle name="Normal 10 2 9 2" xfId="13033"/>
    <cellStyle name="Normal 10 2 9 2 2" xfId="29880"/>
    <cellStyle name="Normal 10 2 9 3" xfId="22313"/>
    <cellStyle name="Normal 10 2_Energía" xfId="8775"/>
    <cellStyle name="Normal 10 3" xfId="684"/>
    <cellStyle name="Normal 10 3 10" xfId="18552"/>
    <cellStyle name="Normal 10 3 11" xfId="34034"/>
    <cellStyle name="Normal 10 3 2" xfId="1052"/>
    <cellStyle name="Normal 10 3 2 2" xfId="1313"/>
    <cellStyle name="Normal 10 3 2 2 2" xfId="1809"/>
    <cellStyle name="Normal 10 3 2 2 2 2" xfId="2808"/>
    <cellStyle name="Normal 10 3 2 2 2 2 2" xfId="4770"/>
    <cellStyle name="Normal 10 3 2 2 2 2 2 2" xfId="8553"/>
    <cellStyle name="Normal 10 3 2 2 2 2 2 2 2" xfId="16612"/>
    <cellStyle name="Normal 10 3 2 2 2 2 2 2 2 2" xfId="33459"/>
    <cellStyle name="Normal 10 3 2 2 2 2 2 2 3" xfId="25892"/>
    <cellStyle name="Normal 10 3 2 2 2 2 2 3" xfId="12829"/>
    <cellStyle name="Normal 10 3 2 2 2 2 2 3 2" xfId="29678"/>
    <cellStyle name="Normal 10 3 2 2 2 2 2 4" xfId="22111"/>
    <cellStyle name="Normal 10 3 2 2 2 2 3" xfId="6669"/>
    <cellStyle name="Normal 10 3 2 2 2 2 3 2" xfId="14728"/>
    <cellStyle name="Normal 10 3 2 2 2 2 3 2 2" xfId="31575"/>
    <cellStyle name="Normal 10 3 2 2 2 2 3 3" xfId="24008"/>
    <cellStyle name="Normal 10 3 2 2 2 2 4" xfId="10895"/>
    <cellStyle name="Normal 10 3 2 2 2 2 4 2" xfId="27794"/>
    <cellStyle name="Normal 10 3 2 2 2 2 5" xfId="9010"/>
    <cellStyle name="Normal 10 3 2 2 2 2 6" xfId="20226"/>
    <cellStyle name="Normal 10 3 2 2 2 3" xfId="3858"/>
    <cellStyle name="Normal 10 3 2 2 2 3 2" xfId="7641"/>
    <cellStyle name="Normal 10 3 2 2 2 3 2 2" xfId="15700"/>
    <cellStyle name="Normal 10 3 2 2 2 3 2 2 2" xfId="32547"/>
    <cellStyle name="Normal 10 3 2 2 2 3 2 3" xfId="24980"/>
    <cellStyle name="Normal 10 3 2 2 2 3 3" xfId="11917"/>
    <cellStyle name="Normal 10 3 2 2 2 3 3 2" xfId="28766"/>
    <cellStyle name="Normal 10 3 2 2 2 3 4" xfId="21199"/>
    <cellStyle name="Normal 10 3 2 2 2 4" xfId="5757"/>
    <cellStyle name="Normal 10 3 2 2 2 4 2" xfId="13816"/>
    <cellStyle name="Normal 10 3 2 2 2 4 2 2" xfId="30663"/>
    <cellStyle name="Normal 10 3 2 2 2 4 3" xfId="23096"/>
    <cellStyle name="Normal 10 3 2 2 2 5" xfId="9942"/>
    <cellStyle name="Normal 10 3 2 2 2 5 2" xfId="26882"/>
    <cellStyle name="Normal 10 3 2 2 2 6" xfId="9076"/>
    <cellStyle name="Normal 10 3 2 2 2 7" xfId="19314"/>
    <cellStyle name="Normal 10 3 2 2 3" xfId="2355"/>
    <cellStyle name="Normal 10 3 2 2 3 2" xfId="4319"/>
    <cellStyle name="Normal 10 3 2 2 3 2 2" xfId="8102"/>
    <cellStyle name="Normal 10 3 2 2 3 2 2 2" xfId="16161"/>
    <cellStyle name="Normal 10 3 2 2 3 2 2 2 2" xfId="33008"/>
    <cellStyle name="Normal 10 3 2 2 3 2 2 3" xfId="25441"/>
    <cellStyle name="Normal 10 3 2 2 3 2 3" xfId="12378"/>
    <cellStyle name="Normal 10 3 2 2 3 2 3 2" xfId="29227"/>
    <cellStyle name="Normal 10 3 2 2 3 2 4" xfId="21660"/>
    <cellStyle name="Normal 10 3 2 2 3 3" xfId="6218"/>
    <cellStyle name="Normal 10 3 2 2 3 3 2" xfId="14277"/>
    <cellStyle name="Normal 10 3 2 2 3 3 2 2" xfId="31124"/>
    <cellStyle name="Normal 10 3 2 2 3 3 3" xfId="23557"/>
    <cellStyle name="Normal 10 3 2 2 3 4" xfId="10443"/>
    <cellStyle name="Normal 10 3 2 2 3 4 2" xfId="27343"/>
    <cellStyle name="Normal 10 3 2 2 3 5" xfId="8986"/>
    <cellStyle name="Normal 10 3 2 2 3 6" xfId="19775"/>
    <cellStyle name="Normal 10 3 2 2 4" xfId="3407"/>
    <cellStyle name="Normal 10 3 2 2 4 2" xfId="7190"/>
    <cellStyle name="Normal 10 3 2 2 4 2 2" xfId="15249"/>
    <cellStyle name="Normal 10 3 2 2 4 2 2 2" xfId="32096"/>
    <cellStyle name="Normal 10 3 2 2 4 2 3" xfId="24529"/>
    <cellStyle name="Normal 10 3 2 2 4 3" xfId="11466"/>
    <cellStyle name="Normal 10 3 2 2 4 3 2" xfId="28315"/>
    <cellStyle name="Normal 10 3 2 2 4 4" xfId="20748"/>
    <cellStyle name="Normal 10 3 2 2 5" xfId="5306"/>
    <cellStyle name="Normal 10 3 2 2 5 2" xfId="13365"/>
    <cellStyle name="Normal 10 3 2 2 5 2 2" xfId="30212"/>
    <cellStyle name="Normal 10 3 2 2 5 3" xfId="22645"/>
    <cellStyle name="Normal 10 3 2 2 6" xfId="9467"/>
    <cellStyle name="Normal 10 3 2 2 6 2" xfId="26431"/>
    <cellStyle name="Normal 10 3 2 2 7" xfId="9180"/>
    <cellStyle name="Normal 10 3 2 2 8" xfId="18863"/>
    <cellStyle name="Normal 10 3 2 3" xfId="1591"/>
    <cellStyle name="Normal 10 3 2 3 2" xfId="2590"/>
    <cellStyle name="Normal 10 3 2 3 2 2" xfId="4552"/>
    <cellStyle name="Normal 10 3 2 3 2 2 2" xfId="8335"/>
    <cellStyle name="Normal 10 3 2 3 2 2 2 2" xfId="16394"/>
    <cellStyle name="Normal 10 3 2 3 2 2 2 2 2" xfId="33241"/>
    <cellStyle name="Normal 10 3 2 3 2 2 2 3" xfId="25674"/>
    <cellStyle name="Normal 10 3 2 3 2 2 3" xfId="12611"/>
    <cellStyle name="Normal 10 3 2 3 2 2 3 2" xfId="29460"/>
    <cellStyle name="Normal 10 3 2 3 2 2 4" xfId="21893"/>
    <cellStyle name="Normal 10 3 2 3 2 3" xfId="6451"/>
    <cellStyle name="Normal 10 3 2 3 2 3 2" xfId="14510"/>
    <cellStyle name="Normal 10 3 2 3 2 3 2 2" xfId="31357"/>
    <cellStyle name="Normal 10 3 2 3 2 3 3" xfId="23790"/>
    <cellStyle name="Normal 10 3 2 3 2 4" xfId="10677"/>
    <cellStyle name="Normal 10 3 2 3 2 4 2" xfId="27576"/>
    <cellStyle name="Normal 10 3 2 3 2 5" xfId="9077"/>
    <cellStyle name="Normal 10 3 2 3 2 6" xfId="20008"/>
    <cellStyle name="Normal 10 3 2 3 3" xfId="3640"/>
    <cellStyle name="Normal 10 3 2 3 3 2" xfId="7423"/>
    <cellStyle name="Normal 10 3 2 3 3 2 2" xfId="15482"/>
    <cellStyle name="Normal 10 3 2 3 3 2 2 2" xfId="32329"/>
    <cellStyle name="Normal 10 3 2 3 3 2 3" xfId="24762"/>
    <cellStyle name="Normal 10 3 2 3 3 3" xfId="11699"/>
    <cellStyle name="Normal 10 3 2 3 3 3 2" xfId="28548"/>
    <cellStyle name="Normal 10 3 2 3 3 4" xfId="20981"/>
    <cellStyle name="Normal 10 3 2 3 4" xfId="5539"/>
    <cellStyle name="Normal 10 3 2 3 4 2" xfId="13598"/>
    <cellStyle name="Normal 10 3 2 3 4 2 2" xfId="30445"/>
    <cellStyle name="Normal 10 3 2 3 4 3" xfId="22878"/>
    <cellStyle name="Normal 10 3 2 3 5" xfId="9724"/>
    <cellStyle name="Normal 10 3 2 3 5 2" xfId="26664"/>
    <cellStyle name="Normal 10 3 2 3 6" xfId="8943"/>
    <cellStyle name="Normal 10 3 2 3 7" xfId="19096"/>
    <cellStyle name="Normal 10 3 2 4" xfId="2137"/>
    <cellStyle name="Normal 10 3 2 4 2" xfId="4101"/>
    <cellStyle name="Normal 10 3 2 4 2 2" xfId="7884"/>
    <cellStyle name="Normal 10 3 2 4 2 2 2" xfId="15943"/>
    <cellStyle name="Normal 10 3 2 4 2 2 2 2" xfId="32790"/>
    <cellStyle name="Normal 10 3 2 4 2 2 3" xfId="25223"/>
    <cellStyle name="Normal 10 3 2 4 2 3" xfId="12160"/>
    <cellStyle name="Normal 10 3 2 4 2 3 2" xfId="29009"/>
    <cellStyle name="Normal 10 3 2 4 2 4" xfId="21442"/>
    <cellStyle name="Normal 10 3 2 4 3" xfId="6000"/>
    <cellStyle name="Normal 10 3 2 4 3 2" xfId="14059"/>
    <cellStyle name="Normal 10 3 2 4 3 2 2" xfId="30906"/>
    <cellStyle name="Normal 10 3 2 4 3 3" xfId="23339"/>
    <cellStyle name="Normal 10 3 2 4 4" xfId="10225"/>
    <cellStyle name="Normal 10 3 2 4 4 2" xfId="27125"/>
    <cellStyle name="Normal 10 3 2 4 5" xfId="8774"/>
    <cellStyle name="Normal 10 3 2 4 6" xfId="19557"/>
    <cellStyle name="Normal 10 3 2 5" xfId="3189"/>
    <cellStyle name="Normal 10 3 2 5 2" xfId="6972"/>
    <cellStyle name="Normal 10 3 2 5 2 2" xfId="15031"/>
    <cellStyle name="Normal 10 3 2 5 2 2 2" xfId="31878"/>
    <cellStyle name="Normal 10 3 2 5 2 3" xfId="24311"/>
    <cellStyle name="Normal 10 3 2 5 3" xfId="11248"/>
    <cellStyle name="Normal 10 3 2 5 3 2" xfId="28097"/>
    <cellStyle name="Normal 10 3 2 5 4" xfId="20530"/>
    <cellStyle name="Normal 10 3 2 6" xfId="5088"/>
    <cellStyle name="Normal 10 3 2 6 2" xfId="13147"/>
    <cellStyle name="Normal 10 3 2 6 2 2" xfId="29994"/>
    <cellStyle name="Normal 10 3 2 6 3" xfId="22427"/>
    <cellStyle name="Normal 10 3 2 7" xfId="9232"/>
    <cellStyle name="Normal 10 3 2 7 2" xfId="26213"/>
    <cellStyle name="Normal 10 3 2 8" xfId="9330"/>
    <cellStyle name="Normal 10 3 2 9" xfId="18645"/>
    <cellStyle name="Normal 10 3 3" xfId="1221"/>
    <cellStyle name="Normal 10 3 3 2" xfId="1717"/>
    <cellStyle name="Normal 10 3 3 2 2" xfId="2716"/>
    <cellStyle name="Normal 10 3 3 2 2 2" xfId="4678"/>
    <cellStyle name="Normal 10 3 3 2 2 2 2" xfId="8461"/>
    <cellStyle name="Normal 10 3 3 2 2 2 2 2" xfId="16520"/>
    <cellStyle name="Normal 10 3 3 2 2 2 2 2 2" xfId="33367"/>
    <cellStyle name="Normal 10 3 3 2 2 2 2 3" xfId="25800"/>
    <cellStyle name="Normal 10 3 3 2 2 2 3" xfId="12737"/>
    <cellStyle name="Normal 10 3 3 2 2 2 3 2" xfId="29586"/>
    <cellStyle name="Normal 10 3 3 2 2 2 4" xfId="22019"/>
    <cellStyle name="Normal 10 3 3 2 2 3" xfId="6577"/>
    <cellStyle name="Normal 10 3 3 2 2 3 2" xfId="14636"/>
    <cellStyle name="Normal 10 3 3 2 2 3 2 2" xfId="31483"/>
    <cellStyle name="Normal 10 3 3 2 2 3 3" xfId="23916"/>
    <cellStyle name="Normal 10 3 3 2 2 4" xfId="10803"/>
    <cellStyle name="Normal 10 3 3 2 2 4 2" xfId="27702"/>
    <cellStyle name="Normal 10 3 3 2 2 5" xfId="10063"/>
    <cellStyle name="Normal 10 3 3 2 2 6" xfId="20134"/>
    <cellStyle name="Normal 10 3 3 2 3" xfId="3766"/>
    <cellStyle name="Normal 10 3 3 2 3 2" xfId="7549"/>
    <cellStyle name="Normal 10 3 3 2 3 2 2" xfId="15608"/>
    <cellStyle name="Normal 10 3 3 2 3 2 2 2" xfId="32455"/>
    <cellStyle name="Normal 10 3 3 2 3 2 3" xfId="24888"/>
    <cellStyle name="Normal 10 3 3 2 3 3" xfId="11825"/>
    <cellStyle name="Normal 10 3 3 2 3 3 2" xfId="28674"/>
    <cellStyle name="Normal 10 3 3 2 3 4" xfId="21107"/>
    <cellStyle name="Normal 10 3 3 2 4" xfId="5665"/>
    <cellStyle name="Normal 10 3 3 2 4 2" xfId="13724"/>
    <cellStyle name="Normal 10 3 3 2 4 2 2" xfId="30571"/>
    <cellStyle name="Normal 10 3 3 2 4 3" xfId="23004"/>
    <cellStyle name="Normal 10 3 3 2 5" xfId="9850"/>
    <cellStyle name="Normal 10 3 3 2 5 2" xfId="26790"/>
    <cellStyle name="Normal 10 3 3 2 6" xfId="10081"/>
    <cellStyle name="Normal 10 3 3 2 7" xfId="19222"/>
    <cellStyle name="Normal 10 3 3 3" xfId="2263"/>
    <cellStyle name="Normal 10 3 3 3 2" xfId="4227"/>
    <cellStyle name="Normal 10 3 3 3 2 2" xfId="8010"/>
    <cellStyle name="Normal 10 3 3 3 2 2 2" xfId="16069"/>
    <cellStyle name="Normal 10 3 3 3 2 2 2 2" xfId="32916"/>
    <cellStyle name="Normal 10 3 3 3 2 2 3" xfId="25349"/>
    <cellStyle name="Normal 10 3 3 3 2 3" xfId="12286"/>
    <cellStyle name="Normal 10 3 3 3 2 3 2" xfId="29135"/>
    <cellStyle name="Normal 10 3 3 3 2 4" xfId="21568"/>
    <cellStyle name="Normal 10 3 3 3 3" xfId="6126"/>
    <cellStyle name="Normal 10 3 3 3 3 2" xfId="14185"/>
    <cellStyle name="Normal 10 3 3 3 3 2 2" xfId="31032"/>
    <cellStyle name="Normal 10 3 3 3 3 3" xfId="23465"/>
    <cellStyle name="Normal 10 3 3 3 4" xfId="10351"/>
    <cellStyle name="Normal 10 3 3 3 4 2" xfId="27251"/>
    <cellStyle name="Normal 10 3 3 3 5" xfId="8773"/>
    <cellStyle name="Normal 10 3 3 3 6" xfId="19683"/>
    <cellStyle name="Normal 10 3 3 4" xfId="3315"/>
    <cellStyle name="Normal 10 3 3 4 2" xfId="7098"/>
    <cellStyle name="Normal 10 3 3 4 2 2" xfId="15157"/>
    <cellStyle name="Normal 10 3 3 4 2 2 2" xfId="32004"/>
    <cellStyle name="Normal 10 3 3 4 2 3" xfId="24437"/>
    <cellStyle name="Normal 10 3 3 4 3" xfId="11374"/>
    <cellStyle name="Normal 10 3 3 4 3 2" xfId="28223"/>
    <cellStyle name="Normal 10 3 3 4 4" xfId="20656"/>
    <cellStyle name="Normal 10 3 3 5" xfId="5214"/>
    <cellStyle name="Normal 10 3 3 5 2" xfId="13273"/>
    <cellStyle name="Normal 10 3 3 5 2 2" xfId="30120"/>
    <cellStyle name="Normal 10 3 3 5 3" xfId="22553"/>
    <cellStyle name="Normal 10 3 3 6" xfId="9375"/>
    <cellStyle name="Normal 10 3 3 6 2" xfId="26339"/>
    <cellStyle name="Normal 10 3 3 7" xfId="11080"/>
    <cellStyle name="Normal 10 3 3 8" xfId="18771"/>
    <cellStyle name="Normal 10 3 4" xfId="1499"/>
    <cellStyle name="Normal 10 3 4 2" xfId="2498"/>
    <cellStyle name="Normal 10 3 4 2 2" xfId="4460"/>
    <cellStyle name="Normal 10 3 4 2 2 2" xfId="8243"/>
    <cellStyle name="Normal 10 3 4 2 2 2 2" xfId="16302"/>
    <cellStyle name="Normal 10 3 4 2 2 2 2 2" xfId="33149"/>
    <cellStyle name="Normal 10 3 4 2 2 2 3" xfId="25582"/>
    <cellStyle name="Normal 10 3 4 2 2 3" xfId="12519"/>
    <cellStyle name="Normal 10 3 4 2 2 3 2" xfId="29368"/>
    <cellStyle name="Normal 10 3 4 2 2 4" xfId="21801"/>
    <cellStyle name="Normal 10 3 4 2 3" xfId="6359"/>
    <cellStyle name="Normal 10 3 4 2 3 2" xfId="14418"/>
    <cellStyle name="Normal 10 3 4 2 3 2 2" xfId="31265"/>
    <cellStyle name="Normal 10 3 4 2 3 3" xfId="23698"/>
    <cellStyle name="Normal 10 3 4 2 4" xfId="10585"/>
    <cellStyle name="Normal 10 3 4 2 4 2" xfId="27484"/>
    <cellStyle name="Normal 10 3 4 2 5" xfId="9580"/>
    <cellStyle name="Normal 10 3 4 2 6" xfId="19916"/>
    <cellStyle name="Normal 10 3 4 3" xfId="3548"/>
    <cellStyle name="Normal 10 3 4 3 2" xfId="7331"/>
    <cellStyle name="Normal 10 3 4 3 2 2" xfId="15390"/>
    <cellStyle name="Normal 10 3 4 3 2 2 2" xfId="32237"/>
    <cellStyle name="Normal 10 3 4 3 2 3" xfId="24670"/>
    <cellStyle name="Normal 10 3 4 3 3" xfId="11607"/>
    <cellStyle name="Normal 10 3 4 3 3 2" xfId="28456"/>
    <cellStyle name="Normal 10 3 4 3 4" xfId="20889"/>
    <cellStyle name="Normal 10 3 4 4" xfId="5447"/>
    <cellStyle name="Normal 10 3 4 4 2" xfId="13506"/>
    <cellStyle name="Normal 10 3 4 4 2 2" xfId="30353"/>
    <cellStyle name="Normal 10 3 4 4 3" xfId="22786"/>
    <cellStyle name="Normal 10 3 4 5" xfId="9632"/>
    <cellStyle name="Normal 10 3 4 5 2" xfId="26572"/>
    <cellStyle name="Normal 10 3 4 6" xfId="8772"/>
    <cellStyle name="Normal 10 3 4 7" xfId="19004"/>
    <cellStyle name="Normal 10 3 5" xfId="2026"/>
    <cellStyle name="Normal 10 3 5 2" xfId="4009"/>
    <cellStyle name="Normal 10 3 5 2 2" xfId="7792"/>
    <cellStyle name="Normal 10 3 5 2 2 2" xfId="15851"/>
    <cellStyle name="Normal 10 3 5 2 2 2 2" xfId="32698"/>
    <cellStyle name="Normal 10 3 5 2 2 3" xfId="25131"/>
    <cellStyle name="Normal 10 3 5 2 3" xfId="12068"/>
    <cellStyle name="Normal 10 3 5 2 3 2" xfId="28917"/>
    <cellStyle name="Normal 10 3 5 2 4" xfId="21350"/>
    <cellStyle name="Normal 10 3 5 3" xfId="5908"/>
    <cellStyle name="Normal 10 3 5 3 2" xfId="13967"/>
    <cellStyle name="Normal 10 3 5 3 2 2" xfId="30814"/>
    <cellStyle name="Normal 10 3 5 3 3" xfId="23247"/>
    <cellStyle name="Normal 10 3 5 4" xfId="10125"/>
    <cellStyle name="Normal 10 3 5 4 2" xfId="27033"/>
    <cellStyle name="Normal 10 3 5 5" xfId="9329"/>
    <cellStyle name="Normal 10 3 5 6" xfId="19465"/>
    <cellStyle name="Normal 10 3 6" xfId="3067"/>
    <cellStyle name="Normal 10 3 6 2" xfId="6880"/>
    <cellStyle name="Normal 10 3 6 2 2" xfId="14939"/>
    <cellStyle name="Normal 10 3 6 2 2 2" xfId="31786"/>
    <cellStyle name="Normal 10 3 6 2 3" xfId="24219"/>
    <cellStyle name="Normal 10 3 6 3" xfId="11130"/>
    <cellStyle name="Normal 10 3 6 3 2" xfId="28005"/>
    <cellStyle name="Normal 10 3 6 4" xfId="20438"/>
    <cellStyle name="Normal 10 3 7" xfId="4996"/>
    <cellStyle name="Normal 10 3 7 2" xfId="13055"/>
    <cellStyle name="Normal 10 3 7 2 2" xfId="29902"/>
    <cellStyle name="Normal 10 3 7 3" xfId="22335"/>
    <cellStyle name="Normal 10 3 8" xfId="8999"/>
    <cellStyle name="Normal 10 3 8 2" xfId="26121"/>
    <cellStyle name="Normal 10 3 9" xfId="9581"/>
    <cellStyle name="Normal 10 4" xfId="847"/>
    <cellStyle name="Normal 10 4 10" xfId="18596"/>
    <cellStyle name="Normal 10 4 11" xfId="34035"/>
    <cellStyle name="Normal 10 4 2" xfId="1096"/>
    <cellStyle name="Normal 10 4 2 2" xfId="1357"/>
    <cellStyle name="Normal 10 4 2 2 2" xfId="1853"/>
    <cellStyle name="Normal 10 4 2 2 2 2" xfId="2852"/>
    <cellStyle name="Normal 10 4 2 2 2 2 2" xfId="4814"/>
    <cellStyle name="Normal 10 4 2 2 2 2 2 2" xfId="8597"/>
    <cellStyle name="Normal 10 4 2 2 2 2 2 2 2" xfId="16656"/>
    <cellStyle name="Normal 10 4 2 2 2 2 2 2 2 2" xfId="33503"/>
    <cellStyle name="Normal 10 4 2 2 2 2 2 2 3" xfId="25936"/>
    <cellStyle name="Normal 10 4 2 2 2 2 2 3" xfId="12873"/>
    <cellStyle name="Normal 10 4 2 2 2 2 2 3 2" xfId="29722"/>
    <cellStyle name="Normal 10 4 2 2 2 2 2 4" xfId="22155"/>
    <cellStyle name="Normal 10 4 2 2 2 2 3" xfId="6713"/>
    <cellStyle name="Normal 10 4 2 2 2 2 3 2" xfId="14772"/>
    <cellStyle name="Normal 10 4 2 2 2 2 3 2 2" xfId="31619"/>
    <cellStyle name="Normal 10 4 2 2 2 2 3 3" xfId="24052"/>
    <cellStyle name="Normal 10 4 2 2 2 2 4" xfId="10939"/>
    <cellStyle name="Normal 10 4 2 2 2 2 4 2" xfId="27838"/>
    <cellStyle name="Normal 10 4 2 2 2 2 5" xfId="8942"/>
    <cellStyle name="Normal 10 4 2 2 2 2 6" xfId="20270"/>
    <cellStyle name="Normal 10 4 2 2 2 3" xfId="3902"/>
    <cellStyle name="Normal 10 4 2 2 2 3 2" xfId="7685"/>
    <cellStyle name="Normal 10 4 2 2 2 3 2 2" xfId="15744"/>
    <cellStyle name="Normal 10 4 2 2 2 3 2 2 2" xfId="32591"/>
    <cellStyle name="Normal 10 4 2 2 2 3 2 3" xfId="25024"/>
    <cellStyle name="Normal 10 4 2 2 2 3 3" xfId="11961"/>
    <cellStyle name="Normal 10 4 2 2 2 3 3 2" xfId="28810"/>
    <cellStyle name="Normal 10 4 2 2 2 3 4" xfId="21243"/>
    <cellStyle name="Normal 10 4 2 2 2 4" xfId="5801"/>
    <cellStyle name="Normal 10 4 2 2 2 4 2" xfId="13860"/>
    <cellStyle name="Normal 10 4 2 2 2 4 2 2" xfId="30707"/>
    <cellStyle name="Normal 10 4 2 2 2 4 3" xfId="23140"/>
    <cellStyle name="Normal 10 4 2 2 2 5" xfId="9986"/>
    <cellStyle name="Normal 10 4 2 2 2 5 2" xfId="26926"/>
    <cellStyle name="Normal 10 4 2 2 2 6" xfId="8985"/>
    <cellStyle name="Normal 10 4 2 2 2 7" xfId="19358"/>
    <cellStyle name="Normal 10 4 2 2 3" xfId="2399"/>
    <cellStyle name="Normal 10 4 2 2 3 2" xfId="4363"/>
    <cellStyle name="Normal 10 4 2 2 3 2 2" xfId="8146"/>
    <cellStyle name="Normal 10 4 2 2 3 2 2 2" xfId="16205"/>
    <cellStyle name="Normal 10 4 2 2 3 2 2 2 2" xfId="33052"/>
    <cellStyle name="Normal 10 4 2 2 3 2 2 3" xfId="25485"/>
    <cellStyle name="Normal 10 4 2 2 3 2 3" xfId="12422"/>
    <cellStyle name="Normal 10 4 2 2 3 2 3 2" xfId="29271"/>
    <cellStyle name="Normal 10 4 2 2 3 2 4" xfId="21704"/>
    <cellStyle name="Normal 10 4 2 2 3 3" xfId="6262"/>
    <cellStyle name="Normal 10 4 2 2 3 3 2" xfId="14321"/>
    <cellStyle name="Normal 10 4 2 2 3 3 2 2" xfId="31168"/>
    <cellStyle name="Normal 10 4 2 2 3 3 3" xfId="23601"/>
    <cellStyle name="Normal 10 4 2 2 3 4" xfId="10487"/>
    <cellStyle name="Normal 10 4 2 2 3 4 2" xfId="27387"/>
    <cellStyle name="Normal 10 4 2 2 3 5" xfId="9075"/>
    <cellStyle name="Normal 10 4 2 2 3 6" xfId="19819"/>
    <cellStyle name="Normal 10 4 2 2 4" xfId="3451"/>
    <cellStyle name="Normal 10 4 2 2 4 2" xfId="7234"/>
    <cellStyle name="Normal 10 4 2 2 4 2 2" xfId="15293"/>
    <cellStyle name="Normal 10 4 2 2 4 2 2 2" xfId="32140"/>
    <cellStyle name="Normal 10 4 2 2 4 2 3" xfId="24573"/>
    <cellStyle name="Normal 10 4 2 2 4 3" xfId="11510"/>
    <cellStyle name="Normal 10 4 2 2 4 3 2" xfId="28359"/>
    <cellStyle name="Normal 10 4 2 2 4 4" xfId="20792"/>
    <cellStyle name="Normal 10 4 2 2 5" xfId="5350"/>
    <cellStyle name="Normal 10 4 2 2 5 2" xfId="13409"/>
    <cellStyle name="Normal 10 4 2 2 5 2 2" xfId="30256"/>
    <cellStyle name="Normal 10 4 2 2 5 3" xfId="22689"/>
    <cellStyle name="Normal 10 4 2 2 6" xfId="9511"/>
    <cellStyle name="Normal 10 4 2 2 6 2" xfId="26475"/>
    <cellStyle name="Normal 10 4 2 2 7" xfId="9026"/>
    <cellStyle name="Normal 10 4 2 2 8" xfId="18907"/>
    <cellStyle name="Normal 10 4 2 3" xfId="1635"/>
    <cellStyle name="Normal 10 4 2 3 2" xfId="2634"/>
    <cellStyle name="Normal 10 4 2 3 2 2" xfId="4596"/>
    <cellStyle name="Normal 10 4 2 3 2 2 2" xfId="8379"/>
    <cellStyle name="Normal 10 4 2 3 2 2 2 2" xfId="16438"/>
    <cellStyle name="Normal 10 4 2 3 2 2 2 2 2" xfId="33285"/>
    <cellStyle name="Normal 10 4 2 3 2 2 2 3" xfId="25718"/>
    <cellStyle name="Normal 10 4 2 3 2 2 3" xfId="12655"/>
    <cellStyle name="Normal 10 4 2 3 2 2 3 2" xfId="29504"/>
    <cellStyle name="Normal 10 4 2 3 2 2 4" xfId="21937"/>
    <cellStyle name="Normal 10 4 2 3 2 3" xfId="6495"/>
    <cellStyle name="Normal 10 4 2 3 2 3 2" xfId="14554"/>
    <cellStyle name="Normal 10 4 2 3 2 3 2 2" xfId="31401"/>
    <cellStyle name="Normal 10 4 2 3 2 3 3" xfId="23834"/>
    <cellStyle name="Normal 10 4 2 3 2 4" xfId="10721"/>
    <cellStyle name="Normal 10 4 2 3 2 4 2" xfId="27620"/>
    <cellStyle name="Normal 10 4 2 3 2 5" xfId="11079"/>
    <cellStyle name="Normal 10 4 2 3 2 6" xfId="20052"/>
    <cellStyle name="Normal 10 4 2 3 3" xfId="3684"/>
    <cellStyle name="Normal 10 4 2 3 3 2" xfId="7467"/>
    <cellStyle name="Normal 10 4 2 3 3 2 2" xfId="15526"/>
    <cellStyle name="Normal 10 4 2 3 3 2 2 2" xfId="32373"/>
    <cellStyle name="Normal 10 4 2 3 3 2 3" xfId="24806"/>
    <cellStyle name="Normal 10 4 2 3 3 3" xfId="11743"/>
    <cellStyle name="Normal 10 4 2 3 3 3 2" xfId="28592"/>
    <cellStyle name="Normal 10 4 2 3 3 4" xfId="21025"/>
    <cellStyle name="Normal 10 4 2 3 4" xfId="5583"/>
    <cellStyle name="Normal 10 4 2 3 4 2" xfId="13642"/>
    <cellStyle name="Normal 10 4 2 3 4 2 2" xfId="30489"/>
    <cellStyle name="Normal 10 4 2 3 4 3" xfId="22922"/>
    <cellStyle name="Normal 10 4 2 3 5" xfId="9768"/>
    <cellStyle name="Normal 10 4 2 3 5 2" xfId="26708"/>
    <cellStyle name="Normal 10 4 2 3 6" xfId="8771"/>
    <cellStyle name="Normal 10 4 2 3 7" xfId="19140"/>
    <cellStyle name="Normal 10 4 2 4" xfId="2181"/>
    <cellStyle name="Normal 10 4 2 4 2" xfId="4145"/>
    <cellStyle name="Normal 10 4 2 4 2 2" xfId="7928"/>
    <cellStyle name="Normal 10 4 2 4 2 2 2" xfId="15987"/>
    <cellStyle name="Normal 10 4 2 4 2 2 2 2" xfId="32834"/>
    <cellStyle name="Normal 10 4 2 4 2 2 3" xfId="25267"/>
    <cellStyle name="Normal 10 4 2 4 2 3" xfId="12204"/>
    <cellStyle name="Normal 10 4 2 4 2 3 2" xfId="29053"/>
    <cellStyle name="Normal 10 4 2 4 2 4" xfId="21486"/>
    <cellStyle name="Normal 10 4 2 4 3" xfId="6044"/>
    <cellStyle name="Normal 10 4 2 4 3 2" xfId="14103"/>
    <cellStyle name="Normal 10 4 2 4 3 2 2" xfId="30950"/>
    <cellStyle name="Normal 10 4 2 4 3 3" xfId="23383"/>
    <cellStyle name="Normal 10 4 2 4 4" xfId="10269"/>
    <cellStyle name="Normal 10 4 2 4 4 2" xfId="27169"/>
    <cellStyle name="Normal 10 4 2 4 5" xfId="10085"/>
    <cellStyle name="Normal 10 4 2 4 6" xfId="19601"/>
    <cellStyle name="Normal 10 4 2 5" xfId="3233"/>
    <cellStyle name="Normal 10 4 2 5 2" xfId="7016"/>
    <cellStyle name="Normal 10 4 2 5 2 2" xfId="15075"/>
    <cellStyle name="Normal 10 4 2 5 2 2 2" xfId="31922"/>
    <cellStyle name="Normal 10 4 2 5 2 3" xfId="24355"/>
    <cellStyle name="Normal 10 4 2 5 3" xfId="11292"/>
    <cellStyle name="Normal 10 4 2 5 3 2" xfId="28141"/>
    <cellStyle name="Normal 10 4 2 5 4" xfId="20574"/>
    <cellStyle name="Normal 10 4 2 6" xfId="5132"/>
    <cellStyle name="Normal 10 4 2 6 2" xfId="13191"/>
    <cellStyle name="Normal 10 4 2 6 2 2" xfId="30038"/>
    <cellStyle name="Normal 10 4 2 6 3" xfId="22471"/>
    <cellStyle name="Normal 10 4 2 7" xfId="9276"/>
    <cellStyle name="Normal 10 4 2 7 2" xfId="26257"/>
    <cellStyle name="Normal 10 4 2 8" xfId="9074"/>
    <cellStyle name="Normal 10 4 2 9" xfId="18689"/>
    <cellStyle name="Normal 10 4 3" xfId="1265"/>
    <cellStyle name="Normal 10 4 3 2" xfId="1761"/>
    <cellStyle name="Normal 10 4 3 2 2" xfId="2760"/>
    <cellStyle name="Normal 10 4 3 2 2 2" xfId="4722"/>
    <cellStyle name="Normal 10 4 3 2 2 2 2" xfId="8505"/>
    <cellStyle name="Normal 10 4 3 2 2 2 2 2" xfId="16564"/>
    <cellStyle name="Normal 10 4 3 2 2 2 2 2 2" xfId="33411"/>
    <cellStyle name="Normal 10 4 3 2 2 2 2 3" xfId="25844"/>
    <cellStyle name="Normal 10 4 3 2 2 2 3" xfId="12781"/>
    <cellStyle name="Normal 10 4 3 2 2 2 3 2" xfId="29630"/>
    <cellStyle name="Normal 10 4 3 2 2 2 4" xfId="22063"/>
    <cellStyle name="Normal 10 4 3 2 2 3" xfId="6621"/>
    <cellStyle name="Normal 10 4 3 2 2 3 2" xfId="14680"/>
    <cellStyle name="Normal 10 4 3 2 2 3 2 2" xfId="31527"/>
    <cellStyle name="Normal 10 4 3 2 2 3 3" xfId="23960"/>
    <cellStyle name="Normal 10 4 3 2 2 4" xfId="10847"/>
    <cellStyle name="Normal 10 4 3 2 2 4 2" xfId="27746"/>
    <cellStyle name="Normal 10 4 3 2 2 5" xfId="9118"/>
    <cellStyle name="Normal 10 4 3 2 2 6" xfId="20178"/>
    <cellStyle name="Normal 10 4 3 2 3" xfId="3810"/>
    <cellStyle name="Normal 10 4 3 2 3 2" xfId="7593"/>
    <cellStyle name="Normal 10 4 3 2 3 2 2" xfId="15652"/>
    <cellStyle name="Normal 10 4 3 2 3 2 2 2" xfId="32499"/>
    <cellStyle name="Normal 10 4 3 2 3 2 3" xfId="24932"/>
    <cellStyle name="Normal 10 4 3 2 3 3" xfId="11869"/>
    <cellStyle name="Normal 10 4 3 2 3 3 2" xfId="28718"/>
    <cellStyle name="Normal 10 4 3 2 3 4" xfId="21151"/>
    <cellStyle name="Normal 10 4 3 2 4" xfId="5709"/>
    <cellStyle name="Normal 10 4 3 2 4 2" xfId="13768"/>
    <cellStyle name="Normal 10 4 3 2 4 2 2" xfId="30615"/>
    <cellStyle name="Normal 10 4 3 2 4 3" xfId="23048"/>
    <cellStyle name="Normal 10 4 3 2 5" xfId="9894"/>
    <cellStyle name="Normal 10 4 3 2 5 2" xfId="26834"/>
    <cellStyle name="Normal 10 4 3 2 6" xfId="8770"/>
    <cellStyle name="Normal 10 4 3 2 7" xfId="19266"/>
    <cellStyle name="Normal 10 4 3 3" xfId="2307"/>
    <cellStyle name="Normal 10 4 3 3 2" xfId="4271"/>
    <cellStyle name="Normal 10 4 3 3 2 2" xfId="8054"/>
    <cellStyle name="Normal 10 4 3 3 2 2 2" xfId="16113"/>
    <cellStyle name="Normal 10 4 3 3 2 2 2 2" xfId="32960"/>
    <cellStyle name="Normal 10 4 3 3 2 2 3" xfId="25393"/>
    <cellStyle name="Normal 10 4 3 3 2 3" xfId="12330"/>
    <cellStyle name="Normal 10 4 3 3 2 3 2" xfId="29179"/>
    <cellStyle name="Normal 10 4 3 3 2 4" xfId="21612"/>
    <cellStyle name="Normal 10 4 3 3 3" xfId="6170"/>
    <cellStyle name="Normal 10 4 3 3 3 2" xfId="14229"/>
    <cellStyle name="Normal 10 4 3 3 3 2 2" xfId="31076"/>
    <cellStyle name="Normal 10 4 3 3 3 3" xfId="23509"/>
    <cellStyle name="Normal 10 4 3 3 4" xfId="10395"/>
    <cellStyle name="Normal 10 4 3 3 4 2" xfId="27295"/>
    <cellStyle name="Normal 10 4 3 3 5" xfId="8769"/>
    <cellStyle name="Normal 10 4 3 3 6" xfId="19727"/>
    <cellStyle name="Normal 10 4 3 4" xfId="3359"/>
    <cellStyle name="Normal 10 4 3 4 2" xfId="7142"/>
    <cellStyle name="Normal 10 4 3 4 2 2" xfId="15201"/>
    <cellStyle name="Normal 10 4 3 4 2 2 2" xfId="32048"/>
    <cellStyle name="Normal 10 4 3 4 2 3" xfId="24481"/>
    <cellStyle name="Normal 10 4 3 4 3" xfId="11418"/>
    <cellStyle name="Normal 10 4 3 4 3 2" xfId="28267"/>
    <cellStyle name="Normal 10 4 3 4 4" xfId="20700"/>
    <cellStyle name="Normal 10 4 3 5" xfId="5258"/>
    <cellStyle name="Normal 10 4 3 5 2" xfId="13317"/>
    <cellStyle name="Normal 10 4 3 5 2 2" xfId="30164"/>
    <cellStyle name="Normal 10 4 3 5 3" xfId="22597"/>
    <cellStyle name="Normal 10 4 3 6" xfId="9419"/>
    <cellStyle name="Normal 10 4 3 6 2" xfId="26383"/>
    <cellStyle name="Normal 10 4 3 7" xfId="10062"/>
    <cellStyle name="Normal 10 4 3 8" xfId="18815"/>
    <cellStyle name="Normal 10 4 4" xfId="1543"/>
    <cellStyle name="Normal 10 4 4 2" xfId="2542"/>
    <cellStyle name="Normal 10 4 4 2 2" xfId="4504"/>
    <cellStyle name="Normal 10 4 4 2 2 2" xfId="8287"/>
    <cellStyle name="Normal 10 4 4 2 2 2 2" xfId="16346"/>
    <cellStyle name="Normal 10 4 4 2 2 2 2 2" xfId="33193"/>
    <cellStyle name="Normal 10 4 4 2 2 2 3" xfId="25626"/>
    <cellStyle name="Normal 10 4 4 2 2 3" xfId="12563"/>
    <cellStyle name="Normal 10 4 4 2 2 3 2" xfId="29412"/>
    <cellStyle name="Normal 10 4 4 2 2 4" xfId="21845"/>
    <cellStyle name="Normal 10 4 4 2 3" xfId="6403"/>
    <cellStyle name="Normal 10 4 4 2 3 2" xfId="14462"/>
    <cellStyle name="Normal 10 4 4 2 3 2 2" xfId="31309"/>
    <cellStyle name="Normal 10 4 4 2 3 3" xfId="23742"/>
    <cellStyle name="Normal 10 4 4 2 4" xfId="10629"/>
    <cellStyle name="Normal 10 4 4 2 4 2" xfId="27528"/>
    <cellStyle name="Normal 10 4 4 2 5" xfId="9117"/>
    <cellStyle name="Normal 10 4 4 2 6" xfId="19960"/>
    <cellStyle name="Normal 10 4 4 3" xfId="3592"/>
    <cellStyle name="Normal 10 4 4 3 2" xfId="7375"/>
    <cellStyle name="Normal 10 4 4 3 2 2" xfId="15434"/>
    <cellStyle name="Normal 10 4 4 3 2 2 2" xfId="32281"/>
    <cellStyle name="Normal 10 4 4 3 2 3" xfId="24714"/>
    <cellStyle name="Normal 10 4 4 3 3" xfId="11651"/>
    <cellStyle name="Normal 10 4 4 3 3 2" xfId="28500"/>
    <cellStyle name="Normal 10 4 4 3 4" xfId="20933"/>
    <cellStyle name="Normal 10 4 4 4" xfId="5491"/>
    <cellStyle name="Normal 10 4 4 4 2" xfId="13550"/>
    <cellStyle name="Normal 10 4 4 4 2 2" xfId="30397"/>
    <cellStyle name="Normal 10 4 4 4 3" xfId="22830"/>
    <cellStyle name="Normal 10 4 4 5" xfId="9676"/>
    <cellStyle name="Normal 10 4 4 5 2" xfId="26616"/>
    <cellStyle name="Normal 10 4 4 6" xfId="8908"/>
    <cellStyle name="Normal 10 4 4 7" xfId="19048"/>
    <cellStyle name="Normal 10 4 5" xfId="2074"/>
    <cellStyle name="Normal 10 4 5 2" xfId="4053"/>
    <cellStyle name="Normal 10 4 5 2 2" xfId="7836"/>
    <cellStyle name="Normal 10 4 5 2 2 2" xfId="15895"/>
    <cellStyle name="Normal 10 4 5 2 2 2 2" xfId="32742"/>
    <cellStyle name="Normal 10 4 5 2 2 3" xfId="25175"/>
    <cellStyle name="Normal 10 4 5 2 3" xfId="12112"/>
    <cellStyle name="Normal 10 4 5 2 3 2" xfId="28961"/>
    <cellStyle name="Normal 10 4 5 2 4" xfId="21394"/>
    <cellStyle name="Normal 10 4 5 3" xfId="5952"/>
    <cellStyle name="Normal 10 4 5 3 2" xfId="14011"/>
    <cellStyle name="Normal 10 4 5 3 2 2" xfId="30858"/>
    <cellStyle name="Normal 10 4 5 3 3" xfId="23291"/>
    <cellStyle name="Normal 10 4 5 4" xfId="10171"/>
    <cellStyle name="Normal 10 4 5 4 2" xfId="27077"/>
    <cellStyle name="Normal 10 4 5 5" xfId="8768"/>
    <cellStyle name="Normal 10 4 5 6" xfId="19509"/>
    <cellStyle name="Normal 10 4 6" xfId="3111"/>
    <cellStyle name="Normal 10 4 6 2" xfId="6924"/>
    <cellStyle name="Normal 10 4 6 2 2" xfId="14983"/>
    <cellStyle name="Normal 10 4 6 2 2 2" xfId="31830"/>
    <cellStyle name="Normal 10 4 6 2 3" xfId="24263"/>
    <cellStyle name="Normal 10 4 6 3" xfId="11174"/>
    <cellStyle name="Normal 10 4 6 3 2" xfId="28049"/>
    <cellStyle name="Normal 10 4 6 4" xfId="20482"/>
    <cellStyle name="Normal 10 4 7" xfId="5040"/>
    <cellStyle name="Normal 10 4 7 2" xfId="13099"/>
    <cellStyle name="Normal 10 4 7 2 2" xfId="29946"/>
    <cellStyle name="Normal 10 4 7 3" xfId="22379"/>
    <cellStyle name="Normal 10 4 8" xfId="9101"/>
    <cellStyle name="Normal 10 4 8 2" xfId="26165"/>
    <cellStyle name="Normal 10 4 9" xfId="9179"/>
    <cellStyle name="Normal 10 5" xfId="1011"/>
    <cellStyle name="Normal 10 5 2" xfId="1278"/>
    <cellStyle name="Normal 10 5 2 2" xfId="1774"/>
    <cellStyle name="Normal 10 5 2 2 2" xfId="2773"/>
    <cellStyle name="Normal 10 5 2 2 2 2" xfId="4735"/>
    <cellStyle name="Normal 10 5 2 2 2 2 2" xfId="8518"/>
    <cellStyle name="Normal 10 5 2 2 2 2 2 2" xfId="16577"/>
    <cellStyle name="Normal 10 5 2 2 2 2 2 2 2" xfId="33424"/>
    <cellStyle name="Normal 10 5 2 2 2 2 2 3" xfId="25857"/>
    <cellStyle name="Normal 10 5 2 2 2 2 3" xfId="12794"/>
    <cellStyle name="Normal 10 5 2 2 2 2 3 2" xfId="29643"/>
    <cellStyle name="Normal 10 5 2 2 2 2 4" xfId="22076"/>
    <cellStyle name="Normal 10 5 2 2 2 3" xfId="6634"/>
    <cellStyle name="Normal 10 5 2 2 2 3 2" xfId="14693"/>
    <cellStyle name="Normal 10 5 2 2 2 3 2 2" xfId="31540"/>
    <cellStyle name="Normal 10 5 2 2 2 3 3" xfId="23973"/>
    <cellStyle name="Normal 10 5 2 2 2 4" xfId="10860"/>
    <cellStyle name="Normal 10 5 2 2 2 4 2" xfId="27759"/>
    <cellStyle name="Normal 10 5 2 2 2 5" xfId="8910"/>
    <cellStyle name="Normal 10 5 2 2 2 6" xfId="20191"/>
    <cellStyle name="Normal 10 5 2 2 3" xfId="3823"/>
    <cellStyle name="Normal 10 5 2 2 3 2" xfId="7606"/>
    <cellStyle name="Normal 10 5 2 2 3 2 2" xfId="15665"/>
    <cellStyle name="Normal 10 5 2 2 3 2 2 2" xfId="32512"/>
    <cellStyle name="Normal 10 5 2 2 3 2 3" xfId="24945"/>
    <cellStyle name="Normal 10 5 2 2 3 3" xfId="11882"/>
    <cellStyle name="Normal 10 5 2 2 3 3 2" xfId="28731"/>
    <cellStyle name="Normal 10 5 2 2 3 4" xfId="21164"/>
    <cellStyle name="Normal 10 5 2 2 4" xfId="5722"/>
    <cellStyle name="Normal 10 5 2 2 4 2" xfId="13781"/>
    <cellStyle name="Normal 10 5 2 2 4 2 2" xfId="30628"/>
    <cellStyle name="Normal 10 5 2 2 4 3" xfId="23061"/>
    <cellStyle name="Normal 10 5 2 2 5" xfId="9907"/>
    <cellStyle name="Normal 10 5 2 2 5 2" xfId="26847"/>
    <cellStyle name="Normal 10 5 2 2 6" xfId="8767"/>
    <cellStyle name="Normal 10 5 2 2 7" xfId="19279"/>
    <cellStyle name="Normal 10 5 2 3" xfId="2320"/>
    <cellStyle name="Normal 10 5 2 3 2" xfId="4284"/>
    <cellStyle name="Normal 10 5 2 3 2 2" xfId="8067"/>
    <cellStyle name="Normal 10 5 2 3 2 2 2" xfId="16126"/>
    <cellStyle name="Normal 10 5 2 3 2 2 2 2" xfId="32973"/>
    <cellStyle name="Normal 10 5 2 3 2 2 3" xfId="25406"/>
    <cellStyle name="Normal 10 5 2 3 2 3" xfId="12343"/>
    <cellStyle name="Normal 10 5 2 3 2 3 2" xfId="29192"/>
    <cellStyle name="Normal 10 5 2 3 2 4" xfId="21625"/>
    <cellStyle name="Normal 10 5 2 3 3" xfId="6183"/>
    <cellStyle name="Normal 10 5 2 3 3 2" xfId="14242"/>
    <cellStyle name="Normal 10 5 2 3 3 2 2" xfId="31089"/>
    <cellStyle name="Normal 10 5 2 3 3 3" xfId="23522"/>
    <cellStyle name="Normal 10 5 2 3 4" xfId="10408"/>
    <cellStyle name="Normal 10 5 2 3 4 2" xfId="27308"/>
    <cellStyle name="Normal 10 5 2 3 5" xfId="9115"/>
    <cellStyle name="Normal 10 5 2 3 6" xfId="19740"/>
    <cellStyle name="Normal 10 5 2 4" xfId="3372"/>
    <cellStyle name="Normal 10 5 2 4 2" xfId="7155"/>
    <cellStyle name="Normal 10 5 2 4 2 2" xfId="15214"/>
    <cellStyle name="Normal 10 5 2 4 2 2 2" xfId="32061"/>
    <cellStyle name="Normal 10 5 2 4 2 3" xfId="24494"/>
    <cellStyle name="Normal 10 5 2 4 3" xfId="11431"/>
    <cellStyle name="Normal 10 5 2 4 3 2" xfId="28280"/>
    <cellStyle name="Normal 10 5 2 4 4" xfId="20713"/>
    <cellStyle name="Normal 10 5 2 5" xfId="5271"/>
    <cellStyle name="Normal 10 5 2 5 2" xfId="13330"/>
    <cellStyle name="Normal 10 5 2 5 2 2" xfId="30177"/>
    <cellStyle name="Normal 10 5 2 5 3" xfId="22610"/>
    <cellStyle name="Normal 10 5 2 6" xfId="9432"/>
    <cellStyle name="Normal 10 5 2 6 2" xfId="26396"/>
    <cellStyle name="Normal 10 5 2 7" xfId="9116"/>
    <cellStyle name="Normal 10 5 2 8" xfId="18828"/>
    <cellStyle name="Normal 10 5 3" xfId="1556"/>
    <cellStyle name="Normal 10 5 3 2" xfId="2555"/>
    <cellStyle name="Normal 10 5 3 2 2" xfId="4517"/>
    <cellStyle name="Normal 10 5 3 2 2 2" xfId="8300"/>
    <cellStyle name="Normal 10 5 3 2 2 2 2" xfId="16359"/>
    <cellStyle name="Normal 10 5 3 2 2 2 2 2" xfId="33206"/>
    <cellStyle name="Normal 10 5 3 2 2 2 3" xfId="25639"/>
    <cellStyle name="Normal 10 5 3 2 2 3" xfId="12576"/>
    <cellStyle name="Normal 10 5 3 2 2 3 2" xfId="29425"/>
    <cellStyle name="Normal 10 5 3 2 2 4" xfId="21858"/>
    <cellStyle name="Normal 10 5 3 2 3" xfId="6416"/>
    <cellStyle name="Normal 10 5 3 2 3 2" xfId="14475"/>
    <cellStyle name="Normal 10 5 3 2 3 2 2" xfId="31322"/>
    <cellStyle name="Normal 10 5 3 2 3 3" xfId="23755"/>
    <cellStyle name="Normal 10 5 3 2 4" xfId="10642"/>
    <cellStyle name="Normal 10 5 3 2 4 2" xfId="27541"/>
    <cellStyle name="Normal 10 5 3 2 5" xfId="8912"/>
    <cellStyle name="Normal 10 5 3 2 6" xfId="19973"/>
    <cellStyle name="Normal 10 5 3 3" xfId="3605"/>
    <cellStyle name="Normal 10 5 3 3 2" xfId="7388"/>
    <cellStyle name="Normal 10 5 3 3 2 2" xfId="15447"/>
    <cellStyle name="Normal 10 5 3 3 2 2 2" xfId="32294"/>
    <cellStyle name="Normal 10 5 3 3 2 3" xfId="24727"/>
    <cellStyle name="Normal 10 5 3 3 3" xfId="11664"/>
    <cellStyle name="Normal 10 5 3 3 3 2" xfId="28513"/>
    <cellStyle name="Normal 10 5 3 3 4" xfId="20946"/>
    <cellStyle name="Normal 10 5 3 4" xfId="5504"/>
    <cellStyle name="Normal 10 5 3 4 2" xfId="13563"/>
    <cellStyle name="Normal 10 5 3 4 2 2" xfId="30410"/>
    <cellStyle name="Normal 10 5 3 4 3" xfId="22843"/>
    <cellStyle name="Normal 10 5 3 5" xfId="9689"/>
    <cellStyle name="Normal 10 5 3 5 2" xfId="26629"/>
    <cellStyle name="Normal 10 5 3 6" xfId="8766"/>
    <cellStyle name="Normal 10 5 3 7" xfId="19061"/>
    <cellStyle name="Normal 10 5 4" xfId="2101"/>
    <cellStyle name="Normal 10 5 4 2" xfId="4066"/>
    <cellStyle name="Normal 10 5 4 2 2" xfId="7849"/>
    <cellStyle name="Normal 10 5 4 2 2 2" xfId="15908"/>
    <cellStyle name="Normal 10 5 4 2 2 2 2" xfId="32755"/>
    <cellStyle name="Normal 10 5 4 2 2 3" xfId="25188"/>
    <cellStyle name="Normal 10 5 4 2 3" xfId="12125"/>
    <cellStyle name="Normal 10 5 4 2 3 2" xfId="28974"/>
    <cellStyle name="Normal 10 5 4 2 4" xfId="21407"/>
    <cellStyle name="Normal 10 5 4 3" xfId="5965"/>
    <cellStyle name="Normal 10 5 4 3 2" xfId="14024"/>
    <cellStyle name="Normal 10 5 4 3 2 2" xfId="30871"/>
    <cellStyle name="Normal 10 5 4 3 3" xfId="23304"/>
    <cellStyle name="Normal 10 5 4 4" xfId="10190"/>
    <cellStyle name="Normal 10 5 4 4 2" xfId="27090"/>
    <cellStyle name="Normal 10 5 4 5" xfId="9114"/>
    <cellStyle name="Normal 10 5 4 6" xfId="19522"/>
    <cellStyle name="Normal 10 5 5" xfId="3154"/>
    <cellStyle name="Normal 10 5 5 2" xfId="6937"/>
    <cellStyle name="Normal 10 5 5 2 2" xfId="14996"/>
    <cellStyle name="Normal 10 5 5 2 2 2" xfId="31843"/>
    <cellStyle name="Normal 10 5 5 2 3" xfId="24276"/>
    <cellStyle name="Normal 10 5 5 3" xfId="11213"/>
    <cellStyle name="Normal 10 5 5 3 2" xfId="28062"/>
    <cellStyle name="Normal 10 5 5 4" xfId="20495"/>
    <cellStyle name="Normal 10 5 6" xfId="5053"/>
    <cellStyle name="Normal 10 5 6 2" xfId="13112"/>
    <cellStyle name="Normal 10 5 6 2 2" xfId="29959"/>
    <cellStyle name="Normal 10 5 6 3" xfId="22392"/>
    <cellStyle name="Normal 10 5 7" xfId="9192"/>
    <cellStyle name="Normal 10 5 7 2" xfId="26178"/>
    <cellStyle name="Normal 10 5 8" xfId="8909"/>
    <cellStyle name="Normal 10 5 9" xfId="18610"/>
    <cellStyle name="Normal 10 6" xfId="1180"/>
    <cellStyle name="Normal 10 6 2" xfId="1682"/>
    <cellStyle name="Normal 10 6 2 2" xfId="2681"/>
    <cellStyle name="Normal 10 6 2 2 2" xfId="4643"/>
    <cellStyle name="Normal 10 6 2 2 2 2" xfId="8426"/>
    <cellStyle name="Normal 10 6 2 2 2 2 2" xfId="16485"/>
    <cellStyle name="Normal 10 6 2 2 2 2 2 2" xfId="33332"/>
    <cellStyle name="Normal 10 6 2 2 2 2 3" xfId="25765"/>
    <cellStyle name="Normal 10 6 2 2 2 3" xfId="12702"/>
    <cellStyle name="Normal 10 6 2 2 2 3 2" xfId="29551"/>
    <cellStyle name="Normal 10 6 2 2 2 4" xfId="21984"/>
    <cellStyle name="Normal 10 6 2 2 3" xfId="6542"/>
    <cellStyle name="Normal 10 6 2 2 3 2" xfId="14601"/>
    <cellStyle name="Normal 10 6 2 2 3 2 2" xfId="31448"/>
    <cellStyle name="Normal 10 6 2 2 3 3" xfId="23881"/>
    <cellStyle name="Normal 10 6 2 2 4" xfId="10768"/>
    <cellStyle name="Normal 10 6 2 2 4 2" xfId="27667"/>
    <cellStyle name="Normal 10 6 2 2 5" xfId="9113"/>
    <cellStyle name="Normal 10 6 2 2 6" xfId="20099"/>
    <cellStyle name="Normal 10 6 2 3" xfId="3731"/>
    <cellStyle name="Normal 10 6 2 3 2" xfId="7514"/>
    <cellStyle name="Normal 10 6 2 3 2 2" xfId="15573"/>
    <cellStyle name="Normal 10 6 2 3 2 2 2" xfId="32420"/>
    <cellStyle name="Normal 10 6 2 3 2 3" xfId="24853"/>
    <cellStyle name="Normal 10 6 2 3 3" xfId="11790"/>
    <cellStyle name="Normal 10 6 2 3 3 2" xfId="28639"/>
    <cellStyle name="Normal 10 6 2 3 4" xfId="21072"/>
    <cellStyle name="Normal 10 6 2 4" xfId="5630"/>
    <cellStyle name="Normal 10 6 2 4 2" xfId="13689"/>
    <cellStyle name="Normal 10 6 2 4 2 2" xfId="30536"/>
    <cellStyle name="Normal 10 6 2 4 3" xfId="22969"/>
    <cellStyle name="Normal 10 6 2 5" xfId="9815"/>
    <cellStyle name="Normal 10 6 2 5 2" xfId="26755"/>
    <cellStyle name="Normal 10 6 2 6" xfId="8911"/>
    <cellStyle name="Normal 10 6 2 7" xfId="19187"/>
    <cellStyle name="Normal 10 6 3" xfId="2228"/>
    <cellStyle name="Normal 10 6 3 2" xfId="4192"/>
    <cellStyle name="Normal 10 6 3 2 2" xfId="7975"/>
    <cellStyle name="Normal 10 6 3 2 2 2" xfId="16034"/>
    <cellStyle name="Normal 10 6 3 2 2 2 2" xfId="32881"/>
    <cellStyle name="Normal 10 6 3 2 2 3" xfId="25314"/>
    <cellStyle name="Normal 10 6 3 2 3" xfId="12251"/>
    <cellStyle name="Normal 10 6 3 2 3 2" xfId="29100"/>
    <cellStyle name="Normal 10 6 3 2 4" xfId="21533"/>
    <cellStyle name="Normal 10 6 3 3" xfId="6091"/>
    <cellStyle name="Normal 10 6 3 3 2" xfId="14150"/>
    <cellStyle name="Normal 10 6 3 3 2 2" xfId="30997"/>
    <cellStyle name="Normal 10 6 3 3 3" xfId="23430"/>
    <cellStyle name="Normal 10 6 3 4" xfId="10316"/>
    <cellStyle name="Normal 10 6 3 4 2" xfId="27216"/>
    <cellStyle name="Normal 10 6 3 5" xfId="8764"/>
    <cellStyle name="Normal 10 6 3 6" xfId="19648"/>
    <cellStyle name="Normal 10 6 4" xfId="3280"/>
    <cellStyle name="Normal 10 6 4 2" xfId="7063"/>
    <cellStyle name="Normal 10 6 4 2 2" xfId="15122"/>
    <cellStyle name="Normal 10 6 4 2 2 2" xfId="31969"/>
    <cellStyle name="Normal 10 6 4 2 3" xfId="24402"/>
    <cellStyle name="Normal 10 6 4 3" xfId="11339"/>
    <cellStyle name="Normal 10 6 4 3 2" xfId="28188"/>
    <cellStyle name="Normal 10 6 4 4" xfId="20621"/>
    <cellStyle name="Normal 10 6 5" xfId="5179"/>
    <cellStyle name="Normal 10 6 5 2" xfId="13238"/>
    <cellStyle name="Normal 10 6 5 2 2" xfId="30085"/>
    <cellStyle name="Normal 10 6 5 3" xfId="22518"/>
    <cellStyle name="Normal 10 6 6" xfId="9337"/>
    <cellStyle name="Normal 10 6 6 2" xfId="26304"/>
    <cellStyle name="Normal 10 6 7" xfId="8765"/>
    <cellStyle name="Normal 10 6 8" xfId="18736"/>
    <cellStyle name="Normal 10 7" xfId="1458"/>
    <cellStyle name="Normal 10 7 2" xfId="2461"/>
    <cellStyle name="Normal 10 7 2 2" xfId="4425"/>
    <cellStyle name="Normal 10 7 2 2 2" xfId="8208"/>
    <cellStyle name="Normal 10 7 2 2 2 2" xfId="16267"/>
    <cellStyle name="Normal 10 7 2 2 2 2 2" xfId="33114"/>
    <cellStyle name="Normal 10 7 2 2 2 3" xfId="25547"/>
    <cellStyle name="Normal 10 7 2 2 3" xfId="12484"/>
    <cellStyle name="Normal 10 7 2 2 3 2" xfId="29333"/>
    <cellStyle name="Normal 10 7 2 2 4" xfId="21766"/>
    <cellStyle name="Normal 10 7 2 3" xfId="6324"/>
    <cellStyle name="Normal 10 7 2 3 2" xfId="14383"/>
    <cellStyle name="Normal 10 7 2 3 2 2" xfId="31230"/>
    <cellStyle name="Normal 10 7 2 3 3" xfId="23663"/>
    <cellStyle name="Normal 10 7 2 4" xfId="10549"/>
    <cellStyle name="Normal 10 7 2 4 2" xfId="27449"/>
    <cellStyle name="Normal 10 7 2 5" xfId="8763"/>
    <cellStyle name="Normal 10 7 2 6" xfId="19881"/>
    <cellStyle name="Normal 10 7 3" xfId="3513"/>
    <cellStyle name="Normal 10 7 3 2" xfId="7296"/>
    <cellStyle name="Normal 10 7 3 2 2" xfId="15355"/>
    <cellStyle name="Normal 10 7 3 2 2 2" xfId="32202"/>
    <cellStyle name="Normal 10 7 3 2 3" xfId="24635"/>
    <cellStyle name="Normal 10 7 3 3" xfId="11572"/>
    <cellStyle name="Normal 10 7 3 3 2" xfId="28421"/>
    <cellStyle name="Normal 10 7 3 4" xfId="20854"/>
    <cellStyle name="Normal 10 7 4" xfId="5412"/>
    <cellStyle name="Normal 10 7 4 2" xfId="13471"/>
    <cellStyle name="Normal 10 7 4 2 2" xfId="30318"/>
    <cellStyle name="Normal 10 7 4 3" xfId="22751"/>
    <cellStyle name="Normal 10 7 5" xfId="9593"/>
    <cellStyle name="Normal 10 7 5 2" xfId="26537"/>
    <cellStyle name="Normal 10 7 6" xfId="8913"/>
    <cellStyle name="Normal 10 7 7" xfId="18969"/>
    <cellStyle name="Normal 10 8" xfId="1964"/>
    <cellStyle name="Normal 10 8 2" xfId="3973"/>
    <cellStyle name="Normal 10 8 2 2" xfId="7756"/>
    <cellStyle name="Normal 10 8 2 2 2" xfId="15815"/>
    <cellStyle name="Normal 10 8 2 2 2 2" xfId="32662"/>
    <cellStyle name="Normal 10 8 2 2 3" xfId="25095"/>
    <cellStyle name="Normal 10 8 2 3" xfId="12032"/>
    <cellStyle name="Normal 10 8 2 3 2" xfId="28881"/>
    <cellStyle name="Normal 10 8 2 4" xfId="21314"/>
    <cellStyle name="Normal 10 8 3" xfId="5872"/>
    <cellStyle name="Normal 10 8 3 2" xfId="13931"/>
    <cellStyle name="Normal 10 8 3 2 2" xfId="30778"/>
    <cellStyle name="Normal 10 8 3 3" xfId="23211"/>
    <cellStyle name="Normal 10 8 4" xfId="10072"/>
    <cellStyle name="Normal 10 8 4 2" xfId="26997"/>
    <cellStyle name="Normal 10 8 5" xfId="9072"/>
    <cellStyle name="Normal 10 8 6" xfId="19429"/>
    <cellStyle name="Normal 10 9" xfId="2976"/>
    <cellStyle name="Normal 10_Energía" xfId="8762"/>
    <cellStyle name="Normal 100" xfId="1392"/>
    <cellStyle name="Normal 100 2" xfId="1886"/>
    <cellStyle name="Normal 100 2 2" xfId="2885"/>
    <cellStyle name="Normal 100 2 2 2" xfId="4847"/>
    <cellStyle name="Normal 100 2 2 2 2" xfId="8630"/>
    <cellStyle name="Normal 100 2 2 2 2 2" xfId="16689"/>
    <cellStyle name="Normal 100 2 2 2 2 2 2" xfId="33536"/>
    <cellStyle name="Normal 100 2 2 2 2 3" xfId="25969"/>
    <cellStyle name="Normal 100 2 2 2 3" xfId="12906"/>
    <cellStyle name="Normal 100 2 2 2 3 2" xfId="29755"/>
    <cellStyle name="Normal 100 2 2 2 4" xfId="22188"/>
    <cellStyle name="Normal 100 2 2 3" xfId="6746"/>
    <cellStyle name="Normal 100 2 2 3 2" xfId="14805"/>
    <cellStyle name="Normal 100 2 2 3 2 2" xfId="31652"/>
    <cellStyle name="Normal 100 2 2 3 3" xfId="24085"/>
    <cellStyle name="Normal 100 2 2 4" xfId="10972"/>
    <cellStyle name="Normal 100 2 2 4 2" xfId="27871"/>
    <cellStyle name="Normal 100 2 2 5" xfId="9327"/>
    <cellStyle name="Normal 100 2 2 6" xfId="20303"/>
    <cellStyle name="Normal 100 2 3" xfId="3935"/>
    <cellStyle name="Normal 100 2 3 2" xfId="7718"/>
    <cellStyle name="Normal 100 2 3 2 2" xfId="15777"/>
    <cellStyle name="Normal 100 2 3 2 2 2" xfId="32624"/>
    <cellStyle name="Normal 100 2 3 2 3" xfId="25057"/>
    <cellStyle name="Normal 100 2 3 3" xfId="11994"/>
    <cellStyle name="Normal 100 2 3 3 2" xfId="28843"/>
    <cellStyle name="Normal 100 2 3 4" xfId="21276"/>
    <cellStyle name="Normal 100 2 4" xfId="5834"/>
    <cellStyle name="Normal 100 2 4 2" xfId="13893"/>
    <cellStyle name="Normal 100 2 4 2 2" xfId="30740"/>
    <cellStyle name="Normal 100 2 4 3" xfId="23173"/>
    <cellStyle name="Normal 100 2 5" xfId="10019"/>
    <cellStyle name="Normal 100 2 5 2" xfId="26959"/>
    <cellStyle name="Normal 100 2 6" xfId="9578"/>
    <cellStyle name="Normal 100 2 7" xfId="19391"/>
    <cellStyle name="Normal 100 3" xfId="2432"/>
    <cellStyle name="Normal 100 3 2" xfId="4396"/>
    <cellStyle name="Normal 100 3 2 2" xfId="8179"/>
    <cellStyle name="Normal 100 3 2 2 2" xfId="16238"/>
    <cellStyle name="Normal 100 3 2 2 2 2" xfId="33085"/>
    <cellStyle name="Normal 100 3 2 2 3" xfId="25518"/>
    <cellStyle name="Normal 100 3 2 3" xfId="12455"/>
    <cellStyle name="Normal 100 3 2 3 2" xfId="29304"/>
    <cellStyle name="Normal 100 3 2 4" xfId="21737"/>
    <cellStyle name="Normal 100 3 3" xfId="6295"/>
    <cellStyle name="Normal 100 3 3 2" xfId="14354"/>
    <cellStyle name="Normal 100 3 3 2 2" xfId="31201"/>
    <cellStyle name="Normal 100 3 3 3" xfId="23634"/>
    <cellStyle name="Normal 100 3 4" xfId="10520"/>
    <cellStyle name="Normal 100 3 4 2" xfId="27420"/>
    <cellStyle name="Normal 100 3 5" xfId="9177"/>
    <cellStyle name="Normal 100 3 6" xfId="19852"/>
    <cellStyle name="Normal 100 4" xfId="3484"/>
    <cellStyle name="Normal 100 4 2" xfId="7267"/>
    <cellStyle name="Normal 100 4 2 2" xfId="15326"/>
    <cellStyle name="Normal 100 4 2 2 2" xfId="32173"/>
    <cellStyle name="Normal 100 4 2 3" xfId="24606"/>
    <cellStyle name="Normal 100 4 3" xfId="11543"/>
    <cellStyle name="Normal 100 4 3 2" xfId="28392"/>
    <cellStyle name="Normal 100 4 4" xfId="20825"/>
    <cellStyle name="Normal 100 5" xfId="5383"/>
    <cellStyle name="Normal 100 5 2" xfId="13442"/>
    <cellStyle name="Normal 100 5 2 2" xfId="30289"/>
    <cellStyle name="Normal 100 5 3" xfId="22722"/>
    <cellStyle name="Normal 100 6" xfId="9546"/>
    <cellStyle name="Normal 100 6 2" xfId="26508"/>
    <cellStyle name="Normal 100 7" xfId="8760"/>
    <cellStyle name="Normal 100 8" xfId="18940"/>
    <cellStyle name="Normal 101" xfId="1393"/>
    <cellStyle name="Normal 101 2" xfId="1887"/>
    <cellStyle name="Normal 101 2 2" xfId="2886"/>
    <cellStyle name="Normal 101 2 2 2" xfId="4848"/>
    <cellStyle name="Normal 101 2 2 2 2" xfId="8631"/>
    <cellStyle name="Normal 101 2 2 2 2 2" xfId="16690"/>
    <cellStyle name="Normal 101 2 2 2 2 2 2" xfId="33537"/>
    <cellStyle name="Normal 101 2 2 2 2 3" xfId="25970"/>
    <cellStyle name="Normal 101 2 2 2 3" xfId="12907"/>
    <cellStyle name="Normal 101 2 2 2 3 2" xfId="29756"/>
    <cellStyle name="Normal 101 2 2 2 4" xfId="22189"/>
    <cellStyle name="Normal 101 2 2 3" xfId="6747"/>
    <cellStyle name="Normal 101 2 2 3 2" xfId="14806"/>
    <cellStyle name="Normal 101 2 2 3 2 2" xfId="31653"/>
    <cellStyle name="Normal 101 2 2 3 3" xfId="24086"/>
    <cellStyle name="Normal 101 2 2 4" xfId="10973"/>
    <cellStyle name="Normal 101 2 2 4 2" xfId="27872"/>
    <cellStyle name="Normal 101 2 2 5" xfId="8983"/>
    <cellStyle name="Normal 101 2 2 6" xfId="20304"/>
    <cellStyle name="Normal 101 2 3" xfId="3936"/>
    <cellStyle name="Normal 101 2 3 2" xfId="7719"/>
    <cellStyle name="Normal 101 2 3 2 2" xfId="15778"/>
    <cellStyle name="Normal 101 2 3 2 2 2" xfId="32625"/>
    <cellStyle name="Normal 101 2 3 2 3" xfId="25058"/>
    <cellStyle name="Normal 101 2 3 3" xfId="11995"/>
    <cellStyle name="Normal 101 2 3 3 2" xfId="28844"/>
    <cellStyle name="Normal 101 2 3 4" xfId="21277"/>
    <cellStyle name="Normal 101 2 4" xfId="5835"/>
    <cellStyle name="Normal 101 2 4 2" xfId="13894"/>
    <cellStyle name="Normal 101 2 4 2 2" xfId="30741"/>
    <cellStyle name="Normal 101 2 4 3" xfId="23174"/>
    <cellStyle name="Normal 101 2 5" xfId="10020"/>
    <cellStyle name="Normal 101 2 5 2" xfId="26960"/>
    <cellStyle name="Normal 101 2 6" xfId="8996"/>
    <cellStyle name="Normal 101 2 7" xfId="19392"/>
    <cellStyle name="Normal 101 3" xfId="2433"/>
    <cellStyle name="Normal 101 3 2" xfId="4397"/>
    <cellStyle name="Normal 101 3 2 2" xfId="8180"/>
    <cellStyle name="Normal 101 3 2 2 2" xfId="16239"/>
    <cellStyle name="Normal 101 3 2 2 2 2" xfId="33086"/>
    <cellStyle name="Normal 101 3 2 2 3" xfId="25519"/>
    <cellStyle name="Normal 101 3 2 3" xfId="12456"/>
    <cellStyle name="Normal 101 3 2 3 2" xfId="29305"/>
    <cellStyle name="Normal 101 3 2 4" xfId="21738"/>
    <cellStyle name="Normal 101 3 3" xfId="6296"/>
    <cellStyle name="Normal 101 3 3 2" xfId="14355"/>
    <cellStyle name="Normal 101 3 3 2 2" xfId="31202"/>
    <cellStyle name="Normal 101 3 3 3" xfId="23635"/>
    <cellStyle name="Normal 101 3 4" xfId="10521"/>
    <cellStyle name="Normal 101 3 4 2" xfId="27421"/>
    <cellStyle name="Normal 101 3 5" xfId="8940"/>
    <cellStyle name="Normal 101 3 6" xfId="19853"/>
    <cellStyle name="Normal 101 4" xfId="3485"/>
    <cellStyle name="Normal 101 4 2" xfId="7268"/>
    <cellStyle name="Normal 101 4 2 2" xfId="15327"/>
    <cellStyle name="Normal 101 4 2 2 2" xfId="32174"/>
    <cellStyle name="Normal 101 4 2 3" xfId="24607"/>
    <cellStyle name="Normal 101 4 3" xfId="11544"/>
    <cellStyle name="Normal 101 4 3 2" xfId="28393"/>
    <cellStyle name="Normal 101 4 4" xfId="20826"/>
    <cellStyle name="Normal 101 5" xfId="5384"/>
    <cellStyle name="Normal 101 5 2" xfId="13443"/>
    <cellStyle name="Normal 101 5 2 2" xfId="30290"/>
    <cellStyle name="Normal 101 5 3" xfId="22723"/>
    <cellStyle name="Normal 101 6" xfId="9547"/>
    <cellStyle name="Normal 101 6 2" xfId="26509"/>
    <cellStyle name="Normal 101 7" xfId="9070"/>
    <cellStyle name="Normal 101 8" xfId="18941"/>
    <cellStyle name="Normal 102" xfId="1394"/>
    <cellStyle name="Normal 102 2" xfId="1888"/>
    <cellStyle name="Normal 102 2 2" xfId="2887"/>
    <cellStyle name="Normal 102 2 2 2" xfId="4849"/>
    <cellStyle name="Normal 102 2 2 2 2" xfId="8632"/>
    <cellStyle name="Normal 102 2 2 2 2 2" xfId="16691"/>
    <cellStyle name="Normal 102 2 2 2 2 2 2" xfId="33538"/>
    <cellStyle name="Normal 102 2 2 2 2 3" xfId="25971"/>
    <cellStyle name="Normal 102 2 2 2 3" xfId="12908"/>
    <cellStyle name="Normal 102 2 2 2 3 2" xfId="29757"/>
    <cellStyle name="Normal 102 2 2 2 4" xfId="22190"/>
    <cellStyle name="Normal 102 2 2 3" xfId="6748"/>
    <cellStyle name="Normal 102 2 2 3 2" xfId="14807"/>
    <cellStyle name="Normal 102 2 2 3 2 2" xfId="31654"/>
    <cellStyle name="Normal 102 2 2 3 3" xfId="24087"/>
    <cellStyle name="Normal 102 2 2 4" xfId="10974"/>
    <cellStyle name="Normal 102 2 2 4 2" xfId="27873"/>
    <cellStyle name="Normal 102 2 2 5" xfId="11077"/>
    <cellStyle name="Normal 102 2 2 6" xfId="20305"/>
    <cellStyle name="Normal 102 2 3" xfId="3937"/>
    <cellStyle name="Normal 102 2 3 2" xfId="7720"/>
    <cellStyle name="Normal 102 2 3 2 2" xfId="15779"/>
    <cellStyle name="Normal 102 2 3 2 2 2" xfId="32626"/>
    <cellStyle name="Normal 102 2 3 2 3" xfId="25059"/>
    <cellStyle name="Normal 102 2 3 3" xfId="11996"/>
    <cellStyle name="Normal 102 2 3 3 2" xfId="28845"/>
    <cellStyle name="Normal 102 2 3 4" xfId="21278"/>
    <cellStyle name="Normal 102 2 4" xfId="5836"/>
    <cellStyle name="Normal 102 2 4 2" xfId="13895"/>
    <cellStyle name="Normal 102 2 4 2 2" xfId="30742"/>
    <cellStyle name="Normal 102 2 4 3" xfId="23175"/>
    <cellStyle name="Normal 102 2 5" xfId="10021"/>
    <cellStyle name="Normal 102 2 5 2" xfId="26961"/>
    <cellStyle name="Normal 102 2 6" xfId="8759"/>
    <cellStyle name="Normal 102 2 7" xfId="19393"/>
    <cellStyle name="Normal 102 3" xfId="2434"/>
    <cellStyle name="Normal 102 3 2" xfId="4398"/>
    <cellStyle name="Normal 102 3 2 2" xfId="8181"/>
    <cellStyle name="Normal 102 3 2 2 2" xfId="16240"/>
    <cellStyle name="Normal 102 3 2 2 2 2" xfId="33087"/>
    <cellStyle name="Normal 102 3 2 2 3" xfId="25520"/>
    <cellStyle name="Normal 102 3 2 3" xfId="12457"/>
    <cellStyle name="Normal 102 3 2 3 2" xfId="29306"/>
    <cellStyle name="Normal 102 3 2 4" xfId="21739"/>
    <cellStyle name="Normal 102 3 3" xfId="6297"/>
    <cellStyle name="Normal 102 3 3 2" xfId="14356"/>
    <cellStyle name="Normal 102 3 3 2 2" xfId="31203"/>
    <cellStyle name="Normal 102 3 3 3" xfId="23636"/>
    <cellStyle name="Normal 102 3 4" xfId="10522"/>
    <cellStyle name="Normal 102 3 4 2" xfId="27422"/>
    <cellStyle name="Normal 102 3 5" xfId="10551"/>
    <cellStyle name="Normal 102 3 6" xfId="19854"/>
    <cellStyle name="Normal 102 4" xfId="3486"/>
    <cellStyle name="Normal 102 4 2" xfId="7269"/>
    <cellStyle name="Normal 102 4 2 2" xfId="15328"/>
    <cellStyle name="Normal 102 4 2 2 2" xfId="32175"/>
    <cellStyle name="Normal 102 4 2 3" xfId="24608"/>
    <cellStyle name="Normal 102 4 3" xfId="11545"/>
    <cellStyle name="Normal 102 4 3 2" xfId="28394"/>
    <cellStyle name="Normal 102 4 4" xfId="20827"/>
    <cellStyle name="Normal 102 5" xfId="5385"/>
    <cellStyle name="Normal 102 5 2" xfId="13444"/>
    <cellStyle name="Normal 102 5 2 2" xfId="30291"/>
    <cellStyle name="Normal 102 5 3" xfId="22724"/>
    <cellStyle name="Normal 102 6" xfId="9548"/>
    <cellStyle name="Normal 102 6 2" xfId="26510"/>
    <cellStyle name="Normal 102 7" xfId="9071"/>
    <cellStyle name="Normal 102 8" xfId="18942"/>
    <cellStyle name="Normal 103" xfId="1395"/>
    <cellStyle name="Normal 103 2" xfId="1889"/>
    <cellStyle name="Normal 103 2 2" xfId="2888"/>
    <cellStyle name="Normal 103 2 2 2" xfId="4850"/>
    <cellStyle name="Normal 103 2 2 2 2" xfId="8633"/>
    <cellStyle name="Normal 103 2 2 2 2 2" xfId="16692"/>
    <cellStyle name="Normal 103 2 2 2 2 2 2" xfId="33539"/>
    <cellStyle name="Normal 103 2 2 2 2 3" xfId="25972"/>
    <cellStyle name="Normal 103 2 2 2 3" xfId="12909"/>
    <cellStyle name="Normal 103 2 2 2 3 2" xfId="29758"/>
    <cellStyle name="Normal 103 2 2 2 4" xfId="22191"/>
    <cellStyle name="Normal 103 2 2 3" xfId="6749"/>
    <cellStyle name="Normal 103 2 2 3 2" xfId="14808"/>
    <cellStyle name="Normal 103 2 2 3 2 2" xfId="31655"/>
    <cellStyle name="Normal 103 2 2 3 3" xfId="24088"/>
    <cellStyle name="Normal 103 2 2 4" xfId="10975"/>
    <cellStyle name="Normal 103 2 2 4 2" xfId="27874"/>
    <cellStyle name="Normal 103 2 2 5" xfId="8757"/>
    <cellStyle name="Normal 103 2 2 6" xfId="20306"/>
    <cellStyle name="Normal 103 2 3" xfId="3938"/>
    <cellStyle name="Normal 103 2 3 2" xfId="7721"/>
    <cellStyle name="Normal 103 2 3 2 2" xfId="15780"/>
    <cellStyle name="Normal 103 2 3 2 2 2" xfId="32627"/>
    <cellStyle name="Normal 103 2 3 2 3" xfId="25060"/>
    <cellStyle name="Normal 103 2 3 3" xfId="11997"/>
    <cellStyle name="Normal 103 2 3 3 2" xfId="28846"/>
    <cellStyle name="Normal 103 2 3 4" xfId="21279"/>
    <cellStyle name="Normal 103 2 4" xfId="5837"/>
    <cellStyle name="Normal 103 2 4 2" xfId="13896"/>
    <cellStyle name="Normal 103 2 4 2 2" xfId="30743"/>
    <cellStyle name="Normal 103 2 4 3" xfId="23176"/>
    <cellStyle name="Normal 103 2 5" xfId="10022"/>
    <cellStyle name="Normal 103 2 5 2" xfId="26962"/>
    <cellStyle name="Normal 103 2 6" xfId="8758"/>
    <cellStyle name="Normal 103 2 7" xfId="19394"/>
    <cellStyle name="Normal 103 3" xfId="2435"/>
    <cellStyle name="Normal 103 3 2" xfId="4399"/>
    <cellStyle name="Normal 103 3 2 2" xfId="8182"/>
    <cellStyle name="Normal 103 3 2 2 2" xfId="16241"/>
    <cellStyle name="Normal 103 3 2 2 2 2" xfId="33088"/>
    <cellStyle name="Normal 103 3 2 2 3" xfId="25521"/>
    <cellStyle name="Normal 103 3 2 3" xfId="12458"/>
    <cellStyle name="Normal 103 3 2 3 2" xfId="29307"/>
    <cellStyle name="Normal 103 3 2 4" xfId="21740"/>
    <cellStyle name="Normal 103 3 3" xfId="6298"/>
    <cellStyle name="Normal 103 3 3 2" xfId="14357"/>
    <cellStyle name="Normal 103 3 3 2 2" xfId="31204"/>
    <cellStyle name="Normal 103 3 3 3" xfId="23637"/>
    <cellStyle name="Normal 103 3 4" xfId="10523"/>
    <cellStyle name="Normal 103 3 4 2" xfId="27423"/>
    <cellStyle name="Normal 103 3 5" xfId="9577"/>
    <cellStyle name="Normal 103 3 6" xfId="19855"/>
    <cellStyle name="Normal 103 4" xfId="3487"/>
    <cellStyle name="Normal 103 4 2" xfId="7270"/>
    <cellStyle name="Normal 103 4 2 2" xfId="15329"/>
    <cellStyle name="Normal 103 4 2 2 2" xfId="32176"/>
    <cellStyle name="Normal 103 4 2 3" xfId="24609"/>
    <cellStyle name="Normal 103 4 3" xfId="11546"/>
    <cellStyle name="Normal 103 4 3 2" xfId="28395"/>
    <cellStyle name="Normal 103 4 4" xfId="20828"/>
    <cellStyle name="Normal 103 5" xfId="5386"/>
    <cellStyle name="Normal 103 5 2" xfId="13445"/>
    <cellStyle name="Normal 103 5 2 2" xfId="30292"/>
    <cellStyle name="Normal 103 5 3" xfId="22725"/>
    <cellStyle name="Normal 103 6" xfId="9549"/>
    <cellStyle name="Normal 103 6 2" xfId="26511"/>
    <cellStyle name="Normal 103 7" xfId="10060"/>
    <cellStyle name="Normal 103 8" xfId="18943"/>
    <cellStyle name="Normal 104" xfId="1396"/>
    <cellStyle name="Normal 104 2" xfId="1890"/>
    <cellStyle name="Normal 104 2 2" xfId="2889"/>
    <cellStyle name="Normal 104 2 2 2" xfId="4851"/>
    <cellStyle name="Normal 104 2 2 2 2" xfId="8634"/>
    <cellStyle name="Normal 104 2 2 2 2 2" xfId="16693"/>
    <cellStyle name="Normal 104 2 2 2 2 2 2" xfId="33540"/>
    <cellStyle name="Normal 104 2 2 2 2 3" xfId="25973"/>
    <cellStyle name="Normal 104 2 2 2 3" xfId="12910"/>
    <cellStyle name="Normal 104 2 2 2 3 2" xfId="29759"/>
    <cellStyle name="Normal 104 2 2 2 4" xfId="22192"/>
    <cellStyle name="Normal 104 2 2 3" xfId="6750"/>
    <cellStyle name="Normal 104 2 2 3 2" xfId="14809"/>
    <cellStyle name="Normal 104 2 2 3 2 2" xfId="31656"/>
    <cellStyle name="Normal 104 2 2 3 3" xfId="24089"/>
    <cellStyle name="Normal 104 2 2 4" xfId="10976"/>
    <cellStyle name="Normal 104 2 2 4 2" xfId="27875"/>
    <cellStyle name="Normal 104 2 2 5" xfId="9068"/>
    <cellStyle name="Normal 104 2 2 6" xfId="20307"/>
    <cellStyle name="Normal 104 2 3" xfId="3939"/>
    <cellStyle name="Normal 104 2 3 2" xfId="7722"/>
    <cellStyle name="Normal 104 2 3 2 2" xfId="15781"/>
    <cellStyle name="Normal 104 2 3 2 2 2" xfId="32628"/>
    <cellStyle name="Normal 104 2 3 2 3" xfId="25061"/>
    <cellStyle name="Normal 104 2 3 3" xfId="11998"/>
    <cellStyle name="Normal 104 2 3 3 2" xfId="28847"/>
    <cellStyle name="Normal 104 2 3 4" xfId="21280"/>
    <cellStyle name="Normal 104 2 4" xfId="5838"/>
    <cellStyle name="Normal 104 2 4 2" xfId="13897"/>
    <cellStyle name="Normal 104 2 4 2 2" xfId="30744"/>
    <cellStyle name="Normal 104 2 4 3" xfId="23177"/>
    <cellStyle name="Normal 104 2 5" xfId="10023"/>
    <cellStyle name="Normal 104 2 5 2" xfId="26963"/>
    <cellStyle name="Normal 104 2 6" xfId="9176"/>
    <cellStyle name="Normal 104 2 7" xfId="19395"/>
    <cellStyle name="Normal 104 3" xfId="2436"/>
    <cellStyle name="Normal 104 3 2" xfId="4400"/>
    <cellStyle name="Normal 104 3 2 2" xfId="8183"/>
    <cellStyle name="Normal 104 3 2 2 2" xfId="16242"/>
    <cellStyle name="Normal 104 3 2 2 2 2" xfId="33089"/>
    <cellStyle name="Normal 104 3 2 2 3" xfId="25522"/>
    <cellStyle name="Normal 104 3 2 3" xfId="12459"/>
    <cellStyle name="Normal 104 3 2 3 2" xfId="29308"/>
    <cellStyle name="Normal 104 3 2 4" xfId="21741"/>
    <cellStyle name="Normal 104 3 3" xfId="6299"/>
    <cellStyle name="Normal 104 3 3 2" xfId="14358"/>
    <cellStyle name="Normal 104 3 3 2 2" xfId="31205"/>
    <cellStyle name="Normal 104 3 3 3" xfId="23638"/>
    <cellStyle name="Normal 104 3 4" xfId="10524"/>
    <cellStyle name="Normal 104 3 4 2" xfId="27424"/>
    <cellStyle name="Normal 104 3 5" xfId="8997"/>
    <cellStyle name="Normal 104 3 6" xfId="19856"/>
    <cellStyle name="Normal 104 4" xfId="3488"/>
    <cellStyle name="Normal 104 4 2" xfId="7271"/>
    <cellStyle name="Normal 104 4 2 2" xfId="15330"/>
    <cellStyle name="Normal 104 4 2 2 2" xfId="32177"/>
    <cellStyle name="Normal 104 4 2 3" xfId="24610"/>
    <cellStyle name="Normal 104 4 3" xfId="11547"/>
    <cellStyle name="Normal 104 4 3 2" xfId="28396"/>
    <cellStyle name="Normal 104 4 4" xfId="20829"/>
    <cellStyle name="Normal 104 5" xfId="5387"/>
    <cellStyle name="Normal 104 5 2" xfId="13446"/>
    <cellStyle name="Normal 104 5 2 2" xfId="30293"/>
    <cellStyle name="Normal 104 5 3" xfId="22726"/>
    <cellStyle name="Normal 104 6" xfId="9550"/>
    <cellStyle name="Normal 104 6 2" xfId="26512"/>
    <cellStyle name="Normal 104 7" xfId="9326"/>
    <cellStyle name="Normal 104 8" xfId="18944"/>
    <cellStyle name="Normal 105" xfId="1397"/>
    <cellStyle name="Normal 105 2" xfId="1891"/>
    <cellStyle name="Normal 105 2 2" xfId="2890"/>
    <cellStyle name="Normal 105 2 2 2" xfId="4852"/>
    <cellStyle name="Normal 105 2 2 2 2" xfId="8635"/>
    <cellStyle name="Normal 105 2 2 2 2 2" xfId="16694"/>
    <cellStyle name="Normal 105 2 2 2 2 2 2" xfId="33541"/>
    <cellStyle name="Normal 105 2 2 2 2 3" xfId="25974"/>
    <cellStyle name="Normal 105 2 2 2 3" xfId="12911"/>
    <cellStyle name="Normal 105 2 2 2 3 2" xfId="29760"/>
    <cellStyle name="Normal 105 2 2 2 4" xfId="22193"/>
    <cellStyle name="Normal 105 2 2 3" xfId="6751"/>
    <cellStyle name="Normal 105 2 2 3 2" xfId="14810"/>
    <cellStyle name="Normal 105 2 2 3 2 2" xfId="31657"/>
    <cellStyle name="Normal 105 2 2 3 3" xfId="24090"/>
    <cellStyle name="Normal 105 2 2 4" xfId="10977"/>
    <cellStyle name="Normal 105 2 2 4 2" xfId="27876"/>
    <cellStyle name="Normal 105 2 2 5" xfId="9069"/>
    <cellStyle name="Normal 105 2 2 6" xfId="20308"/>
    <cellStyle name="Normal 105 2 3" xfId="3940"/>
    <cellStyle name="Normal 105 2 3 2" xfId="7723"/>
    <cellStyle name="Normal 105 2 3 2 2" xfId="15782"/>
    <cellStyle name="Normal 105 2 3 2 2 2" xfId="32629"/>
    <cellStyle name="Normal 105 2 3 2 3" xfId="25062"/>
    <cellStyle name="Normal 105 2 3 3" xfId="11999"/>
    <cellStyle name="Normal 105 2 3 3 2" xfId="28848"/>
    <cellStyle name="Normal 105 2 3 4" xfId="21281"/>
    <cellStyle name="Normal 105 2 4" xfId="5839"/>
    <cellStyle name="Normal 105 2 4 2" xfId="13898"/>
    <cellStyle name="Normal 105 2 4 2 2" xfId="30745"/>
    <cellStyle name="Normal 105 2 4 3" xfId="23178"/>
    <cellStyle name="Normal 105 2 5" xfId="10024"/>
    <cellStyle name="Normal 105 2 5 2" xfId="26964"/>
    <cellStyle name="Normal 105 2 6" xfId="8939"/>
    <cellStyle name="Normal 105 2 7" xfId="19396"/>
    <cellStyle name="Normal 105 3" xfId="2437"/>
    <cellStyle name="Normal 105 3 2" xfId="4401"/>
    <cellStyle name="Normal 105 3 2 2" xfId="8184"/>
    <cellStyle name="Normal 105 3 2 2 2" xfId="16243"/>
    <cellStyle name="Normal 105 3 2 2 2 2" xfId="33090"/>
    <cellStyle name="Normal 105 3 2 2 3" xfId="25523"/>
    <cellStyle name="Normal 105 3 2 3" xfId="12460"/>
    <cellStyle name="Normal 105 3 2 3 2" xfId="29309"/>
    <cellStyle name="Normal 105 3 2 4" xfId="21742"/>
    <cellStyle name="Normal 105 3 3" xfId="6300"/>
    <cellStyle name="Normal 105 3 3 2" xfId="14359"/>
    <cellStyle name="Normal 105 3 3 2 2" xfId="31206"/>
    <cellStyle name="Normal 105 3 3 3" xfId="23639"/>
    <cellStyle name="Normal 105 3 4" xfId="10525"/>
    <cellStyle name="Normal 105 3 4 2" xfId="27425"/>
    <cellStyle name="Normal 105 3 5" xfId="8756"/>
    <cellStyle name="Normal 105 3 6" xfId="19857"/>
    <cellStyle name="Normal 105 4" xfId="3489"/>
    <cellStyle name="Normal 105 4 2" xfId="7272"/>
    <cellStyle name="Normal 105 4 2 2" xfId="15331"/>
    <cellStyle name="Normal 105 4 2 2 2" xfId="32178"/>
    <cellStyle name="Normal 105 4 2 3" xfId="24611"/>
    <cellStyle name="Normal 105 4 3" xfId="11548"/>
    <cellStyle name="Normal 105 4 3 2" xfId="28397"/>
    <cellStyle name="Normal 105 4 4" xfId="20830"/>
    <cellStyle name="Normal 105 5" xfId="5388"/>
    <cellStyle name="Normal 105 5 2" xfId="13447"/>
    <cellStyle name="Normal 105 5 2 2" xfId="30294"/>
    <cellStyle name="Normal 105 5 3" xfId="22727"/>
    <cellStyle name="Normal 105 6" xfId="9551"/>
    <cellStyle name="Normal 105 6 2" xfId="26513"/>
    <cellStyle name="Normal 105 7" xfId="8982"/>
    <cellStyle name="Normal 105 8" xfId="18945"/>
    <cellStyle name="Normal 106" xfId="1398"/>
    <cellStyle name="Normal 106 2" xfId="1892"/>
    <cellStyle name="Normal 106 2 2" xfId="2891"/>
    <cellStyle name="Normal 106 2 2 2" xfId="4853"/>
    <cellStyle name="Normal 106 2 2 2 2" xfId="8636"/>
    <cellStyle name="Normal 106 2 2 2 2 2" xfId="16695"/>
    <cellStyle name="Normal 106 2 2 2 2 2 2" xfId="33542"/>
    <cellStyle name="Normal 106 2 2 2 2 3" xfId="25975"/>
    <cellStyle name="Normal 106 2 2 2 3" xfId="12912"/>
    <cellStyle name="Normal 106 2 2 2 3 2" xfId="29761"/>
    <cellStyle name="Normal 106 2 2 2 4" xfId="22194"/>
    <cellStyle name="Normal 106 2 2 3" xfId="6752"/>
    <cellStyle name="Normal 106 2 2 3 2" xfId="14811"/>
    <cellStyle name="Normal 106 2 2 3 2 2" xfId="31658"/>
    <cellStyle name="Normal 106 2 2 3 3" xfId="24091"/>
    <cellStyle name="Normal 106 2 2 4" xfId="10978"/>
    <cellStyle name="Normal 106 2 2 4 2" xfId="27877"/>
    <cellStyle name="Normal 106 2 2 5" xfId="10059"/>
    <cellStyle name="Normal 106 2 2 6" xfId="20309"/>
    <cellStyle name="Normal 106 2 3" xfId="3941"/>
    <cellStyle name="Normal 106 2 3 2" xfId="7724"/>
    <cellStyle name="Normal 106 2 3 2 2" xfId="15783"/>
    <cellStyle name="Normal 106 2 3 2 2 2" xfId="32630"/>
    <cellStyle name="Normal 106 2 3 2 3" xfId="25063"/>
    <cellStyle name="Normal 106 2 3 3" xfId="12000"/>
    <cellStyle name="Normal 106 2 3 3 2" xfId="28849"/>
    <cellStyle name="Normal 106 2 3 4" xfId="21282"/>
    <cellStyle name="Normal 106 2 4" xfId="5840"/>
    <cellStyle name="Normal 106 2 4 2" xfId="13899"/>
    <cellStyle name="Normal 106 2 4 2 2" xfId="30746"/>
    <cellStyle name="Normal 106 2 4 3" xfId="23179"/>
    <cellStyle name="Normal 106 2 5" xfId="10025"/>
    <cellStyle name="Normal 106 2 5 2" xfId="26965"/>
    <cellStyle name="Normal 106 2 6" xfId="10083"/>
    <cellStyle name="Normal 106 2 7" xfId="19397"/>
    <cellStyle name="Normal 106 3" xfId="2438"/>
    <cellStyle name="Normal 106 3 2" xfId="4402"/>
    <cellStyle name="Normal 106 3 2 2" xfId="8185"/>
    <cellStyle name="Normal 106 3 2 2 2" xfId="16244"/>
    <cellStyle name="Normal 106 3 2 2 2 2" xfId="33091"/>
    <cellStyle name="Normal 106 3 2 2 3" xfId="25524"/>
    <cellStyle name="Normal 106 3 2 3" xfId="12461"/>
    <cellStyle name="Normal 106 3 2 3 2" xfId="29310"/>
    <cellStyle name="Normal 106 3 2 4" xfId="21743"/>
    <cellStyle name="Normal 106 3 3" xfId="6301"/>
    <cellStyle name="Normal 106 3 3 2" xfId="14360"/>
    <cellStyle name="Normal 106 3 3 2 2" xfId="31207"/>
    <cellStyle name="Normal 106 3 3 3" xfId="23640"/>
    <cellStyle name="Normal 106 3 4" xfId="10526"/>
    <cellStyle name="Normal 106 3 4 2" xfId="27426"/>
    <cellStyle name="Normal 106 3 5" xfId="8755"/>
    <cellStyle name="Normal 106 3 6" xfId="19858"/>
    <cellStyle name="Normal 106 4" xfId="3490"/>
    <cellStyle name="Normal 106 4 2" xfId="7273"/>
    <cellStyle name="Normal 106 4 2 2" xfId="15332"/>
    <cellStyle name="Normal 106 4 2 2 2" xfId="32179"/>
    <cellStyle name="Normal 106 4 2 3" xfId="24612"/>
    <cellStyle name="Normal 106 4 3" xfId="11549"/>
    <cellStyle name="Normal 106 4 3 2" xfId="28398"/>
    <cellStyle name="Normal 106 4 4" xfId="20831"/>
    <cellStyle name="Normal 106 5" xfId="5389"/>
    <cellStyle name="Normal 106 5 2" xfId="13448"/>
    <cellStyle name="Normal 106 5 2 2" xfId="30295"/>
    <cellStyle name="Normal 106 5 3" xfId="22728"/>
    <cellStyle name="Normal 106 6" xfId="9552"/>
    <cellStyle name="Normal 106 6 2" xfId="26514"/>
    <cellStyle name="Normal 106 7" xfId="11076"/>
    <cellStyle name="Normal 106 8" xfId="18946"/>
    <cellStyle name="Normal 107" xfId="1399"/>
    <cellStyle name="Normal 107 2" xfId="1893"/>
    <cellStyle name="Normal 107 2 2" xfId="2892"/>
    <cellStyle name="Normal 107 2 2 2" xfId="4854"/>
    <cellStyle name="Normal 107 2 2 2 2" xfId="8637"/>
    <cellStyle name="Normal 107 2 2 2 2 2" xfId="16696"/>
    <cellStyle name="Normal 107 2 2 2 2 2 2" xfId="33543"/>
    <cellStyle name="Normal 107 2 2 2 2 3" xfId="25976"/>
    <cellStyle name="Normal 107 2 2 2 3" xfId="12913"/>
    <cellStyle name="Normal 107 2 2 2 3 2" xfId="29762"/>
    <cellStyle name="Normal 107 2 2 2 4" xfId="22195"/>
    <cellStyle name="Normal 107 2 2 3" xfId="6753"/>
    <cellStyle name="Normal 107 2 2 3 2" xfId="14812"/>
    <cellStyle name="Normal 107 2 2 3 2 2" xfId="31659"/>
    <cellStyle name="Normal 107 2 2 3 3" xfId="24092"/>
    <cellStyle name="Normal 107 2 2 4" xfId="10979"/>
    <cellStyle name="Normal 107 2 2 4 2" xfId="27878"/>
    <cellStyle name="Normal 107 2 2 5" xfId="9325"/>
    <cellStyle name="Normal 107 2 2 6" xfId="20310"/>
    <cellStyle name="Normal 107 2 3" xfId="3942"/>
    <cellStyle name="Normal 107 2 3 2" xfId="7725"/>
    <cellStyle name="Normal 107 2 3 2 2" xfId="15784"/>
    <cellStyle name="Normal 107 2 3 2 2 2" xfId="32631"/>
    <cellStyle name="Normal 107 2 3 2 3" xfId="25064"/>
    <cellStyle name="Normal 107 2 3 3" xfId="12001"/>
    <cellStyle name="Normal 107 2 3 3 2" xfId="28850"/>
    <cellStyle name="Normal 107 2 3 4" xfId="21283"/>
    <cellStyle name="Normal 107 2 4" xfId="5841"/>
    <cellStyle name="Normal 107 2 4 2" xfId="13900"/>
    <cellStyle name="Normal 107 2 4 2 2" xfId="30747"/>
    <cellStyle name="Normal 107 2 4 3" xfId="23180"/>
    <cellStyle name="Normal 107 2 5" xfId="10026"/>
    <cellStyle name="Normal 107 2 5 2" xfId="26966"/>
    <cellStyle name="Normal 107 2 6" xfId="9576"/>
    <cellStyle name="Normal 107 2 7" xfId="19398"/>
    <cellStyle name="Normal 107 3" xfId="2439"/>
    <cellStyle name="Normal 107 3 2" xfId="4403"/>
    <cellStyle name="Normal 107 3 2 2" xfId="8186"/>
    <cellStyle name="Normal 107 3 2 2 2" xfId="16245"/>
    <cellStyle name="Normal 107 3 2 2 2 2" xfId="33092"/>
    <cellStyle name="Normal 107 3 2 2 3" xfId="25525"/>
    <cellStyle name="Normal 107 3 2 3" xfId="12462"/>
    <cellStyle name="Normal 107 3 2 3 2" xfId="29311"/>
    <cellStyle name="Normal 107 3 2 4" xfId="21744"/>
    <cellStyle name="Normal 107 3 3" xfId="6302"/>
    <cellStyle name="Normal 107 3 3 2" xfId="14361"/>
    <cellStyle name="Normal 107 3 3 2 2" xfId="31208"/>
    <cellStyle name="Normal 107 3 3 3" xfId="23641"/>
    <cellStyle name="Normal 107 3 4" xfId="10527"/>
    <cellStyle name="Normal 107 3 4 2" xfId="27427"/>
    <cellStyle name="Normal 107 3 5" xfId="9175"/>
    <cellStyle name="Normal 107 3 6" xfId="19859"/>
    <cellStyle name="Normal 107 4" xfId="3491"/>
    <cellStyle name="Normal 107 4 2" xfId="7274"/>
    <cellStyle name="Normal 107 4 2 2" xfId="15333"/>
    <cellStyle name="Normal 107 4 2 2 2" xfId="32180"/>
    <cellStyle name="Normal 107 4 2 3" xfId="24613"/>
    <cellStyle name="Normal 107 4 3" xfId="11550"/>
    <cellStyle name="Normal 107 4 3 2" xfId="28399"/>
    <cellStyle name="Normal 107 4 4" xfId="20832"/>
    <cellStyle name="Normal 107 5" xfId="5390"/>
    <cellStyle name="Normal 107 5 2" xfId="13449"/>
    <cellStyle name="Normal 107 5 2 2" xfId="30296"/>
    <cellStyle name="Normal 107 5 3" xfId="22729"/>
    <cellStyle name="Normal 107 6" xfId="9553"/>
    <cellStyle name="Normal 107 6 2" xfId="26515"/>
    <cellStyle name="Normal 107 7" xfId="8754"/>
    <cellStyle name="Normal 107 8" xfId="18947"/>
    <cellStyle name="Normal 108" xfId="1400"/>
    <cellStyle name="Normal 108 2" xfId="1894"/>
    <cellStyle name="Normal 108 2 2" xfId="2893"/>
    <cellStyle name="Normal 108 2 2 2" xfId="4855"/>
    <cellStyle name="Normal 108 2 2 2 2" xfId="8638"/>
    <cellStyle name="Normal 108 2 2 2 2 2" xfId="16697"/>
    <cellStyle name="Normal 108 2 2 2 2 2 2" xfId="33544"/>
    <cellStyle name="Normal 108 2 2 2 2 3" xfId="25977"/>
    <cellStyle name="Normal 108 2 2 2 3" xfId="12914"/>
    <cellStyle name="Normal 108 2 2 2 3 2" xfId="29763"/>
    <cellStyle name="Normal 108 2 2 2 4" xfId="22196"/>
    <cellStyle name="Normal 108 2 2 3" xfId="6754"/>
    <cellStyle name="Normal 108 2 2 3 2" xfId="14813"/>
    <cellStyle name="Normal 108 2 2 3 2 2" xfId="31660"/>
    <cellStyle name="Normal 108 2 2 3 3" xfId="24093"/>
    <cellStyle name="Normal 108 2 2 4" xfId="10980"/>
    <cellStyle name="Normal 108 2 2 4 2" xfId="27879"/>
    <cellStyle name="Normal 108 2 2 5" xfId="8981"/>
    <cellStyle name="Normal 108 2 2 6" xfId="20311"/>
    <cellStyle name="Normal 108 2 3" xfId="3943"/>
    <cellStyle name="Normal 108 2 3 2" xfId="7726"/>
    <cellStyle name="Normal 108 2 3 2 2" xfId="15785"/>
    <cellStyle name="Normal 108 2 3 2 2 2" xfId="32632"/>
    <cellStyle name="Normal 108 2 3 2 3" xfId="25065"/>
    <cellStyle name="Normal 108 2 3 3" xfId="12002"/>
    <cellStyle name="Normal 108 2 3 3 2" xfId="28851"/>
    <cellStyle name="Normal 108 2 3 4" xfId="21284"/>
    <cellStyle name="Normal 108 2 4" xfId="5842"/>
    <cellStyle name="Normal 108 2 4 2" xfId="13901"/>
    <cellStyle name="Normal 108 2 4 2 2" xfId="30748"/>
    <cellStyle name="Normal 108 2 4 3" xfId="23181"/>
    <cellStyle name="Normal 108 2 5" xfId="10027"/>
    <cellStyle name="Normal 108 2 5 2" xfId="26967"/>
    <cellStyle name="Normal 108 2 6" xfId="9013"/>
    <cellStyle name="Normal 108 2 7" xfId="19399"/>
    <cellStyle name="Normal 108 3" xfId="2440"/>
    <cellStyle name="Normal 108 3 2" xfId="4404"/>
    <cellStyle name="Normal 108 3 2 2" xfId="8187"/>
    <cellStyle name="Normal 108 3 2 2 2" xfId="16246"/>
    <cellStyle name="Normal 108 3 2 2 2 2" xfId="33093"/>
    <cellStyle name="Normal 108 3 2 2 3" xfId="25526"/>
    <cellStyle name="Normal 108 3 2 3" xfId="12463"/>
    <cellStyle name="Normal 108 3 2 3 2" xfId="29312"/>
    <cellStyle name="Normal 108 3 2 4" xfId="21745"/>
    <cellStyle name="Normal 108 3 3" xfId="6303"/>
    <cellStyle name="Normal 108 3 3 2" xfId="14362"/>
    <cellStyle name="Normal 108 3 3 2 2" xfId="31209"/>
    <cellStyle name="Normal 108 3 3 3" xfId="23642"/>
    <cellStyle name="Normal 108 3 4" xfId="10528"/>
    <cellStyle name="Normal 108 3 4 2" xfId="27428"/>
    <cellStyle name="Normal 108 3 5" xfId="8938"/>
    <cellStyle name="Normal 108 3 6" xfId="19860"/>
    <cellStyle name="Normal 108 4" xfId="3492"/>
    <cellStyle name="Normal 108 4 2" xfId="7275"/>
    <cellStyle name="Normal 108 4 2 2" xfId="15334"/>
    <cellStyle name="Normal 108 4 2 2 2" xfId="32181"/>
    <cellStyle name="Normal 108 4 2 3" xfId="24614"/>
    <cellStyle name="Normal 108 4 3" xfId="11551"/>
    <cellStyle name="Normal 108 4 3 2" xfId="28400"/>
    <cellStyle name="Normal 108 4 4" xfId="20833"/>
    <cellStyle name="Normal 108 5" xfId="5391"/>
    <cellStyle name="Normal 108 5 2" xfId="13450"/>
    <cellStyle name="Normal 108 5 2 2" xfId="30297"/>
    <cellStyle name="Normal 108 5 3" xfId="22730"/>
    <cellStyle name="Normal 108 6" xfId="9554"/>
    <cellStyle name="Normal 108 6 2" xfId="26516"/>
    <cellStyle name="Normal 108 7" xfId="9066"/>
    <cellStyle name="Normal 108 8" xfId="18948"/>
    <cellStyle name="Normal 109" xfId="1401"/>
    <cellStyle name="Normal 109 2" xfId="1895"/>
    <cellStyle name="Normal 109 2 2" xfId="2894"/>
    <cellStyle name="Normal 109 2 2 2" xfId="4856"/>
    <cellStyle name="Normal 109 2 2 2 2" xfId="8639"/>
    <cellStyle name="Normal 109 2 2 2 2 2" xfId="16698"/>
    <cellStyle name="Normal 109 2 2 2 2 2 2" xfId="33545"/>
    <cellStyle name="Normal 109 2 2 2 2 3" xfId="25978"/>
    <cellStyle name="Normal 109 2 2 2 3" xfId="12915"/>
    <cellStyle name="Normal 109 2 2 2 3 2" xfId="29764"/>
    <cellStyle name="Normal 109 2 2 2 4" xfId="22197"/>
    <cellStyle name="Normal 109 2 2 3" xfId="6755"/>
    <cellStyle name="Normal 109 2 2 3 2" xfId="14814"/>
    <cellStyle name="Normal 109 2 2 3 2 2" xfId="31661"/>
    <cellStyle name="Normal 109 2 2 3 3" xfId="24094"/>
    <cellStyle name="Normal 109 2 2 4" xfId="10981"/>
    <cellStyle name="Normal 109 2 2 4 2" xfId="27880"/>
    <cellStyle name="Normal 109 2 2 5" xfId="11075"/>
    <cellStyle name="Normal 109 2 2 6" xfId="20312"/>
    <cellStyle name="Normal 109 2 3" xfId="3944"/>
    <cellStyle name="Normal 109 2 3 2" xfId="7727"/>
    <cellStyle name="Normal 109 2 3 2 2" xfId="15786"/>
    <cellStyle name="Normal 109 2 3 2 2 2" xfId="32633"/>
    <cellStyle name="Normal 109 2 3 2 3" xfId="25066"/>
    <cellStyle name="Normal 109 2 3 3" xfId="12003"/>
    <cellStyle name="Normal 109 2 3 3 2" xfId="28852"/>
    <cellStyle name="Normal 109 2 3 4" xfId="21285"/>
    <cellStyle name="Normal 109 2 4" xfId="5843"/>
    <cellStyle name="Normal 109 2 4 2" xfId="13902"/>
    <cellStyle name="Normal 109 2 4 2 2" xfId="30749"/>
    <cellStyle name="Normal 109 2 4 3" xfId="23182"/>
    <cellStyle name="Normal 109 2 5" xfId="10028"/>
    <cellStyle name="Normal 109 2 5 2" xfId="26968"/>
    <cellStyle name="Normal 109 2 6" xfId="8753"/>
    <cellStyle name="Normal 109 2 7" xfId="19400"/>
    <cellStyle name="Normal 109 3" xfId="2441"/>
    <cellStyle name="Normal 109 3 2" xfId="4405"/>
    <cellStyle name="Normal 109 3 2 2" xfId="8188"/>
    <cellStyle name="Normal 109 3 2 2 2" xfId="16247"/>
    <cellStyle name="Normal 109 3 2 2 2 2" xfId="33094"/>
    <cellStyle name="Normal 109 3 2 2 3" xfId="25527"/>
    <cellStyle name="Normal 109 3 2 3" xfId="12464"/>
    <cellStyle name="Normal 109 3 2 3 2" xfId="29313"/>
    <cellStyle name="Normal 109 3 2 4" xfId="21746"/>
    <cellStyle name="Normal 109 3 3" xfId="6304"/>
    <cellStyle name="Normal 109 3 3 2" xfId="14363"/>
    <cellStyle name="Normal 109 3 3 2 2" xfId="31210"/>
    <cellStyle name="Normal 109 3 3 3" xfId="23643"/>
    <cellStyle name="Normal 109 3 4" xfId="10529"/>
    <cellStyle name="Normal 109 3 4 2" xfId="27429"/>
    <cellStyle name="Normal 109 3 5" xfId="10084"/>
    <cellStyle name="Normal 109 3 6" xfId="19861"/>
    <cellStyle name="Normal 109 4" xfId="3493"/>
    <cellStyle name="Normal 109 4 2" xfId="7276"/>
    <cellStyle name="Normal 109 4 2 2" xfId="15335"/>
    <cellStyle name="Normal 109 4 2 2 2" xfId="32182"/>
    <cellStyle name="Normal 109 4 2 3" xfId="24615"/>
    <cellStyle name="Normal 109 4 3" xfId="11552"/>
    <cellStyle name="Normal 109 4 3 2" xfId="28401"/>
    <cellStyle name="Normal 109 4 4" xfId="20834"/>
    <cellStyle name="Normal 109 5" xfId="5392"/>
    <cellStyle name="Normal 109 5 2" xfId="13451"/>
    <cellStyle name="Normal 109 5 2 2" xfId="30298"/>
    <cellStyle name="Normal 109 5 3" xfId="22731"/>
    <cellStyle name="Normal 109 6" xfId="9555"/>
    <cellStyle name="Normal 109 6 2" xfId="26517"/>
    <cellStyle name="Normal 109 7" xfId="9067"/>
    <cellStyle name="Normal 109 8" xfId="18949"/>
    <cellStyle name="Normal 11" xfId="435"/>
    <cellStyle name="Normal 11 2" xfId="436"/>
    <cellStyle name="Normal 11 2 2" xfId="921"/>
    <cellStyle name="Normal 11 2 3" xfId="3026"/>
    <cellStyle name="Normal 11 2 4" xfId="8752"/>
    <cellStyle name="Normal 11 2 5" xfId="34036"/>
    <cellStyle name="Normal 11 3" xfId="549"/>
    <cellStyle name="Normal 11 4" xfId="905"/>
    <cellStyle name="Normal 11 4 2" xfId="3113"/>
    <cellStyle name="Normal 11 4 3" xfId="9324"/>
    <cellStyle name="Normal 11 4 4" xfId="34037"/>
    <cellStyle name="Normal 11 5" xfId="2975"/>
    <cellStyle name="Normal 11 5 2" xfId="6833"/>
    <cellStyle name="Normal 11 5 2 2" xfId="14892"/>
    <cellStyle name="Normal 11 5 2 2 2" xfId="31739"/>
    <cellStyle name="Normal 11 5 2 3" xfId="24172"/>
    <cellStyle name="Normal 11 5 3" xfId="11061"/>
    <cellStyle name="Normal 11 5 3 2" xfId="27958"/>
    <cellStyle name="Normal 11 5 4" xfId="20390"/>
    <cellStyle name="Normal 11 6" xfId="10058"/>
    <cellStyle name="Normal 11_Energía" xfId="9174"/>
    <cellStyle name="Normal 110" xfId="1402"/>
    <cellStyle name="Normal 110 2" xfId="1896"/>
    <cellStyle name="Normal 110 2 2" xfId="2895"/>
    <cellStyle name="Normal 110 2 2 2" xfId="4857"/>
    <cellStyle name="Normal 110 2 2 2 2" xfId="8640"/>
    <cellStyle name="Normal 110 2 2 2 2 2" xfId="16699"/>
    <cellStyle name="Normal 110 2 2 2 2 2 2" xfId="33546"/>
    <cellStyle name="Normal 110 2 2 2 2 3" xfId="25979"/>
    <cellStyle name="Normal 110 2 2 2 3" xfId="12916"/>
    <cellStyle name="Normal 110 2 2 2 3 2" xfId="29765"/>
    <cellStyle name="Normal 110 2 2 2 4" xfId="22198"/>
    <cellStyle name="Normal 110 2 2 3" xfId="6756"/>
    <cellStyle name="Normal 110 2 2 3 2" xfId="14815"/>
    <cellStyle name="Normal 110 2 2 3 2 2" xfId="31662"/>
    <cellStyle name="Normal 110 2 2 3 3" xfId="24095"/>
    <cellStyle name="Normal 110 2 2 4" xfId="10982"/>
    <cellStyle name="Normal 110 2 2 4 2" xfId="27881"/>
    <cellStyle name="Normal 110 2 2 5" xfId="8980"/>
    <cellStyle name="Normal 110 2 2 6" xfId="20313"/>
    <cellStyle name="Normal 110 2 3" xfId="3945"/>
    <cellStyle name="Normal 110 2 3 2" xfId="7728"/>
    <cellStyle name="Normal 110 2 3 2 2" xfId="15787"/>
    <cellStyle name="Normal 110 2 3 2 2 2" xfId="32634"/>
    <cellStyle name="Normal 110 2 3 2 3" xfId="25067"/>
    <cellStyle name="Normal 110 2 3 3" xfId="12004"/>
    <cellStyle name="Normal 110 2 3 3 2" xfId="28853"/>
    <cellStyle name="Normal 110 2 3 4" xfId="21286"/>
    <cellStyle name="Normal 110 2 4" xfId="5844"/>
    <cellStyle name="Normal 110 2 4 2" xfId="13903"/>
    <cellStyle name="Normal 110 2 4 2 2" xfId="30750"/>
    <cellStyle name="Normal 110 2 4 3" xfId="23183"/>
    <cellStyle name="Normal 110 2 5" xfId="10029"/>
    <cellStyle name="Normal 110 2 5 2" xfId="26969"/>
    <cellStyle name="Normal 110 2 6" xfId="9015"/>
    <cellStyle name="Normal 110 2 7" xfId="19401"/>
    <cellStyle name="Normal 110 3" xfId="2442"/>
    <cellStyle name="Normal 110 3 2" xfId="4406"/>
    <cellStyle name="Normal 110 3 2 2" xfId="8189"/>
    <cellStyle name="Normal 110 3 2 2 2" xfId="16248"/>
    <cellStyle name="Normal 110 3 2 2 2 2" xfId="33095"/>
    <cellStyle name="Normal 110 3 2 2 3" xfId="25528"/>
    <cellStyle name="Normal 110 3 2 3" xfId="12465"/>
    <cellStyle name="Normal 110 3 2 3 2" xfId="29314"/>
    <cellStyle name="Normal 110 3 2 4" xfId="21747"/>
    <cellStyle name="Normal 110 3 3" xfId="6305"/>
    <cellStyle name="Normal 110 3 3 2" xfId="14364"/>
    <cellStyle name="Normal 110 3 3 2 2" xfId="31211"/>
    <cellStyle name="Normal 110 3 3 3" xfId="23644"/>
    <cellStyle name="Normal 110 3 4" xfId="10530"/>
    <cellStyle name="Normal 110 3 4 2" xfId="27430"/>
    <cellStyle name="Normal 110 3 5" xfId="8937"/>
    <cellStyle name="Normal 110 3 6" xfId="19862"/>
    <cellStyle name="Normal 110 4" xfId="3494"/>
    <cellStyle name="Normal 110 4 2" xfId="7277"/>
    <cellStyle name="Normal 110 4 2 2" xfId="15336"/>
    <cellStyle name="Normal 110 4 2 2 2" xfId="32183"/>
    <cellStyle name="Normal 110 4 2 3" xfId="24616"/>
    <cellStyle name="Normal 110 4 3" xfId="11553"/>
    <cellStyle name="Normal 110 4 3 2" xfId="28402"/>
    <cellStyle name="Normal 110 4 4" xfId="20835"/>
    <cellStyle name="Normal 110 5" xfId="5393"/>
    <cellStyle name="Normal 110 5 2" xfId="13452"/>
    <cellStyle name="Normal 110 5 2 2" xfId="30299"/>
    <cellStyle name="Normal 110 5 3" xfId="22732"/>
    <cellStyle name="Normal 110 6" xfId="9556"/>
    <cellStyle name="Normal 110 6 2" xfId="26518"/>
    <cellStyle name="Normal 110 7" xfId="9064"/>
    <cellStyle name="Normal 110 8" xfId="18950"/>
    <cellStyle name="Normal 111" xfId="1403"/>
    <cellStyle name="Normal 111 2" xfId="1897"/>
    <cellStyle name="Normal 111 2 2" xfId="2896"/>
    <cellStyle name="Normal 111 2 2 2" xfId="4858"/>
    <cellStyle name="Normal 111 2 2 2 2" xfId="8641"/>
    <cellStyle name="Normal 111 2 2 2 2 2" xfId="16700"/>
    <cellStyle name="Normal 111 2 2 2 2 2 2" xfId="33547"/>
    <cellStyle name="Normal 111 2 2 2 2 3" xfId="25980"/>
    <cellStyle name="Normal 111 2 2 2 3" xfId="12917"/>
    <cellStyle name="Normal 111 2 2 2 3 2" xfId="29766"/>
    <cellStyle name="Normal 111 2 2 2 4" xfId="22199"/>
    <cellStyle name="Normal 111 2 2 3" xfId="6757"/>
    <cellStyle name="Normal 111 2 2 3 2" xfId="14816"/>
    <cellStyle name="Normal 111 2 2 3 2 2" xfId="31663"/>
    <cellStyle name="Normal 111 2 2 3 3" xfId="24096"/>
    <cellStyle name="Normal 111 2 2 4" xfId="10983"/>
    <cellStyle name="Normal 111 2 2 4 2" xfId="27882"/>
    <cellStyle name="Normal 111 2 2 5" xfId="11074"/>
    <cellStyle name="Normal 111 2 2 6" xfId="20314"/>
    <cellStyle name="Normal 111 2 3" xfId="3946"/>
    <cellStyle name="Normal 111 2 3 2" xfId="7729"/>
    <cellStyle name="Normal 111 2 3 2 2" xfId="15788"/>
    <cellStyle name="Normal 111 2 3 2 2 2" xfId="32635"/>
    <cellStyle name="Normal 111 2 3 2 3" xfId="25068"/>
    <cellStyle name="Normal 111 2 3 3" xfId="12005"/>
    <cellStyle name="Normal 111 2 3 3 2" xfId="28854"/>
    <cellStyle name="Normal 111 2 3 4" xfId="21287"/>
    <cellStyle name="Normal 111 2 4" xfId="5845"/>
    <cellStyle name="Normal 111 2 4 2" xfId="13904"/>
    <cellStyle name="Normal 111 2 4 2 2" xfId="30751"/>
    <cellStyle name="Normal 111 2 4 3" xfId="23184"/>
    <cellStyle name="Normal 111 2 5" xfId="10030"/>
    <cellStyle name="Normal 111 2 5 2" xfId="26970"/>
    <cellStyle name="Normal 111 2 6" xfId="8751"/>
    <cellStyle name="Normal 111 2 7" xfId="19402"/>
    <cellStyle name="Normal 111 3" xfId="2443"/>
    <cellStyle name="Normal 111 3 2" xfId="4407"/>
    <cellStyle name="Normal 111 3 2 2" xfId="8190"/>
    <cellStyle name="Normal 111 3 2 2 2" xfId="16249"/>
    <cellStyle name="Normal 111 3 2 2 2 2" xfId="33096"/>
    <cellStyle name="Normal 111 3 2 2 3" xfId="25529"/>
    <cellStyle name="Normal 111 3 2 3" xfId="12466"/>
    <cellStyle name="Normal 111 3 2 3 2" xfId="29315"/>
    <cellStyle name="Normal 111 3 2 4" xfId="21748"/>
    <cellStyle name="Normal 111 3 3" xfId="6306"/>
    <cellStyle name="Normal 111 3 3 2" xfId="14365"/>
    <cellStyle name="Normal 111 3 3 2 2" xfId="31212"/>
    <cellStyle name="Normal 111 3 3 3" xfId="23645"/>
    <cellStyle name="Normal 111 3 4" xfId="10531"/>
    <cellStyle name="Normal 111 3 4 2" xfId="27431"/>
    <cellStyle name="Normal 111 3 5" xfId="10176"/>
    <cellStyle name="Normal 111 3 6" xfId="19863"/>
    <cellStyle name="Normal 111 4" xfId="3495"/>
    <cellStyle name="Normal 111 4 2" xfId="7278"/>
    <cellStyle name="Normal 111 4 2 2" xfId="15337"/>
    <cellStyle name="Normal 111 4 2 2 2" xfId="32184"/>
    <cellStyle name="Normal 111 4 2 3" xfId="24617"/>
    <cellStyle name="Normal 111 4 3" xfId="11554"/>
    <cellStyle name="Normal 111 4 3 2" xfId="28403"/>
    <cellStyle name="Normal 111 4 4" xfId="20836"/>
    <cellStyle name="Normal 111 5" xfId="5394"/>
    <cellStyle name="Normal 111 5 2" xfId="13453"/>
    <cellStyle name="Normal 111 5 2 2" xfId="30300"/>
    <cellStyle name="Normal 111 5 3" xfId="22733"/>
    <cellStyle name="Normal 111 6" xfId="9557"/>
    <cellStyle name="Normal 111 6 2" xfId="26519"/>
    <cellStyle name="Normal 111 7" xfId="9065"/>
    <cellStyle name="Normal 111 8" xfId="18951"/>
    <cellStyle name="Normal 112" xfId="1404"/>
    <cellStyle name="Normal 112 2" xfId="1898"/>
    <cellStyle name="Normal 112 2 2" xfId="2897"/>
    <cellStyle name="Normal 112 2 2 2" xfId="4859"/>
    <cellStyle name="Normal 112 2 2 2 2" xfId="8642"/>
    <cellStyle name="Normal 112 2 2 2 2 2" xfId="16701"/>
    <cellStyle name="Normal 112 2 2 2 2 2 2" xfId="33548"/>
    <cellStyle name="Normal 112 2 2 2 2 3" xfId="25981"/>
    <cellStyle name="Normal 112 2 2 2 3" xfId="12918"/>
    <cellStyle name="Normal 112 2 2 2 3 2" xfId="29767"/>
    <cellStyle name="Normal 112 2 2 2 4" xfId="22200"/>
    <cellStyle name="Normal 112 2 2 3" xfId="6758"/>
    <cellStyle name="Normal 112 2 2 3 2" xfId="14817"/>
    <cellStyle name="Normal 112 2 2 3 2 2" xfId="31664"/>
    <cellStyle name="Normal 112 2 2 3 3" xfId="24097"/>
    <cellStyle name="Normal 112 2 2 4" xfId="10984"/>
    <cellStyle name="Normal 112 2 2 4 2" xfId="27883"/>
    <cellStyle name="Normal 112 2 2 5" xfId="8749"/>
    <cellStyle name="Normal 112 2 2 6" xfId="20315"/>
    <cellStyle name="Normal 112 2 3" xfId="3947"/>
    <cellStyle name="Normal 112 2 3 2" xfId="7730"/>
    <cellStyle name="Normal 112 2 3 2 2" xfId="15789"/>
    <cellStyle name="Normal 112 2 3 2 2 2" xfId="32636"/>
    <cellStyle name="Normal 112 2 3 2 3" xfId="25069"/>
    <cellStyle name="Normal 112 2 3 3" xfId="12006"/>
    <cellStyle name="Normal 112 2 3 3 2" xfId="28855"/>
    <cellStyle name="Normal 112 2 3 4" xfId="21288"/>
    <cellStyle name="Normal 112 2 4" xfId="5846"/>
    <cellStyle name="Normal 112 2 4 2" xfId="13905"/>
    <cellStyle name="Normal 112 2 4 2 2" xfId="30752"/>
    <cellStyle name="Normal 112 2 4 3" xfId="23185"/>
    <cellStyle name="Normal 112 2 5" xfId="10031"/>
    <cellStyle name="Normal 112 2 5 2" xfId="26971"/>
    <cellStyle name="Normal 112 2 6" xfId="8750"/>
    <cellStyle name="Normal 112 2 7" xfId="19403"/>
    <cellStyle name="Normal 112 3" xfId="2444"/>
    <cellStyle name="Normal 112 3 2" xfId="4408"/>
    <cellStyle name="Normal 112 3 2 2" xfId="8191"/>
    <cellStyle name="Normal 112 3 2 2 2" xfId="16250"/>
    <cellStyle name="Normal 112 3 2 2 2 2" xfId="33097"/>
    <cellStyle name="Normal 112 3 2 2 3" xfId="25530"/>
    <cellStyle name="Normal 112 3 2 3" xfId="12467"/>
    <cellStyle name="Normal 112 3 2 3 2" xfId="29316"/>
    <cellStyle name="Normal 112 3 2 4" xfId="21749"/>
    <cellStyle name="Normal 112 3 3" xfId="6307"/>
    <cellStyle name="Normal 112 3 3 2" xfId="14366"/>
    <cellStyle name="Normal 112 3 3 2 2" xfId="31213"/>
    <cellStyle name="Normal 112 3 3 3" xfId="23646"/>
    <cellStyle name="Normal 112 3 4" xfId="10532"/>
    <cellStyle name="Normal 112 3 4 2" xfId="27432"/>
    <cellStyle name="Normal 112 3 5" xfId="9575"/>
    <cellStyle name="Normal 112 3 6" xfId="19864"/>
    <cellStyle name="Normal 112 4" xfId="3496"/>
    <cellStyle name="Normal 112 4 2" xfId="7279"/>
    <cellStyle name="Normal 112 4 2 2" xfId="15338"/>
    <cellStyle name="Normal 112 4 2 2 2" xfId="32185"/>
    <cellStyle name="Normal 112 4 2 3" xfId="24618"/>
    <cellStyle name="Normal 112 4 3" xfId="11555"/>
    <cellStyle name="Normal 112 4 3 2" xfId="28404"/>
    <cellStyle name="Normal 112 4 4" xfId="20837"/>
    <cellStyle name="Normal 112 5" xfId="5395"/>
    <cellStyle name="Normal 112 5 2" xfId="13454"/>
    <cellStyle name="Normal 112 5 2 2" xfId="30301"/>
    <cellStyle name="Normal 112 5 3" xfId="22734"/>
    <cellStyle name="Normal 112 6" xfId="9558"/>
    <cellStyle name="Normal 112 6 2" xfId="26520"/>
    <cellStyle name="Normal 112 7" xfId="10057"/>
    <cellStyle name="Normal 112 8" xfId="18952"/>
    <cellStyle name="Normal 113" xfId="1405"/>
    <cellStyle name="Normal 113 2" xfId="1899"/>
    <cellStyle name="Normal 113 2 2" xfId="2898"/>
    <cellStyle name="Normal 113 2 2 2" xfId="4860"/>
    <cellStyle name="Normal 113 2 2 2 2" xfId="8643"/>
    <cellStyle name="Normal 113 2 2 2 2 2" xfId="16702"/>
    <cellStyle name="Normal 113 2 2 2 2 2 2" xfId="33549"/>
    <cellStyle name="Normal 113 2 2 2 2 3" xfId="25982"/>
    <cellStyle name="Normal 113 2 2 2 3" xfId="12919"/>
    <cellStyle name="Normal 113 2 2 2 3 2" xfId="29768"/>
    <cellStyle name="Normal 113 2 2 2 4" xfId="22201"/>
    <cellStyle name="Normal 113 2 2 3" xfId="6759"/>
    <cellStyle name="Normal 113 2 2 3 2" xfId="14818"/>
    <cellStyle name="Normal 113 2 2 3 2 2" xfId="31665"/>
    <cellStyle name="Normal 113 2 2 3 3" xfId="24098"/>
    <cellStyle name="Normal 113 2 2 4" xfId="10985"/>
    <cellStyle name="Normal 113 2 2 4 2" xfId="27884"/>
    <cellStyle name="Normal 113 2 2 5" xfId="9062"/>
    <cellStyle name="Normal 113 2 2 6" xfId="20316"/>
    <cellStyle name="Normal 113 2 3" xfId="3948"/>
    <cellStyle name="Normal 113 2 3 2" xfId="7731"/>
    <cellStyle name="Normal 113 2 3 2 2" xfId="15790"/>
    <cellStyle name="Normal 113 2 3 2 2 2" xfId="32637"/>
    <cellStyle name="Normal 113 2 3 2 3" xfId="25070"/>
    <cellStyle name="Normal 113 2 3 3" xfId="12007"/>
    <cellStyle name="Normal 113 2 3 3 2" xfId="28856"/>
    <cellStyle name="Normal 113 2 3 4" xfId="21289"/>
    <cellStyle name="Normal 113 2 4" xfId="5847"/>
    <cellStyle name="Normal 113 2 4 2" xfId="13906"/>
    <cellStyle name="Normal 113 2 4 2 2" xfId="30753"/>
    <cellStyle name="Normal 113 2 4 3" xfId="23186"/>
    <cellStyle name="Normal 113 2 5" xfId="10032"/>
    <cellStyle name="Normal 113 2 5 2" xfId="26972"/>
    <cellStyle name="Normal 113 2 6" xfId="9173"/>
    <cellStyle name="Normal 113 2 7" xfId="19404"/>
    <cellStyle name="Normal 113 3" xfId="2445"/>
    <cellStyle name="Normal 113 3 2" xfId="4409"/>
    <cellStyle name="Normal 113 3 2 2" xfId="8192"/>
    <cellStyle name="Normal 113 3 2 2 2" xfId="16251"/>
    <cellStyle name="Normal 113 3 2 2 2 2" xfId="33098"/>
    <cellStyle name="Normal 113 3 2 2 3" xfId="25531"/>
    <cellStyle name="Normal 113 3 2 3" xfId="12468"/>
    <cellStyle name="Normal 113 3 2 3 2" xfId="29317"/>
    <cellStyle name="Normal 113 3 2 4" xfId="21750"/>
    <cellStyle name="Normal 113 3 3" xfId="6308"/>
    <cellStyle name="Normal 113 3 3 2" xfId="14367"/>
    <cellStyle name="Normal 113 3 3 2 2" xfId="31214"/>
    <cellStyle name="Normal 113 3 3 3" xfId="23647"/>
    <cellStyle name="Normal 113 3 4" xfId="10533"/>
    <cellStyle name="Normal 113 3 4 2" xfId="27433"/>
    <cellStyle name="Normal 113 3 5" xfId="9009"/>
    <cellStyle name="Normal 113 3 6" xfId="19865"/>
    <cellStyle name="Normal 113 4" xfId="3497"/>
    <cellStyle name="Normal 113 4 2" xfId="7280"/>
    <cellStyle name="Normal 113 4 2 2" xfId="15339"/>
    <cellStyle name="Normal 113 4 2 2 2" xfId="32186"/>
    <cellStyle name="Normal 113 4 2 3" xfId="24619"/>
    <cellStyle name="Normal 113 4 3" xfId="11556"/>
    <cellStyle name="Normal 113 4 3 2" xfId="28405"/>
    <cellStyle name="Normal 113 4 4" xfId="20838"/>
    <cellStyle name="Normal 113 5" xfId="5396"/>
    <cellStyle name="Normal 113 5 2" xfId="13455"/>
    <cellStyle name="Normal 113 5 2 2" xfId="30302"/>
    <cellStyle name="Normal 113 5 3" xfId="22735"/>
    <cellStyle name="Normal 113 6" xfId="9559"/>
    <cellStyle name="Normal 113 6 2" xfId="26521"/>
    <cellStyle name="Normal 113 7" xfId="9323"/>
    <cellStyle name="Normal 113 8" xfId="18953"/>
    <cellStyle name="Normal 114" xfId="1406"/>
    <cellStyle name="Normal 114 2" xfId="1900"/>
    <cellStyle name="Normal 114 2 2" xfId="2899"/>
    <cellStyle name="Normal 114 2 2 2" xfId="4861"/>
    <cellStyle name="Normal 114 2 2 2 2" xfId="8644"/>
    <cellStyle name="Normal 114 2 2 2 2 2" xfId="16703"/>
    <cellStyle name="Normal 114 2 2 2 2 2 2" xfId="33550"/>
    <cellStyle name="Normal 114 2 2 2 2 3" xfId="25983"/>
    <cellStyle name="Normal 114 2 2 2 3" xfId="12920"/>
    <cellStyle name="Normal 114 2 2 2 3 2" xfId="29769"/>
    <cellStyle name="Normal 114 2 2 2 4" xfId="22202"/>
    <cellStyle name="Normal 114 2 2 3" xfId="6760"/>
    <cellStyle name="Normal 114 2 2 3 2" xfId="14819"/>
    <cellStyle name="Normal 114 2 2 3 2 2" xfId="31666"/>
    <cellStyle name="Normal 114 2 2 3 3" xfId="24099"/>
    <cellStyle name="Normal 114 2 2 4" xfId="10986"/>
    <cellStyle name="Normal 114 2 2 4 2" xfId="27885"/>
    <cellStyle name="Normal 114 2 2 5" xfId="9063"/>
    <cellStyle name="Normal 114 2 2 6" xfId="20317"/>
    <cellStyle name="Normal 114 2 3" xfId="3949"/>
    <cellStyle name="Normal 114 2 3 2" xfId="7732"/>
    <cellStyle name="Normal 114 2 3 2 2" xfId="15791"/>
    <cellStyle name="Normal 114 2 3 2 2 2" xfId="32638"/>
    <cellStyle name="Normal 114 2 3 2 3" xfId="25071"/>
    <cellStyle name="Normal 114 2 3 3" xfId="12008"/>
    <cellStyle name="Normal 114 2 3 3 2" xfId="28857"/>
    <cellStyle name="Normal 114 2 3 4" xfId="21290"/>
    <cellStyle name="Normal 114 2 4" xfId="5848"/>
    <cellStyle name="Normal 114 2 4 2" xfId="13907"/>
    <cellStyle name="Normal 114 2 4 2 2" xfId="30754"/>
    <cellStyle name="Normal 114 2 4 3" xfId="23187"/>
    <cellStyle name="Normal 114 2 5" xfId="10033"/>
    <cellStyle name="Normal 114 2 5 2" xfId="26973"/>
    <cellStyle name="Normal 114 2 6" xfId="8936"/>
    <cellStyle name="Normal 114 2 7" xfId="19405"/>
    <cellStyle name="Normal 114 3" xfId="2446"/>
    <cellStyle name="Normal 114 3 2" xfId="4410"/>
    <cellStyle name="Normal 114 3 2 2" xfId="8193"/>
    <cellStyle name="Normal 114 3 2 2 2" xfId="16252"/>
    <cellStyle name="Normal 114 3 2 2 2 2" xfId="33099"/>
    <cellStyle name="Normal 114 3 2 2 3" xfId="25532"/>
    <cellStyle name="Normal 114 3 2 3" xfId="12469"/>
    <cellStyle name="Normal 114 3 2 3 2" xfId="29318"/>
    <cellStyle name="Normal 114 3 2 4" xfId="21751"/>
    <cellStyle name="Normal 114 3 3" xfId="6309"/>
    <cellStyle name="Normal 114 3 3 2" xfId="14368"/>
    <cellStyle name="Normal 114 3 3 2 2" xfId="31215"/>
    <cellStyle name="Normal 114 3 3 3" xfId="23648"/>
    <cellStyle name="Normal 114 3 4" xfId="10534"/>
    <cellStyle name="Normal 114 3 4 2" xfId="27434"/>
    <cellStyle name="Normal 114 3 5" xfId="8748"/>
    <cellStyle name="Normal 114 3 6" xfId="19866"/>
    <cellStyle name="Normal 114 4" xfId="3498"/>
    <cellStyle name="Normal 114 4 2" xfId="7281"/>
    <cellStyle name="Normal 114 4 2 2" xfId="15340"/>
    <cellStyle name="Normal 114 4 2 2 2" xfId="32187"/>
    <cellStyle name="Normal 114 4 2 3" xfId="24620"/>
    <cellStyle name="Normal 114 4 3" xfId="11557"/>
    <cellStyle name="Normal 114 4 3 2" xfId="28406"/>
    <cellStyle name="Normal 114 4 4" xfId="20839"/>
    <cellStyle name="Normal 114 5" xfId="5397"/>
    <cellStyle name="Normal 114 5 2" xfId="13456"/>
    <cellStyle name="Normal 114 5 2 2" xfId="30303"/>
    <cellStyle name="Normal 114 5 3" xfId="22736"/>
    <cellStyle name="Normal 114 6" xfId="9560"/>
    <cellStyle name="Normal 114 6 2" xfId="26522"/>
    <cellStyle name="Normal 114 7" xfId="8979"/>
    <cellStyle name="Normal 114 8" xfId="18954"/>
    <cellStyle name="Normal 115" xfId="1407"/>
    <cellStyle name="Normal 115 2" xfId="1901"/>
    <cellStyle name="Normal 115 2 2" xfId="2900"/>
    <cellStyle name="Normal 115 2 2 2" xfId="4862"/>
    <cellStyle name="Normal 115 2 2 2 2" xfId="8645"/>
    <cellStyle name="Normal 115 2 2 2 2 2" xfId="16704"/>
    <cellStyle name="Normal 115 2 2 2 2 2 2" xfId="33551"/>
    <cellStyle name="Normal 115 2 2 2 2 3" xfId="25984"/>
    <cellStyle name="Normal 115 2 2 2 3" xfId="12921"/>
    <cellStyle name="Normal 115 2 2 2 3 2" xfId="29770"/>
    <cellStyle name="Normal 115 2 2 2 4" xfId="22203"/>
    <cellStyle name="Normal 115 2 2 3" xfId="6761"/>
    <cellStyle name="Normal 115 2 2 3 2" xfId="14820"/>
    <cellStyle name="Normal 115 2 2 3 2 2" xfId="31667"/>
    <cellStyle name="Normal 115 2 2 3 3" xfId="24100"/>
    <cellStyle name="Normal 115 2 2 4" xfId="10987"/>
    <cellStyle name="Normal 115 2 2 4 2" xfId="27886"/>
    <cellStyle name="Normal 115 2 2 5" xfId="10056"/>
    <cellStyle name="Normal 115 2 2 6" xfId="20318"/>
    <cellStyle name="Normal 115 2 3" xfId="3950"/>
    <cellStyle name="Normal 115 2 3 2" xfId="7733"/>
    <cellStyle name="Normal 115 2 3 2 2" xfId="15792"/>
    <cellStyle name="Normal 115 2 3 2 2 2" xfId="32639"/>
    <cellStyle name="Normal 115 2 3 2 3" xfId="25072"/>
    <cellStyle name="Normal 115 2 3 3" xfId="12009"/>
    <cellStyle name="Normal 115 2 3 3 2" xfId="28858"/>
    <cellStyle name="Normal 115 2 3 4" xfId="21291"/>
    <cellStyle name="Normal 115 2 4" xfId="5849"/>
    <cellStyle name="Normal 115 2 4 2" xfId="13908"/>
    <cellStyle name="Normal 115 2 4 2 2" xfId="30755"/>
    <cellStyle name="Normal 115 2 4 3" xfId="23188"/>
    <cellStyle name="Normal 115 2 5" xfId="10034"/>
    <cellStyle name="Normal 115 2 5 2" xfId="26974"/>
    <cellStyle name="Normal 115 2 6" xfId="10102"/>
    <cellStyle name="Normal 115 2 7" xfId="19406"/>
    <cellStyle name="Normal 115 3" xfId="2447"/>
    <cellStyle name="Normal 115 3 2" xfId="4411"/>
    <cellStyle name="Normal 115 3 2 2" xfId="8194"/>
    <cellStyle name="Normal 115 3 2 2 2" xfId="16253"/>
    <cellStyle name="Normal 115 3 2 2 2 2" xfId="33100"/>
    <cellStyle name="Normal 115 3 2 2 3" xfId="25533"/>
    <cellStyle name="Normal 115 3 2 3" xfId="12470"/>
    <cellStyle name="Normal 115 3 2 3 2" xfId="29319"/>
    <cellStyle name="Normal 115 3 2 4" xfId="21752"/>
    <cellStyle name="Normal 115 3 3" xfId="6310"/>
    <cellStyle name="Normal 115 3 3 2" xfId="14369"/>
    <cellStyle name="Normal 115 3 3 2 2" xfId="31216"/>
    <cellStyle name="Normal 115 3 3 3" xfId="23649"/>
    <cellStyle name="Normal 115 3 4" xfId="10535"/>
    <cellStyle name="Normal 115 3 4 2" xfId="27435"/>
    <cellStyle name="Normal 115 3 5" xfId="8747"/>
    <cellStyle name="Normal 115 3 6" xfId="19867"/>
    <cellStyle name="Normal 115 4" xfId="3499"/>
    <cellStyle name="Normal 115 4 2" xfId="7282"/>
    <cellStyle name="Normal 115 4 2 2" xfId="15341"/>
    <cellStyle name="Normal 115 4 2 2 2" xfId="32188"/>
    <cellStyle name="Normal 115 4 2 3" xfId="24621"/>
    <cellStyle name="Normal 115 4 3" xfId="11558"/>
    <cellStyle name="Normal 115 4 3 2" xfId="28407"/>
    <cellStyle name="Normal 115 4 4" xfId="20840"/>
    <cellStyle name="Normal 115 5" xfId="5398"/>
    <cellStyle name="Normal 115 5 2" xfId="13457"/>
    <cellStyle name="Normal 115 5 2 2" xfId="30304"/>
    <cellStyle name="Normal 115 5 3" xfId="22737"/>
    <cellStyle name="Normal 115 6" xfId="9561"/>
    <cellStyle name="Normal 115 6 2" xfId="26523"/>
    <cellStyle name="Normal 115 7" xfId="11073"/>
    <cellStyle name="Normal 115 8" xfId="18955"/>
    <cellStyle name="Normal 116" xfId="1408"/>
    <cellStyle name="Normal 116 2" xfId="1902"/>
    <cellStyle name="Normal 116 2 2" xfId="2901"/>
    <cellStyle name="Normal 116 2 2 2" xfId="4863"/>
    <cellStyle name="Normal 116 2 2 2 2" xfId="8646"/>
    <cellStyle name="Normal 116 2 2 2 2 2" xfId="16705"/>
    <cellStyle name="Normal 116 2 2 2 2 2 2" xfId="33552"/>
    <cellStyle name="Normal 116 2 2 2 2 3" xfId="25985"/>
    <cellStyle name="Normal 116 2 2 2 3" xfId="12922"/>
    <cellStyle name="Normal 116 2 2 2 3 2" xfId="29771"/>
    <cellStyle name="Normal 116 2 2 2 4" xfId="22204"/>
    <cellStyle name="Normal 116 2 2 3" xfId="6762"/>
    <cellStyle name="Normal 116 2 2 3 2" xfId="14821"/>
    <cellStyle name="Normal 116 2 2 3 2 2" xfId="31668"/>
    <cellStyle name="Normal 116 2 2 3 3" xfId="24101"/>
    <cellStyle name="Normal 116 2 2 4" xfId="10988"/>
    <cellStyle name="Normal 116 2 2 4 2" xfId="27887"/>
    <cellStyle name="Normal 116 2 2 5" xfId="16801"/>
    <cellStyle name="Normal 116 2 2 6" xfId="20319"/>
    <cellStyle name="Normal 116 2 3" xfId="3951"/>
    <cellStyle name="Normal 116 2 3 2" xfId="7734"/>
    <cellStyle name="Normal 116 2 3 2 2" xfId="15793"/>
    <cellStyle name="Normal 116 2 3 2 2 2" xfId="32640"/>
    <cellStyle name="Normal 116 2 3 2 3" xfId="25073"/>
    <cellStyle name="Normal 116 2 3 3" xfId="12010"/>
    <cellStyle name="Normal 116 2 3 3 2" xfId="28859"/>
    <cellStyle name="Normal 116 2 3 4" xfId="21292"/>
    <cellStyle name="Normal 116 2 4" xfId="5850"/>
    <cellStyle name="Normal 116 2 4 2" xfId="13909"/>
    <cellStyle name="Normal 116 2 4 2 2" xfId="30756"/>
    <cellStyle name="Normal 116 2 4 3" xfId="23189"/>
    <cellStyle name="Normal 116 2 5" xfId="10035"/>
    <cellStyle name="Normal 116 2 5 2" xfId="26975"/>
    <cellStyle name="Normal 116 2 6" xfId="16800"/>
    <cellStyle name="Normal 116 2 7" xfId="19407"/>
    <cellStyle name="Normal 116 3" xfId="2448"/>
    <cellStyle name="Normal 116 3 2" xfId="4412"/>
    <cellStyle name="Normal 116 3 2 2" xfId="8195"/>
    <cellStyle name="Normal 116 3 2 2 2" xfId="16254"/>
    <cellStyle name="Normal 116 3 2 2 2 2" xfId="33101"/>
    <cellStyle name="Normal 116 3 2 2 3" xfId="25534"/>
    <cellStyle name="Normal 116 3 2 3" xfId="12471"/>
    <cellStyle name="Normal 116 3 2 3 2" xfId="29320"/>
    <cellStyle name="Normal 116 3 2 4" xfId="21753"/>
    <cellStyle name="Normal 116 3 3" xfId="6311"/>
    <cellStyle name="Normal 116 3 3 2" xfId="14370"/>
    <cellStyle name="Normal 116 3 3 2 2" xfId="31217"/>
    <cellStyle name="Normal 116 3 3 3" xfId="23650"/>
    <cellStyle name="Normal 116 3 4" xfId="10536"/>
    <cellStyle name="Normal 116 3 4 2" xfId="27436"/>
    <cellStyle name="Normal 116 3 5" xfId="16802"/>
    <cellStyle name="Normal 116 3 6" xfId="19868"/>
    <cellStyle name="Normal 116 4" xfId="3500"/>
    <cellStyle name="Normal 116 4 2" xfId="7283"/>
    <cellStyle name="Normal 116 4 2 2" xfId="15342"/>
    <cellStyle name="Normal 116 4 2 2 2" xfId="32189"/>
    <cellStyle name="Normal 116 4 2 3" xfId="24622"/>
    <cellStyle name="Normal 116 4 3" xfId="11559"/>
    <cellStyle name="Normal 116 4 3 2" xfId="28408"/>
    <cellStyle name="Normal 116 4 4" xfId="20841"/>
    <cellStyle name="Normal 116 5" xfId="5399"/>
    <cellStyle name="Normal 116 5 2" xfId="13458"/>
    <cellStyle name="Normal 116 5 2 2" xfId="30305"/>
    <cellStyle name="Normal 116 5 3" xfId="22738"/>
    <cellStyle name="Normal 116 6" xfId="9562"/>
    <cellStyle name="Normal 116 6 2" xfId="26524"/>
    <cellStyle name="Normal 116 7" xfId="16799"/>
    <cellStyle name="Normal 116 8" xfId="18956"/>
    <cellStyle name="Normal 117" xfId="1409"/>
    <cellStyle name="Normal 117 2" xfId="1903"/>
    <cellStyle name="Normal 117 2 2" xfId="2902"/>
    <cellStyle name="Normal 117 2 2 2" xfId="4864"/>
    <cellStyle name="Normal 117 2 2 2 2" xfId="8647"/>
    <cellStyle name="Normal 117 2 2 2 2 2" xfId="16706"/>
    <cellStyle name="Normal 117 2 2 2 2 2 2" xfId="33553"/>
    <cellStyle name="Normal 117 2 2 2 2 3" xfId="25986"/>
    <cellStyle name="Normal 117 2 2 2 3" xfId="12923"/>
    <cellStyle name="Normal 117 2 2 2 3 2" xfId="29772"/>
    <cellStyle name="Normal 117 2 2 2 4" xfId="22205"/>
    <cellStyle name="Normal 117 2 2 3" xfId="6763"/>
    <cellStyle name="Normal 117 2 2 3 2" xfId="14822"/>
    <cellStyle name="Normal 117 2 2 3 2 2" xfId="31669"/>
    <cellStyle name="Normal 117 2 2 3 3" xfId="24102"/>
    <cellStyle name="Normal 117 2 2 4" xfId="10989"/>
    <cellStyle name="Normal 117 2 2 4 2" xfId="27888"/>
    <cellStyle name="Normal 117 2 2 5" xfId="16805"/>
    <cellStyle name="Normal 117 2 2 6" xfId="20320"/>
    <cellStyle name="Normal 117 2 3" xfId="3952"/>
    <cellStyle name="Normal 117 2 3 2" xfId="7735"/>
    <cellStyle name="Normal 117 2 3 2 2" xfId="15794"/>
    <cellStyle name="Normal 117 2 3 2 2 2" xfId="32641"/>
    <cellStyle name="Normal 117 2 3 2 3" xfId="25074"/>
    <cellStyle name="Normal 117 2 3 3" xfId="12011"/>
    <cellStyle name="Normal 117 2 3 3 2" xfId="28860"/>
    <cellStyle name="Normal 117 2 3 4" xfId="21293"/>
    <cellStyle name="Normal 117 2 4" xfId="5851"/>
    <cellStyle name="Normal 117 2 4 2" xfId="13910"/>
    <cellStyle name="Normal 117 2 4 2 2" xfId="30757"/>
    <cellStyle name="Normal 117 2 4 3" xfId="23190"/>
    <cellStyle name="Normal 117 2 5" xfId="10036"/>
    <cellStyle name="Normal 117 2 5 2" xfId="26976"/>
    <cellStyle name="Normal 117 2 6" xfId="16804"/>
    <cellStyle name="Normal 117 2 7" xfId="19408"/>
    <cellStyle name="Normal 117 3" xfId="2449"/>
    <cellStyle name="Normal 117 3 2" xfId="4413"/>
    <cellStyle name="Normal 117 3 2 2" xfId="8196"/>
    <cellStyle name="Normal 117 3 2 2 2" xfId="16255"/>
    <cellStyle name="Normal 117 3 2 2 2 2" xfId="33102"/>
    <cellStyle name="Normal 117 3 2 2 3" xfId="25535"/>
    <cellStyle name="Normal 117 3 2 3" xfId="12472"/>
    <cellStyle name="Normal 117 3 2 3 2" xfId="29321"/>
    <cellStyle name="Normal 117 3 2 4" xfId="21754"/>
    <cellStyle name="Normal 117 3 3" xfId="6312"/>
    <cellStyle name="Normal 117 3 3 2" xfId="14371"/>
    <cellStyle name="Normal 117 3 3 2 2" xfId="31218"/>
    <cellStyle name="Normal 117 3 3 3" xfId="23651"/>
    <cellStyle name="Normal 117 3 4" xfId="10537"/>
    <cellStyle name="Normal 117 3 4 2" xfId="27437"/>
    <cellStyle name="Normal 117 3 5" xfId="16806"/>
    <cellStyle name="Normal 117 3 6" xfId="19869"/>
    <cellStyle name="Normal 117 4" xfId="3501"/>
    <cellStyle name="Normal 117 4 2" xfId="7284"/>
    <cellStyle name="Normal 117 4 2 2" xfId="15343"/>
    <cellStyle name="Normal 117 4 2 2 2" xfId="32190"/>
    <cellStyle name="Normal 117 4 2 3" xfId="24623"/>
    <cellStyle name="Normal 117 4 3" xfId="11560"/>
    <cellStyle name="Normal 117 4 3 2" xfId="28409"/>
    <cellStyle name="Normal 117 4 4" xfId="20842"/>
    <cellStyle name="Normal 117 5" xfId="5400"/>
    <cellStyle name="Normal 117 5 2" xfId="13459"/>
    <cellStyle name="Normal 117 5 2 2" xfId="30306"/>
    <cellStyle name="Normal 117 5 3" xfId="22739"/>
    <cellStyle name="Normal 117 6" xfId="9563"/>
    <cellStyle name="Normal 117 6 2" xfId="26525"/>
    <cellStyle name="Normal 117 7" xfId="16803"/>
    <cellStyle name="Normal 117 8" xfId="18957"/>
    <cellStyle name="Normal 118" xfId="1410"/>
    <cellStyle name="Normal 118 2" xfId="1904"/>
    <cellStyle name="Normal 118 2 2" xfId="2903"/>
    <cellStyle name="Normal 118 2 2 2" xfId="4865"/>
    <cellStyle name="Normal 118 2 2 2 2" xfId="8648"/>
    <cellStyle name="Normal 118 2 2 2 2 2" xfId="16707"/>
    <cellStyle name="Normal 118 2 2 2 2 2 2" xfId="33554"/>
    <cellStyle name="Normal 118 2 2 2 2 3" xfId="25987"/>
    <cellStyle name="Normal 118 2 2 2 3" xfId="12924"/>
    <cellStyle name="Normal 118 2 2 2 3 2" xfId="29773"/>
    <cellStyle name="Normal 118 2 2 2 4" xfId="22206"/>
    <cellStyle name="Normal 118 2 2 3" xfId="6764"/>
    <cellStyle name="Normal 118 2 2 3 2" xfId="14823"/>
    <cellStyle name="Normal 118 2 2 3 2 2" xfId="31670"/>
    <cellStyle name="Normal 118 2 2 3 3" xfId="24103"/>
    <cellStyle name="Normal 118 2 2 4" xfId="10990"/>
    <cellStyle name="Normal 118 2 2 4 2" xfId="27889"/>
    <cellStyle name="Normal 118 2 2 5" xfId="16809"/>
    <cellStyle name="Normal 118 2 2 6" xfId="20321"/>
    <cellStyle name="Normal 118 2 3" xfId="3953"/>
    <cellStyle name="Normal 118 2 3 2" xfId="7736"/>
    <cellStyle name="Normal 118 2 3 2 2" xfId="15795"/>
    <cellStyle name="Normal 118 2 3 2 2 2" xfId="32642"/>
    <cellStyle name="Normal 118 2 3 2 3" xfId="25075"/>
    <cellStyle name="Normal 118 2 3 3" xfId="12012"/>
    <cellStyle name="Normal 118 2 3 3 2" xfId="28861"/>
    <cellStyle name="Normal 118 2 3 4" xfId="21294"/>
    <cellStyle name="Normal 118 2 4" xfId="5852"/>
    <cellStyle name="Normal 118 2 4 2" xfId="13911"/>
    <cellStyle name="Normal 118 2 4 2 2" xfId="30758"/>
    <cellStyle name="Normal 118 2 4 3" xfId="23191"/>
    <cellStyle name="Normal 118 2 5" xfId="10037"/>
    <cellStyle name="Normal 118 2 5 2" xfId="26977"/>
    <cellStyle name="Normal 118 2 6" xfId="16808"/>
    <cellStyle name="Normal 118 2 7" xfId="19409"/>
    <cellStyle name="Normal 118 3" xfId="2450"/>
    <cellStyle name="Normal 118 3 2" xfId="4414"/>
    <cellStyle name="Normal 118 3 2 2" xfId="8197"/>
    <cellStyle name="Normal 118 3 2 2 2" xfId="16256"/>
    <cellStyle name="Normal 118 3 2 2 2 2" xfId="33103"/>
    <cellStyle name="Normal 118 3 2 2 3" xfId="25536"/>
    <cellStyle name="Normal 118 3 2 3" xfId="12473"/>
    <cellStyle name="Normal 118 3 2 3 2" xfId="29322"/>
    <cellStyle name="Normal 118 3 2 4" xfId="21755"/>
    <cellStyle name="Normal 118 3 3" xfId="6313"/>
    <cellStyle name="Normal 118 3 3 2" xfId="14372"/>
    <cellStyle name="Normal 118 3 3 2 2" xfId="31219"/>
    <cellStyle name="Normal 118 3 3 3" xfId="23652"/>
    <cellStyle name="Normal 118 3 4" xfId="10538"/>
    <cellStyle name="Normal 118 3 4 2" xfId="27438"/>
    <cellStyle name="Normal 118 3 5" xfId="16810"/>
    <cellStyle name="Normal 118 3 6" xfId="19870"/>
    <cellStyle name="Normal 118 4" xfId="3502"/>
    <cellStyle name="Normal 118 4 2" xfId="7285"/>
    <cellStyle name="Normal 118 4 2 2" xfId="15344"/>
    <cellStyle name="Normal 118 4 2 2 2" xfId="32191"/>
    <cellStyle name="Normal 118 4 2 3" xfId="24624"/>
    <cellStyle name="Normal 118 4 3" xfId="11561"/>
    <cellStyle name="Normal 118 4 3 2" xfId="28410"/>
    <cellStyle name="Normal 118 4 4" xfId="20843"/>
    <cellStyle name="Normal 118 5" xfId="5401"/>
    <cellStyle name="Normal 118 5 2" xfId="13460"/>
    <cellStyle name="Normal 118 5 2 2" xfId="30307"/>
    <cellStyle name="Normal 118 5 3" xfId="22740"/>
    <cellStyle name="Normal 118 6" xfId="9564"/>
    <cellStyle name="Normal 118 6 2" xfId="26526"/>
    <cellStyle name="Normal 118 7" xfId="16807"/>
    <cellStyle name="Normal 118 8" xfId="18958"/>
    <cellStyle name="Normal 119" xfId="1411"/>
    <cellStyle name="Normal 119 2" xfId="1905"/>
    <cellStyle name="Normal 119 2 2" xfId="2904"/>
    <cellStyle name="Normal 119 2 2 2" xfId="4866"/>
    <cellStyle name="Normal 119 2 2 2 2" xfId="8649"/>
    <cellStyle name="Normal 119 2 2 2 2 2" xfId="16708"/>
    <cellStyle name="Normal 119 2 2 2 2 2 2" xfId="33555"/>
    <cellStyle name="Normal 119 2 2 2 2 3" xfId="25988"/>
    <cellStyle name="Normal 119 2 2 2 3" xfId="12925"/>
    <cellStyle name="Normal 119 2 2 2 3 2" xfId="29774"/>
    <cellStyle name="Normal 119 2 2 2 4" xfId="22207"/>
    <cellStyle name="Normal 119 2 2 3" xfId="6765"/>
    <cellStyle name="Normal 119 2 2 3 2" xfId="14824"/>
    <cellStyle name="Normal 119 2 2 3 2 2" xfId="31671"/>
    <cellStyle name="Normal 119 2 2 3 3" xfId="24104"/>
    <cellStyle name="Normal 119 2 2 4" xfId="10991"/>
    <cellStyle name="Normal 119 2 2 4 2" xfId="27890"/>
    <cellStyle name="Normal 119 2 2 5" xfId="16813"/>
    <cellStyle name="Normal 119 2 2 6" xfId="20322"/>
    <cellStyle name="Normal 119 2 3" xfId="3954"/>
    <cellStyle name="Normal 119 2 3 2" xfId="7737"/>
    <cellStyle name="Normal 119 2 3 2 2" xfId="15796"/>
    <cellStyle name="Normal 119 2 3 2 2 2" xfId="32643"/>
    <cellStyle name="Normal 119 2 3 2 3" xfId="25076"/>
    <cellStyle name="Normal 119 2 3 3" xfId="12013"/>
    <cellStyle name="Normal 119 2 3 3 2" xfId="28862"/>
    <cellStyle name="Normal 119 2 3 4" xfId="21295"/>
    <cellStyle name="Normal 119 2 4" xfId="5853"/>
    <cellStyle name="Normal 119 2 4 2" xfId="13912"/>
    <cellStyle name="Normal 119 2 4 2 2" xfId="30759"/>
    <cellStyle name="Normal 119 2 4 3" xfId="23192"/>
    <cellStyle name="Normal 119 2 5" xfId="10038"/>
    <cellStyle name="Normal 119 2 5 2" xfId="26978"/>
    <cellStyle name="Normal 119 2 6" xfId="16812"/>
    <cellStyle name="Normal 119 2 7" xfId="19410"/>
    <cellStyle name="Normal 119 3" xfId="2451"/>
    <cellStyle name="Normal 119 3 2" xfId="4415"/>
    <cellStyle name="Normal 119 3 2 2" xfId="8198"/>
    <cellStyle name="Normal 119 3 2 2 2" xfId="16257"/>
    <cellStyle name="Normal 119 3 2 2 2 2" xfId="33104"/>
    <cellStyle name="Normal 119 3 2 2 3" xfId="25537"/>
    <cellStyle name="Normal 119 3 2 3" xfId="12474"/>
    <cellStyle name="Normal 119 3 2 3 2" xfId="29323"/>
    <cellStyle name="Normal 119 3 2 4" xfId="21756"/>
    <cellStyle name="Normal 119 3 3" xfId="6314"/>
    <cellStyle name="Normal 119 3 3 2" xfId="14373"/>
    <cellStyle name="Normal 119 3 3 2 2" xfId="31220"/>
    <cellStyle name="Normal 119 3 3 3" xfId="23653"/>
    <cellStyle name="Normal 119 3 4" xfId="10539"/>
    <cellStyle name="Normal 119 3 4 2" xfId="27439"/>
    <cellStyle name="Normal 119 3 5" xfId="16814"/>
    <cellStyle name="Normal 119 3 6" xfId="19871"/>
    <cellStyle name="Normal 119 4" xfId="3503"/>
    <cellStyle name="Normal 119 4 2" xfId="7286"/>
    <cellStyle name="Normal 119 4 2 2" xfId="15345"/>
    <cellStyle name="Normal 119 4 2 2 2" xfId="32192"/>
    <cellStyle name="Normal 119 4 2 3" xfId="24625"/>
    <cellStyle name="Normal 119 4 3" xfId="11562"/>
    <cellStyle name="Normal 119 4 3 2" xfId="28411"/>
    <cellStyle name="Normal 119 4 4" xfId="20844"/>
    <cellStyle name="Normal 119 5" xfId="5402"/>
    <cellStyle name="Normal 119 5 2" xfId="13461"/>
    <cellStyle name="Normal 119 5 2 2" xfId="30308"/>
    <cellStyle name="Normal 119 5 3" xfId="22741"/>
    <cellStyle name="Normal 119 6" xfId="9565"/>
    <cellStyle name="Normal 119 6 2" xfId="26527"/>
    <cellStyle name="Normal 119 7" xfId="16811"/>
    <cellStyle name="Normal 119 8" xfId="18959"/>
    <cellStyle name="Normal 12" xfId="437"/>
    <cellStyle name="Normal 12 2" xfId="550"/>
    <cellStyle name="Normal 12 2 2" xfId="922"/>
    <cellStyle name="Normal 12 2 3" xfId="16816"/>
    <cellStyle name="Normal 12 2 4" xfId="34038"/>
    <cellStyle name="Normal 12 3" xfId="906"/>
    <cellStyle name="Normal 12 3 2" xfId="16817"/>
    <cellStyle name="Normal 12 3 3" xfId="34039"/>
    <cellStyle name="Normal 12 4" xfId="2985"/>
    <cellStyle name="Normal 12 4 2" xfId="6842"/>
    <cellStyle name="Normal 12 4 2 2" xfId="14901"/>
    <cellStyle name="Normal 12 4 2 2 2" xfId="31748"/>
    <cellStyle name="Normal 12 4 2 3" xfId="24181"/>
    <cellStyle name="Normal 12 4 3" xfId="11070"/>
    <cellStyle name="Normal 12 4 3 2" xfId="27967"/>
    <cellStyle name="Normal 12 4 4" xfId="20399"/>
    <cellStyle name="Normal 12 5" xfId="16815"/>
    <cellStyle name="Normal 12 6" xfId="34040"/>
    <cellStyle name="Normal 12_INFORME" xfId="928"/>
    <cellStyle name="Normal 120" xfId="1412"/>
    <cellStyle name="Normal 120 2" xfId="1906"/>
    <cellStyle name="Normal 120 2 2" xfId="2905"/>
    <cellStyle name="Normal 120 2 2 2" xfId="4867"/>
    <cellStyle name="Normal 120 2 2 2 2" xfId="8650"/>
    <cellStyle name="Normal 120 2 2 2 2 2" xfId="16709"/>
    <cellStyle name="Normal 120 2 2 2 2 2 2" xfId="33556"/>
    <cellStyle name="Normal 120 2 2 2 2 3" xfId="25989"/>
    <cellStyle name="Normal 120 2 2 2 3" xfId="12926"/>
    <cellStyle name="Normal 120 2 2 2 3 2" xfId="29775"/>
    <cellStyle name="Normal 120 2 2 2 4" xfId="22208"/>
    <cellStyle name="Normal 120 2 2 3" xfId="6766"/>
    <cellStyle name="Normal 120 2 2 3 2" xfId="14825"/>
    <cellStyle name="Normal 120 2 2 3 2 2" xfId="31672"/>
    <cellStyle name="Normal 120 2 2 3 3" xfId="24105"/>
    <cellStyle name="Normal 120 2 2 4" xfId="10992"/>
    <cellStyle name="Normal 120 2 2 4 2" xfId="27891"/>
    <cellStyle name="Normal 120 2 2 5" xfId="16820"/>
    <cellStyle name="Normal 120 2 2 6" xfId="20323"/>
    <cellStyle name="Normal 120 2 3" xfId="3955"/>
    <cellStyle name="Normal 120 2 3 2" xfId="7738"/>
    <cellStyle name="Normal 120 2 3 2 2" xfId="15797"/>
    <cellStyle name="Normal 120 2 3 2 2 2" xfId="32644"/>
    <cellStyle name="Normal 120 2 3 2 3" xfId="25077"/>
    <cellStyle name="Normal 120 2 3 3" xfId="12014"/>
    <cellStyle name="Normal 120 2 3 3 2" xfId="28863"/>
    <cellStyle name="Normal 120 2 3 4" xfId="21296"/>
    <cellStyle name="Normal 120 2 4" xfId="5854"/>
    <cellStyle name="Normal 120 2 4 2" xfId="13913"/>
    <cellStyle name="Normal 120 2 4 2 2" xfId="30760"/>
    <cellStyle name="Normal 120 2 4 3" xfId="23193"/>
    <cellStyle name="Normal 120 2 5" xfId="10039"/>
    <cellStyle name="Normal 120 2 5 2" xfId="26979"/>
    <cellStyle name="Normal 120 2 6" xfId="16819"/>
    <cellStyle name="Normal 120 2 7" xfId="19411"/>
    <cellStyle name="Normal 120 3" xfId="2452"/>
    <cellStyle name="Normal 120 3 2" xfId="4416"/>
    <cellStyle name="Normal 120 3 2 2" xfId="8199"/>
    <cellStyle name="Normal 120 3 2 2 2" xfId="16258"/>
    <cellStyle name="Normal 120 3 2 2 2 2" xfId="33105"/>
    <cellStyle name="Normal 120 3 2 2 3" xfId="25538"/>
    <cellStyle name="Normal 120 3 2 3" xfId="12475"/>
    <cellStyle name="Normal 120 3 2 3 2" xfId="29324"/>
    <cellStyle name="Normal 120 3 2 4" xfId="21757"/>
    <cellStyle name="Normal 120 3 3" xfId="6315"/>
    <cellStyle name="Normal 120 3 3 2" xfId="14374"/>
    <cellStyle name="Normal 120 3 3 2 2" xfId="31221"/>
    <cellStyle name="Normal 120 3 3 3" xfId="23654"/>
    <cellStyle name="Normal 120 3 4" xfId="10540"/>
    <cellStyle name="Normal 120 3 4 2" xfId="27440"/>
    <cellStyle name="Normal 120 3 5" xfId="16821"/>
    <cellStyle name="Normal 120 3 6" xfId="19872"/>
    <cellStyle name="Normal 120 4" xfId="3504"/>
    <cellStyle name="Normal 120 4 2" xfId="7287"/>
    <cellStyle name="Normal 120 4 2 2" xfId="15346"/>
    <cellStyle name="Normal 120 4 2 2 2" xfId="32193"/>
    <cellStyle name="Normal 120 4 2 3" xfId="24626"/>
    <cellStyle name="Normal 120 4 3" xfId="11563"/>
    <cellStyle name="Normal 120 4 3 2" xfId="28412"/>
    <cellStyle name="Normal 120 4 4" xfId="20845"/>
    <cellStyle name="Normal 120 5" xfId="5403"/>
    <cellStyle name="Normal 120 5 2" xfId="13462"/>
    <cellStyle name="Normal 120 5 2 2" xfId="30309"/>
    <cellStyle name="Normal 120 5 3" xfId="22742"/>
    <cellStyle name="Normal 120 6" xfId="9566"/>
    <cellStyle name="Normal 120 6 2" xfId="26528"/>
    <cellStyle name="Normal 120 7" xfId="16818"/>
    <cellStyle name="Normal 120 8" xfId="18960"/>
    <cellStyle name="Normal 121" xfId="1413"/>
    <cellStyle name="Normal 121 2" xfId="1907"/>
    <cellStyle name="Normal 121 2 2" xfId="2906"/>
    <cellStyle name="Normal 121 2 2 2" xfId="4868"/>
    <cellStyle name="Normal 121 2 2 2 2" xfId="8651"/>
    <cellStyle name="Normal 121 2 2 2 2 2" xfId="16710"/>
    <cellStyle name="Normal 121 2 2 2 2 2 2" xfId="33557"/>
    <cellStyle name="Normal 121 2 2 2 2 3" xfId="25990"/>
    <cellStyle name="Normal 121 2 2 2 3" xfId="12927"/>
    <cellStyle name="Normal 121 2 2 2 3 2" xfId="29776"/>
    <cellStyle name="Normal 121 2 2 2 4" xfId="22209"/>
    <cellStyle name="Normal 121 2 2 3" xfId="6767"/>
    <cellStyle name="Normal 121 2 2 3 2" xfId="14826"/>
    <cellStyle name="Normal 121 2 2 3 2 2" xfId="31673"/>
    <cellStyle name="Normal 121 2 2 3 3" xfId="24106"/>
    <cellStyle name="Normal 121 2 2 4" xfId="10993"/>
    <cellStyle name="Normal 121 2 2 4 2" xfId="27892"/>
    <cellStyle name="Normal 121 2 2 5" xfId="16824"/>
    <cellStyle name="Normal 121 2 2 6" xfId="20324"/>
    <cellStyle name="Normal 121 2 3" xfId="3956"/>
    <cellStyle name="Normal 121 2 3 2" xfId="7739"/>
    <cellStyle name="Normal 121 2 3 2 2" xfId="15798"/>
    <cellStyle name="Normal 121 2 3 2 2 2" xfId="32645"/>
    <cellStyle name="Normal 121 2 3 2 3" xfId="25078"/>
    <cellStyle name="Normal 121 2 3 3" xfId="12015"/>
    <cellStyle name="Normal 121 2 3 3 2" xfId="28864"/>
    <cellStyle name="Normal 121 2 3 4" xfId="21297"/>
    <cellStyle name="Normal 121 2 4" xfId="5855"/>
    <cellStyle name="Normal 121 2 4 2" xfId="13914"/>
    <cellStyle name="Normal 121 2 4 2 2" xfId="30761"/>
    <cellStyle name="Normal 121 2 4 3" xfId="23194"/>
    <cellStyle name="Normal 121 2 5" xfId="10040"/>
    <cellStyle name="Normal 121 2 5 2" xfId="26980"/>
    <cellStyle name="Normal 121 2 6" xfId="16823"/>
    <cellStyle name="Normal 121 2 7" xfId="19412"/>
    <cellStyle name="Normal 121 3" xfId="2453"/>
    <cellStyle name="Normal 121 3 2" xfId="4417"/>
    <cellStyle name="Normal 121 3 2 2" xfId="8200"/>
    <cellStyle name="Normal 121 3 2 2 2" xfId="16259"/>
    <cellStyle name="Normal 121 3 2 2 2 2" xfId="33106"/>
    <cellStyle name="Normal 121 3 2 2 3" xfId="25539"/>
    <cellStyle name="Normal 121 3 2 3" xfId="12476"/>
    <cellStyle name="Normal 121 3 2 3 2" xfId="29325"/>
    <cellStyle name="Normal 121 3 2 4" xfId="21758"/>
    <cellStyle name="Normal 121 3 3" xfId="6316"/>
    <cellStyle name="Normal 121 3 3 2" xfId="14375"/>
    <cellStyle name="Normal 121 3 3 2 2" xfId="31222"/>
    <cellStyle name="Normal 121 3 3 3" xfId="23655"/>
    <cellStyle name="Normal 121 3 4" xfId="10541"/>
    <cellStyle name="Normal 121 3 4 2" xfId="27441"/>
    <cellStyle name="Normal 121 3 5" xfId="16825"/>
    <cellStyle name="Normal 121 3 6" xfId="19873"/>
    <cellStyle name="Normal 121 4" xfId="3505"/>
    <cellStyle name="Normal 121 4 2" xfId="7288"/>
    <cellStyle name="Normal 121 4 2 2" xfId="15347"/>
    <cellStyle name="Normal 121 4 2 2 2" xfId="32194"/>
    <cellStyle name="Normal 121 4 2 3" xfId="24627"/>
    <cellStyle name="Normal 121 4 3" xfId="11564"/>
    <cellStyle name="Normal 121 4 3 2" xfId="28413"/>
    <cellStyle name="Normal 121 4 4" xfId="20846"/>
    <cellStyle name="Normal 121 5" xfId="5404"/>
    <cellStyle name="Normal 121 5 2" xfId="13463"/>
    <cellStyle name="Normal 121 5 2 2" xfId="30310"/>
    <cellStyle name="Normal 121 5 3" xfId="22743"/>
    <cellStyle name="Normal 121 6" xfId="9567"/>
    <cellStyle name="Normal 121 6 2" xfId="26529"/>
    <cellStyle name="Normal 121 7" xfId="16822"/>
    <cellStyle name="Normal 121 8" xfId="18961"/>
    <cellStyle name="Normal 122" xfId="1414"/>
    <cellStyle name="Normal 122 2" xfId="1908"/>
    <cellStyle name="Normal 122 2 2" xfId="2907"/>
    <cellStyle name="Normal 122 2 2 2" xfId="4869"/>
    <cellStyle name="Normal 122 2 2 2 2" xfId="8652"/>
    <cellStyle name="Normal 122 2 2 2 2 2" xfId="16711"/>
    <cellStyle name="Normal 122 2 2 2 2 2 2" xfId="33558"/>
    <cellStyle name="Normal 122 2 2 2 2 3" xfId="25991"/>
    <cellStyle name="Normal 122 2 2 2 3" xfId="12928"/>
    <cellStyle name="Normal 122 2 2 2 3 2" xfId="29777"/>
    <cellStyle name="Normal 122 2 2 2 4" xfId="22210"/>
    <cellStyle name="Normal 122 2 2 3" xfId="6768"/>
    <cellStyle name="Normal 122 2 2 3 2" xfId="14827"/>
    <cellStyle name="Normal 122 2 2 3 2 2" xfId="31674"/>
    <cellStyle name="Normal 122 2 2 3 3" xfId="24107"/>
    <cellStyle name="Normal 122 2 2 4" xfId="10994"/>
    <cellStyle name="Normal 122 2 2 4 2" xfId="27893"/>
    <cellStyle name="Normal 122 2 2 5" xfId="16828"/>
    <cellStyle name="Normal 122 2 2 6" xfId="20325"/>
    <cellStyle name="Normal 122 2 3" xfId="3957"/>
    <cellStyle name="Normal 122 2 3 2" xfId="7740"/>
    <cellStyle name="Normal 122 2 3 2 2" xfId="15799"/>
    <cellStyle name="Normal 122 2 3 2 2 2" xfId="32646"/>
    <cellStyle name="Normal 122 2 3 2 3" xfId="25079"/>
    <cellStyle name="Normal 122 2 3 3" xfId="12016"/>
    <cellStyle name="Normal 122 2 3 3 2" xfId="28865"/>
    <cellStyle name="Normal 122 2 3 4" xfId="21298"/>
    <cellStyle name="Normal 122 2 4" xfId="5856"/>
    <cellStyle name="Normal 122 2 4 2" xfId="13915"/>
    <cellStyle name="Normal 122 2 4 2 2" xfId="30762"/>
    <cellStyle name="Normal 122 2 4 3" xfId="23195"/>
    <cellStyle name="Normal 122 2 5" xfId="10041"/>
    <cellStyle name="Normal 122 2 5 2" xfId="26981"/>
    <cellStyle name="Normal 122 2 6" xfId="16827"/>
    <cellStyle name="Normal 122 2 7" xfId="19413"/>
    <cellStyle name="Normal 122 3" xfId="2454"/>
    <cellStyle name="Normal 122 3 2" xfId="4418"/>
    <cellStyle name="Normal 122 3 2 2" xfId="8201"/>
    <cellStyle name="Normal 122 3 2 2 2" xfId="16260"/>
    <cellStyle name="Normal 122 3 2 2 2 2" xfId="33107"/>
    <cellStyle name="Normal 122 3 2 2 3" xfId="25540"/>
    <cellStyle name="Normal 122 3 2 3" xfId="12477"/>
    <cellStyle name="Normal 122 3 2 3 2" xfId="29326"/>
    <cellStyle name="Normal 122 3 2 4" xfId="21759"/>
    <cellStyle name="Normal 122 3 3" xfId="6317"/>
    <cellStyle name="Normal 122 3 3 2" xfId="14376"/>
    <cellStyle name="Normal 122 3 3 2 2" xfId="31223"/>
    <cellStyle name="Normal 122 3 3 3" xfId="23656"/>
    <cellStyle name="Normal 122 3 4" xfId="10542"/>
    <cellStyle name="Normal 122 3 4 2" xfId="27442"/>
    <cellStyle name="Normal 122 3 5" xfId="16829"/>
    <cellStyle name="Normal 122 3 6" xfId="19874"/>
    <cellStyle name="Normal 122 4" xfId="3506"/>
    <cellStyle name="Normal 122 4 2" xfId="7289"/>
    <cellStyle name="Normal 122 4 2 2" xfId="15348"/>
    <cellStyle name="Normal 122 4 2 2 2" xfId="32195"/>
    <cellStyle name="Normal 122 4 2 3" xfId="24628"/>
    <cellStyle name="Normal 122 4 3" xfId="11565"/>
    <cellStyle name="Normal 122 4 3 2" xfId="28414"/>
    <cellStyle name="Normal 122 4 4" xfId="20847"/>
    <cellStyle name="Normal 122 5" xfId="5405"/>
    <cellStyle name="Normal 122 5 2" xfId="13464"/>
    <cellStyle name="Normal 122 5 2 2" xfId="30311"/>
    <cellStyle name="Normal 122 5 3" xfId="22744"/>
    <cellStyle name="Normal 122 6" xfId="9568"/>
    <cellStyle name="Normal 122 6 2" xfId="26530"/>
    <cellStyle name="Normal 122 7" xfId="16826"/>
    <cellStyle name="Normal 122 8" xfId="18962"/>
    <cellStyle name="Normal 123" xfId="1415"/>
    <cellStyle name="Normal 123 2" xfId="1909"/>
    <cellStyle name="Normal 123 2 2" xfId="2908"/>
    <cellStyle name="Normal 123 2 2 2" xfId="4870"/>
    <cellStyle name="Normal 123 2 2 2 2" xfId="8653"/>
    <cellStyle name="Normal 123 2 2 2 2 2" xfId="16712"/>
    <cellStyle name="Normal 123 2 2 2 2 2 2" xfId="33559"/>
    <cellStyle name="Normal 123 2 2 2 2 3" xfId="25992"/>
    <cellStyle name="Normal 123 2 2 2 3" xfId="12929"/>
    <cellStyle name="Normal 123 2 2 2 3 2" xfId="29778"/>
    <cellStyle name="Normal 123 2 2 2 4" xfId="22211"/>
    <cellStyle name="Normal 123 2 2 3" xfId="6769"/>
    <cellStyle name="Normal 123 2 2 3 2" xfId="14828"/>
    <cellStyle name="Normal 123 2 2 3 2 2" xfId="31675"/>
    <cellStyle name="Normal 123 2 2 3 3" xfId="24108"/>
    <cellStyle name="Normal 123 2 2 4" xfId="10995"/>
    <cellStyle name="Normal 123 2 2 4 2" xfId="27894"/>
    <cellStyle name="Normal 123 2 2 5" xfId="16832"/>
    <cellStyle name="Normal 123 2 2 6" xfId="20326"/>
    <cellStyle name="Normal 123 2 3" xfId="3958"/>
    <cellStyle name="Normal 123 2 3 2" xfId="7741"/>
    <cellStyle name="Normal 123 2 3 2 2" xfId="15800"/>
    <cellStyle name="Normal 123 2 3 2 2 2" xfId="32647"/>
    <cellStyle name="Normal 123 2 3 2 3" xfId="25080"/>
    <cellStyle name="Normal 123 2 3 3" xfId="12017"/>
    <cellStyle name="Normal 123 2 3 3 2" xfId="28866"/>
    <cellStyle name="Normal 123 2 3 4" xfId="21299"/>
    <cellStyle name="Normal 123 2 4" xfId="5857"/>
    <cellStyle name="Normal 123 2 4 2" xfId="13916"/>
    <cellStyle name="Normal 123 2 4 2 2" xfId="30763"/>
    <cellStyle name="Normal 123 2 4 3" xfId="23196"/>
    <cellStyle name="Normal 123 2 5" xfId="10042"/>
    <cellStyle name="Normal 123 2 5 2" xfId="26982"/>
    <cellStyle name="Normal 123 2 6" xfId="16831"/>
    <cellStyle name="Normal 123 2 7" xfId="19414"/>
    <cellStyle name="Normal 123 3" xfId="2455"/>
    <cellStyle name="Normal 123 3 2" xfId="4419"/>
    <cellStyle name="Normal 123 3 2 2" xfId="8202"/>
    <cellStyle name="Normal 123 3 2 2 2" xfId="16261"/>
    <cellStyle name="Normal 123 3 2 2 2 2" xfId="33108"/>
    <cellStyle name="Normal 123 3 2 2 3" xfId="25541"/>
    <cellStyle name="Normal 123 3 2 3" xfId="12478"/>
    <cellStyle name="Normal 123 3 2 3 2" xfId="29327"/>
    <cellStyle name="Normal 123 3 2 4" xfId="21760"/>
    <cellStyle name="Normal 123 3 3" xfId="6318"/>
    <cellStyle name="Normal 123 3 3 2" xfId="14377"/>
    <cellStyle name="Normal 123 3 3 2 2" xfId="31224"/>
    <cellStyle name="Normal 123 3 3 3" xfId="23657"/>
    <cellStyle name="Normal 123 3 4" xfId="10543"/>
    <cellStyle name="Normal 123 3 4 2" xfId="27443"/>
    <cellStyle name="Normal 123 3 5" xfId="16833"/>
    <cellStyle name="Normal 123 3 6" xfId="19875"/>
    <cellStyle name="Normal 123 4" xfId="3507"/>
    <cellStyle name="Normal 123 4 2" xfId="7290"/>
    <cellStyle name="Normal 123 4 2 2" xfId="15349"/>
    <cellStyle name="Normal 123 4 2 2 2" xfId="32196"/>
    <cellStyle name="Normal 123 4 2 3" xfId="24629"/>
    <cellStyle name="Normal 123 4 3" xfId="11566"/>
    <cellStyle name="Normal 123 4 3 2" xfId="28415"/>
    <cellStyle name="Normal 123 4 4" xfId="20848"/>
    <cellStyle name="Normal 123 5" xfId="5406"/>
    <cellStyle name="Normal 123 5 2" xfId="13465"/>
    <cellStyle name="Normal 123 5 2 2" xfId="30312"/>
    <cellStyle name="Normal 123 5 3" xfId="22745"/>
    <cellStyle name="Normal 123 6" xfId="9569"/>
    <cellStyle name="Normal 123 6 2" xfId="26531"/>
    <cellStyle name="Normal 123 7" xfId="16830"/>
    <cellStyle name="Normal 123 8" xfId="18963"/>
    <cellStyle name="Normal 124" xfId="1416"/>
    <cellStyle name="Normal 124 2" xfId="1910"/>
    <cellStyle name="Normal 124 2 2" xfId="2909"/>
    <cellStyle name="Normal 124 2 2 2" xfId="4871"/>
    <cellStyle name="Normal 124 2 2 2 2" xfId="8654"/>
    <cellStyle name="Normal 124 2 2 2 2 2" xfId="16713"/>
    <cellStyle name="Normal 124 2 2 2 2 2 2" xfId="33560"/>
    <cellStyle name="Normal 124 2 2 2 2 3" xfId="25993"/>
    <cellStyle name="Normal 124 2 2 2 3" xfId="12930"/>
    <cellStyle name="Normal 124 2 2 2 3 2" xfId="29779"/>
    <cellStyle name="Normal 124 2 2 2 4" xfId="22212"/>
    <cellStyle name="Normal 124 2 2 3" xfId="6770"/>
    <cellStyle name="Normal 124 2 2 3 2" xfId="14829"/>
    <cellStyle name="Normal 124 2 2 3 2 2" xfId="31676"/>
    <cellStyle name="Normal 124 2 2 3 3" xfId="24109"/>
    <cellStyle name="Normal 124 2 2 4" xfId="10996"/>
    <cellStyle name="Normal 124 2 2 4 2" xfId="27895"/>
    <cellStyle name="Normal 124 2 2 5" xfId="16836"/>
    <cellStyle name="Normal 124 2 2 6" xfId="20327"/>
    <cellStyle name="Normal 124 2 3" xfId="3959"/>
    <cellStyle name="Normal 124 2 3 2" xfId="7742"/>
    <cellStyle name="Normal 124 2 3 2 2" xfId="15801"/>
    <cellStyle name="Normal 124 2 3 2 2 2" xfId="32648"/>
    <cellStyle name="Normal 124 2 3 2 3" xfId="25081"/>
    <cellStyle name="Normal 124 2 3 3" xfId="12018"/>
    <cellStyle name="Normal 124 2 3 3 2" xfId="28867"/>
    <cellStyle name="Normal 124 2 3 4" xfId="21300"/>
    <cellStyle name="Normal 124 2 4" xfId="5858"/>
    <cellStyle name="Normal 124 2 4 2" xfId="13917"/>
    <cellStyle name="Normal 124 2 4 2 2" xfId="30764"/>
    <cellStyle name="Normal 124 2 4 3" xfId="23197"/>
    <cellStyle name="Normal 124 2 5" xfId="10043"/>
    <cellStyle name="Normal 124 2 5 2" xfId="26983"/>
    <cellStyle name="Normal 124 2 6" xfId="16835"/>
    <cellStyle name="Normal 124 2 7" xfId="19415"/>
    <cellStyle name="Normal 124 3" xfId="2456"/>
    <cellStyle name="Normal 124 3 2" xfId="4420"/>
    <cellStyle name="Normal 124 3 2 2" xfId="8203"/>
    <cellStyle name="Normal 124 3 2 2 2" xfId="16262"/>
    <cellStyle name="Normal 124 3 2 2 2 2" xfId="33109"/>
    <cellStyle name="Normal 124 3 2 2 3" xfId="25542"/>
    <cellStyle name="Normal 124 3 2 3" xfId="12479"/>
    <cellStyle name="Normal 124 3 2 3 2" xfId="29328"/>
    <cellStyle name="Normal 124 3 2 4" xfId="21761"/>
    <cellStyle name="Normal 124 3 3" xfId="6319"/>
    <cellStyle name="Normal 124 3 3 2" xfId="14378"/>
    <cellStyle name="Normal 124 3 3 2 2" xfId="31225"/>
    <cellStyle name="Normal 124 3 3 3" xfId="23658"/>
    <cellStyle name="Normal 124 3 4" xfId="10544"/>
    <cellStyle name="Normal 124 3 4 2" xfId="27444"/>
    <cellStyle name="Normal 124 3 5" xfId="16837"/>
    <cellStyle name="Normal 124 3 6" xfId="19876"/>
    <cellStyle name="Normal 124 4" xfId="3508"/>
    <cellStyle name="Normal 124 4 2" xfId="7291"/>
    <cellStyle name="Normal 124 4 2 2" xfId="15350"/>
    <cellStyle name="Normal 124 4 2 2 2" xfId="32197"/>
    <cellStyle name="Normal 124 4 2 3" xfId="24630"/>
    <cellStyle name="Normal 124 4 3" xfId="11567"/>
    <cellStyle name="Normal 124 4 3 2" xfId="28416"/>
    <cellStyle name="Normal 124 4 4" xfId="20849"/>
    <cellStyle name="Normal 124 5" xfId="5407"/>
    <cellStyle name="Normal 124 5 2" xfId="13466"/>
    <cellStyle name="Normal 124 5 2 2" xfId="30313"/>
    <cellStyle name="Normal 124 5 3" xfId="22746"/>
    <cellStyle name="Normal 124 6" xfId="9570"/>
    <cellStyle name="Normal 124 6 2" xfId="26532"/>
    <cellStyle name="Normal 124 7" xfId="16834"/>
    <cellStyle name="Normal 124 8" xfId="18964"/>
    <cellStyle name="Normal 125" xfId="1417"/>
    <cellStyle name="Normal 125 2" xfId="1911"/>
    <cellStyle name="Normal 125 2 2" xfId="2910"/>
    <cellStyle name="Normal 125 2 2 2" xfId="4872"/>
    <cellStyle name="Normal 125 2 2 2 2" xfId="8655"/>
    <cellStyle name="Normal 125 2 2 2 2 2" xfId="16714"/>
    <cellStyle name="Normal 125 2 2 2 2 2 2" xfId="33561"/>
    <cellStyle name="Normal 125 2 2 2 2 3" xfId="25994"/>
    <cellStyle name="Normal 125 2 2 2 3" xfId="12931"/>
    <cellStyle name="Normal 125 2 2 2 3 2" xfId="29780"/>
    <cellStyle name="Normal 125 2 2 2 4" xfId="22213"/>
    <cellStyle name="Normal 125 2 2 3" xfId="6771"/>
    <cellStyle name="Normal 125 2 2 3 2" xfId="14830"/>
    <cellStyle name="Normal 125 2 2 3 2 2" xfId="31677"/>
    <cellStyle name="Normal 125 2 2 3 3" xfId="24110"/>
    <cellStyle name="Normal 125 2 2 4" xfId="10997"/>
    <cellStyle name="Normal 125 2 2 4 2" xfId="27896"/>
    <cellStyle name="Normal 125 2 2 5" xfId="16840"/>
    <cellStyle name="Normal 125 2 2 6" xfId="20328"/>
    <cellStyle name="Normal 125 2 3" xfId="3960"/>
    <cellStyle name="Normal 125 2 3 2" xfId="7743"/>
    <cellStyle name="Normal 125 2 3 2 2" xfId="15802"/>
    <cellStyle name="Normal 125 2 3 2 2 2" xfId="32649"/>
    <cellStyle name="Normal 125 2 3 2 3" xfId="25082"/>
    <cellStyle name="Normal 125 2 3 3" xfId="12019"/>
    <cellStyle name="Normal 125 2 3 3 2" xfId="28868"/>
    <cellStyle name="Normal 125 2 3 4" xfId="21301"/>
    <cellStyle name="Normal 125 2 4" xfId="5859"/>
    <cellStyle name="Normal 125 2 4 2" xfId="13918"/>
    <cellStyle name="Normal 125 2 4 2 2" xfId="30765"/>
    <cellStyle name="Normal 125 2 4 3" xfId="23198"/>
    <cellStyle name="Normal 125 2 5" xfId="10044"/>
    <cellStyle name="Normal 125 2 5 2" xfId="26984"/>
    <cellStyle name="Normal 125 2 6" xfId="16839"/>
    <cellStyle name="Normal 125 2 7" xfId="19416"/>
    <cellStyle name="Normal 125 3" xfId="2457"/>
    <cellStyle name="Normal 125 3 2" xfId="4421"/>
    <cellStyle name="Normal 125 3 2 2" xfId="8204"/>
    <cellStyle name="Normal 125 3 2 2 2" xfId="16263"/>
    <cellStyle name="Normal 125 3 2 2 2 2" xfId="33110"/>
    <cellStyle name="Normal 125 3 2 2 3" xfId="25543"/>
    <cellStyle name="Normal 125 3 2 3" xfId="12480"/>
    <cellStyle name="Normal 125 3 2 3 2" xfId="29329"/>
    <cellStyle name="Normal 125 3 2 4" xfId="21762"/>
    <cellStyle name="Normal 125 3 3" xfId="6320"/>
    <cellStyle name="Normal 125 3 3 2" xfId="14379"/>
    <cellStyle name="Normal 125 3 3 2 2" xfId="31226"/>
    <cellStyle name="Normal 125 3 3 3" xfId="23659"/>
    <cellStyle name="Normal 125 3 4" xfId="10545"/>
    <cellStyle name="Normal 125 3 4 2" xfId="27445"/>
    <cellStyle name="Normal 125 3 5" xfId="16841"/>
    <cellStyle name="Normal 125 3 6" xfId="19877"/>
    <cellStyle name="Normal 125 4" xfId="3509"/>
    <cellStyle name="Normal 125 4 2" xfId="7292"/>
    <cellStyle name="Normal 125 4 2 2" xfId="15351"/>
    <cellStyle name="Normal 125 4 2 2 2" xfId="32198"/>
    <cellStyle name="Normal 125 4 2 3" xfId="24631"/>
    <cellStyle name="Normal 125 4 3" xfId="11568"/>
    <cellStyle name="Normal 125 4 3 2" xfId="28417"/>
    <cellStyle name="Normal 125 4 4" xfId="20850"/>
    <cellStyle name="Normal 125 5" xfId="5408"/>
    <cellStyle name="Normal 125 5 2" xfId="13467"/>
    <cellStyle name="Normal 125 5 2 2" xfId="30314"/>
    <cellStyle name="Normal 125 5 3" xfId="22747"/>
    <cellStyle name="Normal 125 6" xfId="9571"/>
    <cellStyle name="Normal 125 6 2" xfId="26533"/>
    <cellStyle name="Normal 125 7" xfId="16838"/>
    <cellStyle name="Normal 125 8" xfId="18965"/>
    <cellStyle name="Normal 126" xfId="1418"/>
    <cellStyle name="Normal 126 2" xfId="2458"/>
    <cellStyle name="Normal 126 2 2" xfId="4422"/>
    <cellStyle name="Normal 126 2 2 2" xfId="8205"/>
    <cellStyle name="Normal 126 2 2 2 2" xfId="16264"/>
    <cellStyle name="Normal 126 2 2 2 2 2" xfId="33111"/>
    <cellStyle name="Normal 126 2 2 2 3" xfId="25544"/>
    <cellStyle name="Normal 126 2 2 3" xfId="12481"/>
    <cellStyle name="Normal 126 2 2 3 2" xfId="29330"/>
    <cellStyle name="Normal 126 2 2 4" xfId="21763"/>
    <cellStyle name="Normal 126 2 3" xfId="6321"/>
    <cellStyle name="Normal 126 2 3 2" xfId="14380"/>
    <cellStyle name="Normal 126 2 3 2 2" xfId="31227"/>
    <cellStyle name="Normal 126 2 3 3" xfId="23660"/>
    <cellStyle name="Normal 126 2 4" xfId="10546"/>
    <cellStyle name="Normal 126 2 4 2" xfId="27446"/>
    <cellStyle name="Normal 126 2 5" xfId="16843"/>
    <cellStyle name="Normal 126 2 6" xfId="19878"/>
    <cellStyle name="Normal 126 3" xfId="3510"/>
    <cellStyle name="Normal 126 3 2" xfId="7293"/>
    <cellStyle name="Normal 126 3 2 2" xfId="15352"/>
    <cellStyle name="Normal 126 3 2 2 2" xfId="32199"/>
    <cellStyle name="Normal 126 3 2 3" xfId="24632"/>
    <cellStyle name="Normal 126 3 3" xfId="11569"/>
    <cellStyle name="Normal 126 3 3 2" xfId="28418"/>
    <cellStyle name="Normal 126 3 4" xfId="20851"/>
    <cellStyle name="Normal 126 4" xfId="5409"/>
    <cellStyle name="Normal 126 4 2" xfId="13468"/>
    <cellStyle name="Normal 126 4 2 2" xfId="30315"/>
    <cellStyle name="Normal 126 4 3" xfId="22748"/>
    <cellStyle name="Normal 126 5" xfId="9572"/>
    <cellStyle name="Normal 126 5 2" xfId="26534"/>
    <cellStyle name="Normal 126 6" xfId="16842"/>
    <cellStyle name="Normal 126 7" xfId="18966"/>
    <cellStyle name="Normal 127" xfId="1420"/>
    <cellStyle name="Normal 128" xfId="1419"/>
    <cellStyle name="Normal 128 2" xfId="2459"/>
    <cellStyle name="Normal 128 2 2" xfId="4423"/>
    <cellStyle name="Normal 128 2 2 2" xfId="8206"/>
    <cellStyle name="Normal 128 2 2 2 2" xfId="16265"/>
    <cellStyle name="Normal 128 2 2 2 2 2" xfId="33112"/>
    <cellStyle name="Normal 128 2 2 2 3" xfId="25545"/>
    <cellStyle name="Normal 128 2 2 3" xfId="12482"/>
    <cellStyle name="Normal 128 2 2 3 2" xfId="29331"/>
    <cellStyle name="Normal 128 2 2 4" xfId="21764"/>
    <cellStyle name="Normal 128 2 3" xfId="6322"/>
    <cellStyle name="Normal 128 2 3 2" xfId="14381"/>
    <cellStyle name="Normal 128 2 3 2 2" xfId="31228"/>
    <cellStyle name="Normal 128 2 3 3" xfId="23661"/>
    <cellStyle name="Normal 128 2 4" xfId="10547"/>
    <cellStyle name="Normal 128 2 4 2" xfId="27447"/>
    <cellStyle name="Normal 128 2 5" xfId="16845"/>
    <cellStyle name="Normal 128 2 6" xfId="19879"/>
    <cellStyle name="Normal 128 3" xfId="3511"/>
    <cellStyle name="Normal 128 3 2" xfId="7294"/>
    <cellStyle name="Normal 128 3 2 2" xfId="15353"/>
    <cellStyle name="Normal 128 3 2 2 2" xfId="32200"/>
    <cellStyle name="Normal 128 3 2 3" xfId="24633"/>
    <cellStyle name="Normal 128 3 3" xfId="11570"/>
    <cellStyle name="Normal 128 3 3 2" xfId="28419"/>
    <cellStyle name="Normal 128 3 4" xfId="20852"/>
    <cellStyle name="Normal 128 4" xfId="5410"/>
    <cellStyle name="Normal 128 4 2" xfId="13469"/>
    <cellStyle name="Normal 128 4 2 2" xfId="30316"/>
    <cellStyle name="Normal 128 4 3" xfId="22749"/>
    <cellStyle name="Normal 128 5" xfId="9573"/>
    <cellStyle name="Normal 128 5 2" xfId="26535"/>
    <cellStyle name="Normal 128 6" xfId="16844"/>
    <cellStyle name="Normal 128 7" xfId="18967"/>
    <cellStyle name="Normal 129" xfId="1912"/>
    <cellStyle name="Normal 13" xfId="438"/>
    <cellStyle name="Normal 13 2" xfId="923"/>
    <cellStyle name="Normal 13 3" xfId="907"/>
    <cellStyle name="Normal 13 3 2" xfId="16847"/>
    <cellStyle name="Normal 13 3 3" xfId="34041"/>
    <cellStyle name="Normal 13 4" xfId="16846"/>
    <cellStyle name="Normal 13 5" xfId="18531"/>
    <cellStyle name="Normal 13 6" xfId="34042"/>
    <cellStyle name="Normal 13_INFORME" xfId="929"/>
    <cellStyle name="Normal 130" xfId="1913"/>
    <cellStyle name="Normal 130 2" xfId="2911"/>
    <cellStyle name="Normal 130 2 2" xfId="4873"/>
    <cellStyle name="Normal 130 2 2 2" xfId="8656"/>
    <cellStyle name="Normal 130 2 2 2 2" xfId="16715"/>
    <cellStyle name="Normal 130 2 2 2 2 2" xfId="33562"/>
    <cellStyle name="Normal 130 2 2 2 3" xfId="25995"/>
    <cellStyle name="Normal 130 2 2 3" xfId="12932"/>
    <cellStyle name="Normal 130 2 2 3 2" xfId="29781"/>
    <cellStyle name="Normal 130 2 2 4" xfId="22214"/>
    <cellStyle name="Normal 130 2 3" xfId="6772"/>
    <cellStyle name="Normal 130 2 3 2" xfId="14831"/>
    <cellStyle name="Normal 130 2 3 2 2" xfId="31678"/>
    <cellStyle name="Normal 130 2 3 3" xfId="24111"/>
    <cellStyle name="Normal 130 2 4" xfId="10998"/>
    <cellStyle name="Normal 130 2 4 2" xfId="27897"/>
    <cellStyle name="Normal 130 2 5" xfId="16849"/>
    <cellStyle name="Normal 130 2 6" xfId="20329"/>
    <cellStyle name="Normal 130 3" xfId="3961"/>
    <cellStyle name="Normal 130 3 2" xfId="7744"/>
    <cellStyle name="Normal 130 3 2 2" xfId="15803"/>
    <cellStyle name="Normal 130 3 2 2 2" xfId="32650"/>
    <cellStyle name="Normal 130 3 2 3" xfId="25083"/>
    <cellStyle name="Normal 130 3 3" xfId="12020"/>
    <cellStyle name="Normal 130 3 3 2" xfId="28869"/>
    <cellStyle name="Normal 130 3 4" xfId="21302"/>
    <cellStyle name="Normal 130 4" xfId="5860"/>
    <cellStyle name="Normal 130 4 2" xfId="13919"/>
    <cellStyle name="Normal 130 4 2 2" xfId="30766"/>
    <cellStyle name="Normal 130 4 3" xfId="23199"/>
    <cellStyle name="Normal 130 5" xfId="10045"/>
    <cellStyle name="Normal 130 5 2" xfId="26985"/>
    <cellStyle name="Normal 130 6" xfId="16848"/>
    <cellStyle name="Normal 130 7" xfId="19417"/>
    <cellStyle name="Normal 131" xfId="1914"/>
    <cellStyle name="Normal 131 2" xfId="2912"/>
    <cellStyle name="Normal 131 2 2" xfId="4874"/>
    <cellStyle name="Normal 131 2 2 2" xfId="8657"/>
    <cellStyle name="Normal 131 2 2 2 2" xfId="16716"/>
    <cellStyle name="Normal 131 2 2 2 2 2" xfId="33563"/>
    <cellStyle name="Normal 131 2 2 2 3" xfId="25996"/>
    <cellStyle name="Normal 131 2 2 3" xfId="12933"/>
    <cellStyle name="Normal 131 2 2 3 2" xfId="29782"/>
    <cellStyle name="Normal 131 2 2 4" xfId="22215"/>
    <cellStyle name="Normal 131 2 3" xfId="6773"/>
    <cellStyle name="Normal 131 2 3 2" xfId="14832"/>
    <cellStyle name="Normal 131 2 3 2 2" xfId="31679"/>
    <cellStyle name="Normal 131 2 3 3" xfId="24112"/>
    <cellStyle name="Normal 131 2 4" xfId="10999"/>
    <cellStyle name="Normal 131 2 4 2" xfId="27898"/>
    <cellStyle name="Normal 131 2 5" xfId="16851"/>
    <cellStyle name="Normal 131 2 6" xfId="20330"/>
    <cellStyle name="Normal 131 3" xfId="3962"/>
    <cellStyle name="Normal 131 3 2" xfId="7745"/>
    <cellStyle name="Normal 131 3 2 2" xfId="15804"/>
    <cellStyle name="Normal 131 3 2 2 2" xfId="32651"/>
    <cellStyle name="Normal 131 3 2 3" xfId="25084"/>
    <cellStyle name="Normal 131 3 3" xfId="12021"/>
    <cellStyle name="Normal 131 3 3 2" xfId="28870"/>
    <cellStyle name="Normal 131 3 4" xfId="21303"/>
    <cellStyle name="Normal 131 4" xfId="5861"/>
    <cellStyle name="Normal 131 4 2" xfId="13920"/>
    <cellStyle name="Normal 131 4 2 2" xfId="30767"/>
    <cellStyle name="Normal 131 4 3" xfId="23200"/>
    <cellStyle name="Normal 131 5" xfId="10046"/>
    <cellStyle name="Normal 131 5 2" xfId="26986"/>
    <cellStyle name="Normal 131 6" xfId="16850"/>
    <cellStyle name="Normal 131 7" xfId="19418"/>
    <cellStyle name="Normal 132" xfId="1915"/>
    <cellStyle name="Normal 132 2" xfId="2913"/>
    <cellStyle name="Normal 132 2 2" xfId="4875"/>
    <cellStyle name="Normal 132 2 2 2" xfId="8658"/>
    <cellStyle name="Normal 132 2 2 2 2" xfId="16717"/>
    <cellStyle name="Normal 132 2 2 2 2 2" xfId="33564"/>
    <cellStyle name="Normal 132 2 2 2 3" xfId="25997"/>
    <cellStyle name="Normal 132 2 2 3" xfId="12934"/>
    <cellStyle name="Normal 132 2 2 3 2" xfId="29783"/>
    <cellStyle name="Normal 132 2 2 4" xfId="22216"/>
    <cellStyle name="Normal 132 2 3" xfId="6774"/>
    <cellStyle name="Normal 132 2 3 2" xfId="14833"/>
    <cellStyle name="Normal 132 2 3 2 2" xfId="31680"/>
    <cellStyle name="Normal 132 2 3 3" xfId="24113"/>
    <cellStyle name="Normal 132 2 4" xfId="11000"/>
    <cellStyle name="Normal 132 2 4 2" xfId="27899"/>
    <cellStyle name="Normal 132 2 5" xfId="16853"/>
    <cellStyle name="Normal 132 2 6" xfId="20331"/>
    <cellStyle name="Normal 132 3" xfId="3963"/>
    <cellStyle name="Normal 132 3 2" xfId="7746"/>
    <cellStyle name="Normal 132 3 2 2" xfId="15805"/>
    <cellStyle name="Normal 132 3 2 2 2" xfId="32652"/>
    <cellStyle name="Normal 132 3 2 3" xfId="25085"/>
    <cellStyle name="Normal 132 3 3" xfId="12022"/>
    <cellStyle name="Normal 132 3 3 2" xfId="28871"/>
    <cellStyle name="Normal 132 3 4" xfId="21304"/>
    <cellStyle name="Normal 132 4" xfId="5862"/>
    <cellStyle name="Normal 132 4 2" xfId="13921"/>
    <cellStyle name="Normal 132 4 2 2" xfId="30768"/>
    <cellStyle name="Normal 132 4 3" xfId="23201"/>
    <cellStyle name="Normal 132 5" xfId="10047"/>
    <cellStyle name="Normal 132 5 2" xfId="26987"/>
    <cellStyle name="Normal 132 6" xfId="16852"/>
    <cellStyle name="Normal 132 7" xfId="19419"/>
    <cellStyle name="Normal 133" xfId="1916"/>
    <cellStyle name="Normal 133 2" xfId="2914"/>
    <cellStyle name="Normal 133 2 2" xfId="4876"/>
    <cellStyle name="Normal 133 2 2 2" xfId="8659"/>
    <cellStyle name="Normal 133 2 2 2 2" xfId="16718"/>
    <cellStyle name="Normal 133 2 2 2 2 2" xfId="33565"/>
    <cellStyle name="Normal 133 2 2 2 3" xfId="25998"/>
    <cellStyle name="Normal 133 2 2 3" xfId="12935"/>
    <cellStyle name="Normal 133 2 2 3 2" xfId="29784"/>
    <cellStyle name="Normal 133 2 2 4" xfId="22217"/>
    <cellStyle name="Normal 133 2 3" xfId="6775"/>
    <cellStyle name="Normal 133 2 3 2" xfId="14834"/>
    <cellStyle name="Normal 133 2 3 2 2" xfId="31681"/>
    <cellStyle name="Normal 133 2 3 3" xfId="24114"/>
    <cellStyle name="Normal 133 2 4" xfId="11001"/>
    <cellStyle name="Normal 133 2 4 2" xfId="27900"/>
    <cellStyle name="Normal 133 2 5" xfId="16855"/>
    <cellStyle name="Normal 133 2 6" xfId="20332"/>
    <cellStyle name="Normal 133 3" xfId="3964"/>
    <cellStyle name="Normal 133 3 2" xfId="7747"/>
    <cellStyle name="Normal 133 3 2 2" xfId="15806"/>
    <cellStyle name="Normal 133 3 2 2 2" xfId="32653"/>
    <cellStyle name="Normal 133 3 2 3" xfId="25086"/>
    <cellStyle name="Normal 133 3 3" xfId="12023"/>
    <cellStyle name="Normal 133 3 3 2" xfId="28872"/>
    <cellStyle name="Normal 133 3 4" xfId="21305"/>
    <cellStyle name="Normal 133 4" xfId="5863"/>
    <cellStyle name="Normal 133 4 2" xfId="13922"/>
    <cellStyle name="Normal 133 4 2 2" xfId="30769"/>
    <cellStyle name="Normal 133 4 3" xfId="23202"/>
    <cellStyle name="Normal 133 5" xfId="10048"/>
    <cellStyle name="Normal 133 5 2" xfId="26988"/>
    <cellStyle name="Normal 133 6" xfId="16854"/>
    <cellStyle name="Normal 133 7" xfId="19420"/>
    <cellStyle name="Normal 134" xfId="1917"/>
    <cellStyle name="Normal 134 2" xfId="2915"/>
    <cellStyle name="Normal 134 2 2" xfId="4877"/>
    <cellStyle name="Normal 134 2 2 2" xfId="8660"/>
    <cellStyle name="Normal 134 2 2 2 2" xfId="16719"/>
    <cellStyle name="Normal 134 2 2 2 2 2" xfId="33566"/>
    <cellStyle name="Normal 134 2 2 2 3" xfId="25999"/>
    <cellStyle name="Normal 134 2 2 3" xfId="12936"/>
    <cellStyle name="Normal 134 2 2 3 2" xfId="29785"/>
    <cellStyle name="Normal 134 2 2 4" xfId="22218"/>
    <cellStyle name="Normal 134 2 3" xfId="6776"/>
    <cellStyle name="Normal 134 2 3 2" xfId="14835"/>
    <cellStyle name="Normal 134 2 3 2 2" xfId="31682"/>
    <cellStyle name="Normal 134 2 3 3" xfId="24115"/>
    <cellStyle name="Normal 134 2 4" xfId="11002"/>
    <cellStyle name="Normal 134 2 4 2" xfId="27901"/>
    <cellStyle name="Normal 134 2 5" xfId="16857"/>
    <cellStyle name="Normal 134 2 6" xfId="20333"/>
    <cellStyle name="Normal 134 3" xfId="3965"/>
    <cellStyle name="Normal 134 3 2" xfId="7748"/>
    <cellStyle name="Normal 134 3 2 2" xfId="15807"/>
    <cellStyle name="Normal 134 3 2 2 2" xfId="32654"/>
    <cellStyle name="Normal 134 3 2 3" xfId="25087"/>
    <cellStyle name="Normal 134 3 3" xfId="12024"/>
    <cellStyle name="Normal 134 3 3 2" xfId="28873"/>
    <cellStyle name="Normal 134 3 4" xfId="21306"/>
    <cellStyle name="Normal 134 4" xfId="5864"/>
    <cellStyle name="Normal 134 4 2" xfId="13923"/>
    <cellStyle name="Normal 134 4 2 2" xfId="30770"/>
    <cellStyle name="Normal 134 4 3" xfId="23203"/>
    <cellStyle name="Normal 134 5" xfId="10049"/>
    <cellStyle name="Normal 134 5 2" xfId="26989"/>
    <cellStyle name="Normal 134 6" xfId="16856"/>
    <cellStyle name="Normal 134 7" xfId="19421"/>
    <cellStyle name="Normal 135" xfId="1918"/>
    <cellStyle name="Normal 135 2" xfId="2916"/>
    <cellStyle name="Normal 135 2 2" xfId="4878"/>
    <cellStyle name="Normal 135 2 2 2" xfId="8661"/>
    <cellStyle name="Normal 135 2 2 2 2" xfId="16720"/>
    <cellStyle name="Normal 135 2 2 2 2 2" xfId="33567"/>
    <cellStyle name="Normal 135 2 2 2 3" xfId="26000"/>
    <cellStyle name="Normal 135 2 2 3" xfId="12937"/>
    <cellStyle name="Normal 135 2 2 3 2" xfId="29786"/>
    <cellStyle name="Normal 135 2 2 4" xfId="22219"/>
    <cellStyle name="Normal 135 2 3" xfId="6777"/>
    <cellStyle name="Normal 135 2 3 2" xfId="14836"/>
    <cellStyle name="Normal 135 2 3 2 2" xfId="31683"/>
    <cellStyle name="Normal 135 2 3 3" xfId="24116"/>
    <cellStyle name="Normal 135 2 4" xfId="11003"/>
    <cellStyle name="Normal 135 2 4 2" xfId="27902"/>
    <cellStyle name="Normal 135 2 5" xfId="16859"/>
    <cellStyle name="Normal 135 2 6" xfId="20334"/>
    <cellStyle name="Normal 135 3" xfId="3966"/>
    <cellStyle name="Normal 135 3 2" xfId="7749"/>
    <cellStyle name="Normal 135 3 2 2" xfId="15808"/>
    <cellStyle name="Normal 135 3 2 2 2" xfId="32655"/>
    <cellStyle name="Normal 135 3 2 3" xfId="25088"/>
    <cellStyle name="Normal 135 3 3" xfId="12025"/>
    <cellStyle name="Normal 135 3 3 2" xfId="28874"/>
    <cellStyle name="Normal 135 3 4" xfId="21307"/>
    <cellStyle name="Normal 135 4" xfId="5865"/>
    <cellStyle name="Normal 135 4 2" xfId="13924"/>
    <cellStyle name="Normal 135 4 2 2" xfId="30771"/>
    <cellStyle name="Normal 135 4 3" xfId="23204"/>
    <cellStyle name="Normal 135 5" xfId="10050"/>
    <cellStyle name="Normal 135 5 2" xfId="26990"/>
    <cellStyle name="Normal 135 6" xfId="16858"/>
    <cellStyle name="Normal 135 7" xfId="19422"/>
    <cellStyle name="Normal 136" xfId="1919"/>
    <cellStyle name="Normal 136 2" xfId="2917"/>
    <cellStyle name="Normal 136 2 2" xfId="4879"/>
    <cellStyle name="Normal 136 2 2 2" xfId="8662"/>
    <cellStyle name="Normal 136 2 2 2 2" xfId="16721"/>
    <cellStyle name="Normal 136 2 2 2 2 2" xfId="33568"/>
    <cellStyle name="Normal 136 2 2 2 3" xfId="26001"/>
    <cellStyle name="Normal 136 2 2 3" xfId="12938"/>
    <cellStyle name="Normal 136 2 2 3 2" xfId="29787"/>
    <cellStyle name="Normal 136 2 2 4" xfId="22220"/>
    <cellStyle name="Normal 136 2 3" xfId="6778"/>
    <cellStyle name="Normal 136 2 3 2" xfId="14837"/>
    <cellStyle name="Normal 136 2 3 2 2" xfId="31684"/>
    <cellStyle name="Normal 136 2 3 3" xfId="24117"/>
    <cellStyle name="Normal 136 2 4" xfId="11004"/>
    <cellStyle name="Normal 136 2 4 2" xfId="27903"/>
    <cellStyle name="Normal 136 2 5" xfId="16861"/>
    <cellStyle name="Normal 136 2 6" xfId="20335"/>
    <cellStyle name="Normal 136 3" xfId="3967"/>
    <cellStyle name="Normal 136 3 2" xfId="7750"/>
    <cellStyle name="Normal 136 3 2 2" xfId="15809"/>
    <cellStyle name="Normal 136 3 2 2 2" xfId="32656"/>
    <cellStyle name="Normal 136 3 2 3" xfId="25089"/>
    <cellStyle name="Normal 136 3 3" xfId="12026"/>
    <cellStyle name="Normal 136 3 3 2" xfId="28875"/>
    <cellStyle name="Normal 136 3 4" xfId="21308"/>
    <cellStyle name="Normal 136 4" xfId="5866"/>
    <cellStyle name="Normal 136 4 2" xfId="13925"/>
    <cellStyle name="Normal 136 4 2 2" xfId="30772"/>
    <cellStyle name="Normal 136 4 3" xfId="23205"/>
    <cellStyle name="Normal 136 5" xfId="10051"/>
    <cellStyle name="Normal 136 5 2" xfId="26991"/>
    <cellStyle name="Normal 136 6" xfId="16860"/>
    <cellStyle name="Normal 136 7" xfId="19423"/>
    <cellStyle name="Normal 137" xfId="1920"/>
    <cellStyle name="Normal 137 2" xfId="2918"/>
    <cellStyle name="Normal 137 2 2" xfId="4880"/>
    <cellStyle name="Normal 137 2 2 2" xfId="8663"/>
    <cellStyle name="Normal 137 2 2 2 2" xfId="16722"/>
    <cellStyle name="Normal 137 2 2 2 2 2" xfId="33569"/>
    <cellStyle name="Normal 137 2 2 2 3" xfId="26002"/>
    <cellStyle name="Normal 137 2 2 3" xfId="12939"/>
    <cellStyle name="Normal 137 2 2 3 2" xfId="29788"/>
    <cellStyle name="Normal 137 2 2 4" xfId="22221"/>
    <cellStyle name="Normal 137 2 3" xfId="6779"/>
    <cellStyle name="Normal 137 2 3 2" xfId="14838"/>
    <cellStyle name="Normal 137 2 3 2 2" xfId="31685"/>
    <cellStyle name="Normal 137 2 3 3" xfId="24118"/>
    <cellStyle name="Normal 137 2 4" xfId="11005"/>
    <cellStyle name="Normal 137 2 4 2" xfId="27904"/>
    <cellStyle name="Normal 137 2 5" xfId="16863"/>
    <cellStyle name="Normal 137 2 6" xfId="20336"/>
    <cellStyle name="Normal 137 3" xfId="3968"/>
    <cellStyle name="Normal 137 3 2" xfId="7751"/>
    <cellStyle name="Normal 137 3 2 2" xfId="15810"/>
    <cellStyle name="Normal 137 3 2 2 2" xfId="32657"/>
    <cellStyle name="Normal 137 3 2 3" xfId="25090"/>
    <cellStyle name="Normal 137 3 3" xfId="12027"/>
    <cellStyle name="Normal 137 3 3 2" xfId="28876"/>
    <cellStyle name="Normal 137 3 4" xfId="21309"/>
    <cellStyle name="Normal 137 4" xfId="5867"/>
    <cellStyle name="Normal 137 4 2" xfId="13926"/>
    <cellStyle name="Normal 137 4 2 2" xfId="30773"/>
    <cellStyle name="Normal 137 4 3" xfId="23206"/>
    <cellStyle name="Normal 137 5" xfId="10052"/>
    <cellStyle name="Normal 137 5 2" xfId="26992"/>
    <cellStyle name="Normal 137 6" xfId="16862"/>
    <cellStyle name="Normal 137 7" xfId="19424"/>
    <cellStyle name="Normal 138" xfId="1921"/>
    <cellStyle name="Normal 138 2" xfId="2919"/>
    <cellStyle name="Normal 138 2 2" xfId="4881"/>
    <cellStyle name="Normal 138 2 2 2" xfId="8664"/>
    <cellStyle name="Normal 138 2 2 2 2" xfId="16723"/>
    <cellStyle name="Normal 138 2 2 2 2 2" xfId="33570"/>
    <cellStyle name="Normal 138 2 2 2 3" xfId="26003"/>
    <cellStyle name="Normal 138 2 2 3" xfId="12940"/>
    <cellStyle name="Normal 138 2 2 3 2" xfId="29789"/>
    <cellStyle name="Normal 138 2 2 4" xfId="22222"/>
    <cellStyle name="Normal 138 2 3" xfId="6780"/>
    <cellStyle name="Normal 138 2 3 2" xfId="14839"/>
    <cellStyle name="Normal 138 2 3 2 2" xfId="31686"/>
    <cellStyle name="Normal 138 2 3 3" xfId="24119"/>
    <cellStyle name="Normal 138 2 4" xfId="11006"/>
    <cellStyle name="Normal 138 2 4 2" xfId="27905"/>
    <cellStyle name="Normal 138 2 5" xfId="16865"/>
    <cellStyle name="Normal 138 2 6" xfId="20337"/>
    <cellStyle name="Normal 138 3" xfId="3969"/>
    <cellStyle name="Normal 138 3 2" xfId="7752"/>
    <cellStyle name="Normal 138 3 2 2" xfId="15811"/>
    <cellStyle name="Normal 138 3 2 2 2" xfId="32658"/>
    <cellStyle name="Normal 138 3 2 3" xfId="25091"/>
    <cellStyle name="Normal 138 3 3" xfId="12028"/>
    <cellStyle name="Normal 138 3 3 2" xfId="28877"/>
    <cellStyle name="Normal 138 3 4" xfId="21310"/>
    <cellStyle name="Normal 138 4" xfId="5868"/>
    <cellStyle name="Normal 138 4 2" xfId="13927"/>
    <cellStyle name="Normal 138 4 2 2" xfId="30774"/>
    <cellStyle name="Normal 138 4 3" xfId="23207"/>
    <cellStyle name="Normal 138 5" xfId="10053"/>
    <cellStyle name="Normal 138 5 2" xfId="26993"/>
    <cellStyle name="Normal 138 6" xfId="16864"/>
    <cellStyle name="Normal 138 7" xfId="19425"/>
    <cellStyle name="Normal 139" xfId="1922"/>
    <cellStyle name="Normal 139 2" xfId="2920"/>
    <cellStyle name="Normal 139 2 2" xfId="4882"/>
    <cellStyle name="Normal 139 2 2 2" xfId="8665"/>
    <cellStyle name="Normal 139 2 2 2 2" xfId="16724"/>
    <cellStyle name="Normal 139 2 2 2 2 2" xfId="33571"/>
    <cellStyle name="Normal 139 2 2 2 3" xfId="26004"/>
    <cellStyle name="Normal 139 2 2 3" xfId="12941"/>
    <cellStyle name="Normal 139 2 2 3 2" xfId="29790"/>
    <cellStyle name="Normal 139 2 2 4" xfId="22223"/>
    <cellStyle name="Normal 139 2 3" xfId="6781"/>
    <cellStyle name="Normal 139 2 3 2" xfId="14840"/>
    <cellStyle name="Normal 139 2 3 2 2" xfId="31687"/>
    <cellStyle name="Normal 139 2 3 3" xfId="24120"/>
    <cellStyle name="Normal 139 2 4" xfId="11007"/>
    <cellStyle name="Normal 139 2 4 2" xfId="27906"/>
    <cellStyle name="Normal 139 2 5" xfId="16867"/>
    <cellStyle name="Normal 139 2 6" xfId="20338"/>
    <cellStyle name="Normal 139 3" xfId="3970"/>
    <cellStyle name="Normal 139 3 2" xfId="7753"/>
    <cellStyle name="Normal 139 3 2 2" xfId="15812"/>
    <cellStyle name="Normal 139 3 2 2 2" xfId="32659"/>
    <cellStyle name="Normal 139 3 2 3" xfId="25092"/>
    <cellStyle name="Normal 139 3 3" xfId="12029"/>
    <cellStyle name="Normal 139 3 3 2" xfId="28878"/>
    <cellStyle name="Normal 139 3 4" xfId="21311"/>
    <cellStyle name="Normal 139 4" xfId="5869"/>
    <cellStyle name="Normal 139 4 2" xfId="13928"/>
    <cellStyle name="Normal 139 4 2 2" xfId="30775"/>
    <cellStyle name="Normal 139 4 3" xfId="23208"/>
    <cellStyle name="Normal 139 5" xfId="10054"/>
    <cellStyle name="Normal 139 5 2" xfId="26994"/>
    <cellStyle name="Normal 139 6" xfId="16866"/>
    <cellStyle name="Normal 139 7" xfId="19426"/>
    <cellStyle name="Normal 14" xfId="501"/>
    <cellStyle name="Normal 14 2" xfId="935"/>
    <cellStyle name="Normal 14 2 2" xfId="3115"/>
    <cellStyle name="Normal 14 2 3" xfId="16868"/>
    <cellStyle name="Normal 14 2 4" xfId="34043"/>
    <cellStyle name="Normal 14 3" xfId="18517"/>
    <cellStyle name="Normal 140" xfId="1924"/>
    <cellStyle name="Normal 141" xfId="1923"/>
    <cellStyle name="Normal 141 2" xfId="3971"/>
    <cellStyle name="Normal 141 2 2" xfId="7754"/>
    <cellStyle name="Normal 141 2 2 2" xfId="15813"/>
    <cellStyle name="Normal 141 2 2 2 2" xfId="32660"/>
    <cellStyle name="Normal 141 2 2 3" xfId="25093"/>
    <cellStyle name="Normal 141 2 3" xfId="12030"/>
    <cellStyle name="Normal 141 2 3 2" xfId="28879"/>
    <cellStyle name="Normal 141 2 4" xfId="21312"/>
    <cellStyle name="Normal 141 3" xfId="5870"/>
    <cellStyle name="Normal 141 3 2" xfId="13929"/>
    <cellStyle name="Normal 141 3 2 2" xfId="30776"/>
    <cellStyle name="Normal 141 3 3" xfId="23209"/>
    <cellStyle name="Normal 141 4" xfId="10055"/>
    <cellStyle name="Normal 141 4 2" xfId="26995"/>
    <cellStyle name="Normal 141 5" xfId="16869"/>
    <cellStyle name="Normal 141 6" xfId="19427"/>
    <cellStyle name="Normal 142" xfId="2030"/>
    <cellStyle name="Normal 143" xfId="2921"/>
    <cellStyle name="Normal 144" xfId="2922"/>
    <cellStyle name="Normal 144 2" xfId="16870"/>
    <cellStyle name="Normal 145" xfId="2923"/>
    <cellStyle name="Normal 145 2" xfId="4883"/>
    <cellStyle name="Normal 145 2 2" xfId="8666"/>
    <cellStyle name="Normal 145 2 2 2" xfId="16725"/>
    <cellStyle name="Normal 145 2 2 2 2" xfId="33572"/>
    <cellStyle name="Normal 145 2 2 3" xfId="26005"/>
    <cellStyle name="Normal 145 2 3" xfId="12942"/>
    <cellStyle name="Normal 145 2 3 2" xfId="29791"/>
    <cellStyle name="Normal 145 2 4" xfId="22224"/>
    <cellStyle name="Normal 145 3" xfId="6782"/>
    <cellStyle name="Normal 145 3 2" xfId="14841"/>
    <cellStyle name="Normal 145 3 2 2" xfId="31688"/>
    <cellStyle name="Normal 145 3 3" xfId="24121"/>
    <cellStyle name="Normal 145 4" xfId="11009"/>
    <cellStyle name="Normal 145 4 2" xfId="27907"/>
    <cellStyle name="Normal 145 5" xfId="16871"/>
    <cellStyle name="Normal 145 6" xfId="20339"/>
    <cellStyle name="Normal 146" xfId="2924"/>
    <cellStyle name="Normal 146 2" xfId="4884"/>
    <cellStyle name="Normal 146 2 2" xfId="8667"/>
    <cellStyle name="Normal 146 2 2 2" xfId="16726"/>
    <cellStyle name="Normal 146 2 2 2 2" xfId="33573"/>
    <cellStyle name="Normal 146 2 2 3" xfId="26006"/>
    <cellStyle name="Normal 146 2 3" xfId="12943"/>
    <cellStyle name="Normal 146 2 3 2" xfId="29792"/>
    <cellStyle name="Normal 146 2 4" xfId="22225"/>
    <cellStyle name="Normal 146 3" xfId="6783"/>
    <cellStyle name="Normal 146 3 2" xfId="14842"/>
    <cellStyle name="Normal 146 3 2 2" xfId="31689"/>
    <cellStyle name="Normal 146 3 3" xfId="24122"/>
    <cellStyle name="Normal 146 4" xfId="11010"/>
    <cellStyle name="Normal 146 4 2" xfId="27908"/>
    <cellStyle name="Normal 146 5" xfId="16872"/>
    <cellStyle name="Normal 146 6" xfId="20340"/>
    <cellStyle name="Normal 147" xfId="2925"/>
    <cellStyle name="Normal 147 2" xfId="4885"/>
    <cellStyle name="Normal 147 2 2" xfId="8668"/>
    <cellStyle name="Normal 147 2 2 2" xfId="16727"/>
    <cellStyle name="Normal 147 2 2 2 2" xfId="33574"/>
    <cellStyle name="Normal 147 2 2 3" xfId="26007"/>
    <cellStyle name="Normal 147 2 3" xfId="12944"/>
    <cellStyle name="Normal 147 2 3 2" xfId="29793"/>
    <cellStyle name="Normal 147 2 4" xfId="22226"/>
    <cellStyle name="Normal 147 3" xfId="6784"/>
    <cellStyle name="Normal 147 3 2" xfId="14843"/>
    <cellStyle name="Normal 147 3 2 2" xfId="31690"/>
    <cellStyle name="Normal 147 3 3" xfId="24123"/>
    <cellStyle name="Normal 147 4" xfId="11011"/>
    <cellStyle name="Normal 147 4 2" xfId="27909"/>
    <cellStyle name="Normal 147 5" xfId="16873"/>
    <cellStyle name="Normal 147 6" xfId="20341"/>
    <cellStyle name="Normal 148" xfId="2926"/>
    <cellStyle name="Normal 148 2" xfId="4886"/>
    <cellStyle name="Normal 148 2 2" xfId="8669"/>
    <cellStyle name="Normal 148 2 2 2" xfId="16728"/>
    <cellStyle name="Normal 148 2 2 2 2" xfId="33575"/>
    <cellStyle name="Normal 148 2 2 3" xfId="26008"/>
    <cellStyle name="Normal 148 2 3" xfId="12945"/>
    <cellStyle name="Normal 148 2 3 2" xfId="29794"/>
    <cellStyle name="Normal 148 2 4" xfId="22227"/>
    <cellStyle name="Normal 148 3" xfId="6785"/>
    <cellStyle name="Normal 148 3 2" xfId="14844"/>
    <cellStyle name="Normal 148 3 2 2" xfId="31691"/>
    <cellStyle name="Normal 148 3 3" xfId="24124"/>
    <cellStyle name="Normal 148 4" xfId="11012"/>
    <cellStyle name="Normal 148 4 2" xfId="27910"/>
    <cellStyle name="Normal 148 5" xfId="16874"/>
    <cellStyle name="Normal 148 6" xfId="20342"/>
    <cellStyle name="Normal 149" xfId="2927"/>
    <cellStyle name="Normal 149 2" xfId="4887"/>
    <cellStyle name="Normal 149 2 2" xfId="8670"/>
    <cellStyle name="Normal 149 2 2 2" xfId="16729"/>
    <cellStyle name="Normal 149 2 2 2 2" xfId="33576"/>
    <cellStyle name="Normal 149 2 2 3" xfId="26009"/>
    <cellStyle name="Normal 149 2 3" xfId="12946"/>
    <cellStyle name="Normal 149 2 3 2" xfId="29795"/>
    <cellStyle name="Normal 149 2 4" xfId="22228"/>
    <cellStyle name="Normal 149 3" xfId="6786"/>
    <cellStyle name="Normal 149 3 2" xfId="14845"/>
    <cellStyle name="Normal 149 3 2 2" xfId="31692"/>
    <cellStyle name="Normal 149 3 3" xfId="24125"/>
    <cellStyle name="Normal 149 4" xfId="11013"/>
    <cellStyle name="Normal 149 4 2" xfId="27911"/>
    <cellStyle name="Normal 149 5" xfId="16875"/>
    <cellStyle name="Normal 149 6" xfId="20343"/>
    <cellStyle name="Normal 15" xfId="561"/>
    <cellStyle name="Normal 15 10" xfId="4964"/>
    <cellStyle name="Normal 15 10 2" xfId="13023"/>
    <cellStyle name="Normal 15 10 2 2" xfId="29870"/>
    <cellStyle name="Normal 15 10 3" xfId="22303"/>
    <cellStyle name="Normal 15 11" xfId="8926"/>
    <cellStyle name="Normal 15 11 2" xfId="26089"/>
    <cellStyle name="Normal 15 12" xfId="16876"/>
    <cellStyle name="Normal 15 13" xfId="18519"/>
    <cellStyle name="Normal 15 14" xfId="18598"/>
    <cellStyle name="Normal 15 15" xfId="34044"/>
    <cellStyle name="Normal 15 2" xfId="617"/>
    <cellStyle name="Normal 15 2 10" xfId="16877"/>
    <cellStyle name="Normal 15 2 11" xfId="18533"/>
    <cellStyle name="Normal 15 2 12" xfId="34045"/>
    <cellStyle name="Normal 15 2 2" xfId="735"/>
    <cellStyle name="Normal 15 2 2 10" xfId="18569"/>
    <cellStyle name="Normal 15 2 2 11" xfId="34046"/>
    <cellStyle name="Normal 15 2 2 2" xfId="1069"/>
    <cellStyle name="Normal 15 2 2 2 2" xfId="1330"/>
    <cellStyle name="Normal 15 2 2 2 2 2" xfId="1826"/>
    <cellStyle name="Normal 15 2 2 2 2 2 2" xfId="2825"/>
    <cellStyle name="Normal 15 2 2 2 2 2 2 2" xfId="4787"/>
    <cellStyle name="Normal 15 2 2 2 2 2 2 2 2" xfId="8570"/>
    <cellStyle name="Normal 15 2 2 2 2 2 2 2 2 2" xfId="16629"/>
    <cellStyle name="Normal 15 2 2 2 2 2 2 2 2 2 2" xfId="33476"/>
    <cellStyle name="Normal 15 2 2 2 2 2 2 2 2 3" xfId="25909"/>
    <cellStyle name="Normal 15 2 2 2 2 2 2 2 3" xfId="12846"/>
    <cellStyle name="Normal 15 2 2 2 2 2 2 2 3 2" xfId="29695"/>
    <cellStyle name="Normal 15 2 2 2 2 2 2 2 4" xfId="22128"/>
    <cellStyle name="Normal 15 2 2 2 2 2 2 3" xfId="6686"/>
    <cellStyle name="Normal 15 2 2 2 2 2 2 3 2" xfId="14745"/>
    <cellStyle name="Normal 15 2 2 2 2 2 2 3 2 2" xfId="31592"/>
    <cellStyle name="Normal 15 2 2 2 2 2 2 3 3" xfId="24025"/>
    <cellStyle name="Normal 15 2 2 2 2 2 2 4" xfId="10912"/>
    <cellStyle name="Normal 15 2 2 2 2 2 2 4 2" xfId="27811"/>
    <cellStyle name="Normal 15 2 2 2 2 2 2 5" xfId="16882"/>
    <cellStyle name="Normal 15 2 2 2 2 2 2 6" xfId="20243"/>
    <cellStyle name="Normal 15 2 2 2 2 2 3" xfId="3875"/>
    <cellStyle name="Normal 15 2 2 2 2 2 3 2" xfId="7658"/>
    <cellStyle name="Normal 15 2 2 2 2 2 3 2 2" xfId="15717"/>
    <cellStyle name="Normal 15 2 2 2 2 2 3 2 2 2" xfId="32564"/>
    <cellStyle name="Normal 15 2 2 2 2 2 3 2 3" xfId="24997"/>
    <cellStyle name="Normal 15 2 2 2 2 2 3 3" xfId="11934"/>
    <cellStyle name="Normal 15 2 2 2 2 2 3 3 2" xfId="28783"/>
    <cellStyle name="Normal 15 2 2 2 2 2 3 4" xfId="21216"/>
    <cellStyle name="Normal 15 2 2 2 2 2 4" xfId="5774"/>
    <cellStyle name="Normal 15 2 2 2 2 2 4 2" xfId="13833"/>
    <cellStyle name="Normal 15 2 2 2 2 2 4 2 2" xfId="30680"/>
    <cellStyle name="Normal 15 2 2 2 2 2 4 3" xfId="23113"/>
    <cellStyle name="Normal 15 2 2 2 2 2 5" xfId="9959"/>
    <cellStyle name="Normal 15 2 2 2 2 2 5 2" xfId="26899"/>
    <cellStyle name="Normal 15 2 2 2 2 2 6" xfId="16881"/>
    <cellStyle name="Normal 15 2 2 2 2 2 7" xfId="19331"/>
    <cellStyle name="Normal 15 2 2 2 2 3" xfId="2372"/>
    <cellStyle name="Normal 15 2 2 2 2 3 2" xfId="4336"/>
    <cellStyle name="Normal 15 2 2 2 2 3 2 2" xfId="8119"/>
    <cellStyle name="Normal 15 2 2 2 2 3 2 2 2" xfId="16178"/>
    <cellStyle name="Normal 15 2 2 2 2 3 2 2 2 2" xfId="33025"/>
    <cellStyle name="Normal 15 2 2 2 2 3 2 2 3" xfId="25458"/>
    <cellStyle name="Normal 15 2 2 2 2 3 2 3" xfId="12395"/>
    <cellStyle name="Normal 15 2 2 2 2 3 2 3 2" xfId="29244"/>
    <cellStyle name="Normal 15 2 2 2 2 3 2 4" xfId="21677"/>
    <cellStyle name="Normal 15 2 2 2 2 3 3" xfId="6235"/>
    <cellStyle name="Normal 15 2 2 2 2 3 3 2" xfId="14294"/>
    <cellStyle name="Normal 15 2 2 2 2 3 3 2 2" xfId="31141"/>
    <cellStyle name="Normal 15 2 2 2 2 3 3 3" xfId="23574"/>
    <cellStyle name="Normal 15 2 2 2 2 3 4" xfId="10460"/>
    <cellStyle name="Normal 15 2 2 2 2 3 4 2" xfId="27360"/>
    <cellStyle name="Normal 15 2 2 2 2 3 5" xfId="16883"/>
    <cellStyle name="Normal 15 2 2 2 2 3 6" xfId="19792"/>
    <cellStyle name="Normal 15 2 2 2 2 4" xfId="3424"/>
    <cellStyle name="Normal 15 2 2 2 2 4 2" xfId="7207"/>
    <cellStyle name="Normal 15 2 2 2 2 4 2 2" xfId="15266"/>
    <cellStyle name="Normal 15 2 2 2 2 4 2 2 2" xfId="32113"/>
    <cellStyle name="Normal 15 2 2 2 2 4 2 3" xfId="24546"/>
    <cellStyle name="Normal 15 2 2 2 2 4 3" xfId="11483"/>
    <cellStyle name="Normal 15 2 2 2 2 4 3 2" xfId="28332"/>
    <cellStyle name="Normal 15 2 2 2 2 4 4" xfId="20765"/>
    <cellStyle name="Normal 15 2 2 2 2 5" xfId="5323"/>
    <cellStyle name="Normal 15 2 2 2 2 5 2" xfId="13382"/>
    <cellStyle name="Normal 15 2 2 2 2 5 2 2" xfId="30229"/>
    <cellStyle name="Normal 15 2 2 2 2 5 3" xfId="22662"/>
    <cellStyle name="Normal 15 2 2 2 2 6" xfId="9484"/>
    <cellStyle name="Normal 15 2 2 2 2 6 2" xfId="26448"/>
    <cellStyle name="Normal 15 2 2 2 2 7" xfId="16880"/>
    <cellStyle name="Normal 15 2 2 2 2 8" xfId="18880"/>
    <cellStyle name="Normal 15 2 2 2 3" xfId="1608"/>
    <cellStyle name="Normal 15 2 2 2 3 2" xfId="2607"/>
    <cellStyle name="Normal 15 2 2 2 3 2 2" xfId="4569"/>
    <cellStyle name="Normal 15 2 2 2 3 2 2 2" xfId="8352"/>
    <cellStyle name="Normal 15 2 2 2 3 2 2 2 2" xfId="16411"/>
    <cellStyle name="Normal 15 2 2 2 3 2 2 2 2 2" xfId="33258"/>
    <cellStyle name="Normal 15 2 2 2 3 2 2 2 3" xfId="25691"/>
    <cellStyle name="Normal 15 2 2 2 3 2 2 3" xfId="12628"/>
    <cellStyle name="Normal 15 2 2 2 3 2 2 3 2" xfId="29477"/>
    <cellStyle name="Normal 15 2 2 2 3 2 2 4" xfId="21910"/>
    <cellStyle name="Normal 15 2 2 2 3 2 3" xfId="6468"/>
    <cellStyle name="Normal 15 2 2 2 3 2 3 2" xfId="14527"/>
    <cellStyle name="Normal 15 2 2 2 3 2 3 2 2" xfId="31374"/>
    <cellStyle name="Normal 15 2 2 2 3 2 3 3" xfId="23807"/>
    <cellStyle name="Normal 15 2 2 2 3 2 4" xfId="10694"/>
    <cellStyle name="Normal 15 2 2 2 3 2 4 2" xfId="27593"/>
    <cellStyle name="Normal 15 2 2 2 3 2 5" xfId="16885"/>
    <cellStyle name="Normal 15 2 2 2 3 2 6" xfId="20025"/>
    <cellStyle name="Normal 15 2 2 2 3 3" xfId="3657"/>
    <cellStyle name="Normal 15 2 2 2 3 3 2" xfId="7440"/>
    <cellStyle name="Normal 15 2 2 2 3 3 2 2" xfId="15499"/>
    <cellStyle name="Normal 15 2 2 2 3 3 2 2 2" xfId="32346"/>
    <cellStyle name="Normal 15 2 2 2 3 3 2 3" xfId="24779"/>
    <cellStyle name="Normal 15 2 2 2 3 3 3" xfId="11716"/>
    <cellStyle name="Normal 15 2 2 2 3 3 3 2" xfId="28565"/>
    <cellStyle name="Normal 15 2 2 2 3 3 4" xfId="20998"/>
    <cellStyle name="Normal 15 2 2 2 3 4" xfId="5556"/>
    <cellStyle name="Normal 15 2 2 2 3 4 2" xfId="13615"/>
    <cellStyle name="Normal 15 2 2 2 3 4 2 2" xfId="30462"/>
    <cellStyle name="Normal 15 2 2 2 3 4 3" xfId="22895"/>
    <cellStyle name="Normal 15 2 2 2 3 5" xfId="9741"/>
    <cellStyle name="Normal 15 2 2 2 3 5 2" xfId="26681"/>
    <cellStyle name="Normal 15 2 2 2 3 6" xfId="16884"/>
    <cellStyle name="Normal 15 2 2 2 3 7" xfId="19113"/>
    <cellStyle name="Normal 15 2 2 2 4" xfId="2154"/>
    <cellStyle name="Normal 15 2 2 2 4 2" xfId="4118"/>
    <cellStyle name="Normal 15 2 2 2 4 2 2" xfId="7901"/>
    <cellStyle name="Normal 15 2 2 2 4 2 2 2" xfId="15960"/>
    <cellStyle name="Normal 15 2 2 2 4 2 2 2 2" xfId="32807"/>
    <cellStyle name="Normal 15 2 2 2 4 2 2 3" xfId="25240"/>
    <cellStyle name="Normal 15 2 2 2 4 2 3" xfId="12177"/>
    <cellStyle name="Normal 15 2 2 2 4 2 3 2" xfId="29026"/>
    <cellStyle name="Normal 15 2 2 2 4 2 4" xfId="21459"/>
    <cellStyle name="Normal 15 2 2 2 4 3" xfId="6017"/>
    <cellStyle name="Normal 15 2 2 2 4 3 2" xfId="14076"/>
    <cellStyle name="Normal 15 2 2 2 4 3 2 2" xfId="30923"/>
    <cellStyle name="Normal 15 2 2 2 4 3 3" xfId="23356"/>
    <cellStyle name="Normal 15 2 2 2 4 4" xfId="10242"/>
    <cellStyle name="Normal 15 2 2 2 4 4 2" xfId="27142"/>
    <cellStyle name="Normal 15 2 2 2 4 5" xfId="16886"/>
    <cellStyle name="Normal 15 2 2 2 4 6" xfId="19574"/>
    <cellStyle name="Normal 15 2 2 2 5" xfId="3206"/>
    <cellStyle name="Normal 15 2 2 2 5 2" xfId="6989"/>
    <cellStyle name="Normal 15 2 2 2 5 2 2" xfId="15048"/>
    <cellStyle name="Normal 15 2 2 2 5 2 2 2" xfId="31895"/>
    <cellStyle name="Normal 15 2 2 2 5 2 3" xfId="24328"/>
    <cellStyle name="Normal 15 2 2 2 5 3" xfId="11265"/>
    <cellStyle name="Normal 15 2 2 2 5 3 2" xfId="28114"/>
    <cellStyle name="Normal 15 2 2 2 5 4" xfId="20547"/>
    <cellStyle name="Normal 15 2 2 2 6" xfId="5105"/>
    <cellStyle name="Normal 15 2 2 2 6 2" xfId="13164"/>
    <cellStyle name="Normal 15 2 2 2 6 2 2" xfId="30011"/>
    <cellStyle name="Normal 15 2 2 2 6 3" xfId="22444"/>
    <cellStyle name="Normal 15 2 2 2 7" xfId="9249"/>
    <cellStyle name="Normal 15 2 2 2 7 2" xfId="26230"/>
    <cellStyle name="Normal 15 2 2 2 8" xfId="16879"/>
    <cellStyle name="Normal 15 2 2 2 9" xfId="18662"/>
    <cellStyle name="Normal 15 2 2 3" xfId="1238"/>
    <cellStyle name="Normal 15 2 2 3 2" xfId="1734"/>
    <cellStyle name="Normal 15 2 2 3 2 2" xfId="2733"/>
    <cellStyle name="Normal 15 2 2 3 2 2 2" xfId="4695"/>
    <cellStyle name="Normal 15 2 2 3 2 2 2 2" xfId="8478"/>
    <cellStyle name="Normal 15 2 2 3 2 2 2 2 2" xfId="16537"/>
    <cellStyle name="Normal 15 2 2 3 2 2 2 2 2 2" xfId="33384"/>
    <cellStyle name="Normal 15 2 2 3 2 2 2 2 3" xfId="25817"/>
    <cellStyle name="Normal 15 2 2 3 2 2 2 3" xfId="12754"/>
    <cellStyle name="Normal 15 2 2 3 2 2 2 3 2" xfId="29603"/>
    <cellStyle name="Normal 15 2 2 3 2 2 2 4" xfId="22036"/>
    <cellStyle name="Normal 15 2 2 3 2 2 3" xfId="6594"/>
    <cellStyle name="Normal 15 2 2 3 2 2 3 2" xfId="14653"/>
    <cellStyle name="Normal 15 2 2 3 2 2 3 2 2" xfId="31500"/>
    <cellStyle name="Normal 15 2 2 3 2 2 3 3" xfId="23933"/>
    <cellStyle name="Normal 15 2 2 3 2 2 4" xfId="10820"/>
    <cellStyle name="Normal 15 2 2 3 2 2 4 2" xfId="27719"/>
    <cellStyle name="Normal 15 2 2 3 2 2 5" xfId="16889"/>
    <cellStyle name="Normal 15 2 2 3 2 2 6" xfId="20151"/>
    <cellStyle name="Normal 15 2 2 3 2 3" xfId="3783"/>
    <cellStyle name="Normal 15 2 2 3 2 3 2" xfId="7566"/>
    <cellStyle name="Normal 15 2 2 3 2 3 2 2" xfId="15625"/>
    <cellStyle name="Normal 15 2 2 3 2 3 2 2 2" xfId="32472"/>
    <cellStyle name="Normal 15 2 2 3 2 3 2 3" xfId="24905"/>
    <cellStyle name="Normal 15 2 2 3 2 3 3" xfId="11842"/>
    <cellStyle name="Normal 15 2 2 3 2 3 3 2" xfId="28691"/>
    <cellStyle name="Normal 15 2 2 3 2 3 4" xfId="21124"/>
    <cellStyle name="Normal 15 2 2 3 2 4" xfId="5682"/>
    <cellStyle name="Normal 15 2 2 3 2 4 2" xfId="13741"/>
    <cellStyle name="Normal 15 2 2 3 2 4 2 2" xfId="30588"/>
    <cellStyle name="Normal 15 2 2 3 2 4 3" xfId="23021"/>
    <cellStyle name="Normal 15 2 2 3 2 5" xfId="9867"/>
    <cellStyle name="Normal 15 2 2 3 2 5 2" xfId="26807"/>
    <cellStyle name="Normal 15 2 2 3 2 6" xfId="16888"/>
    <cellStyle name="Normal 15 2 2 3 2 7" xfId="19239"/>
    <cellStyle name="Normal 15 2 2 3 3" xfId="2280"/>
    <cellStyle name="Normal 15 2 2 3 3 2" xfId="4244"/>
    <cellStyle name="Normal 15 2 2 3 3 2 2" xfId="8027"/>
    <cellStyle name="Normal 15 2 2 3 3 2 2 2" xfId="16086"/>
    <cellStyle name="Normal 15 2 2 3 3 2 2 2 2" xfId="32933"/>
    <cellStyle name="Normal 15 2 2 3 3 2 2 3" xfId="25366"/>
    <cellStyle name="Normal 15 2 2 3 3 2 3" xfId="12303"/>
    <cellStyle name="Normal 15 2 2 3 3 2 3 2" xfId="29152"/>
    <cellStyle name="Normal 15 2 2 3 3 2 4" xfId="21585"/>
    <cellStyle name="Normal 15 2 2 3 3 3" xfId="6143"/>
    <cellStyle name="Normal 15 2 2 3 3 3 2" xfId="14202"/>
    <cellStyle name="Normal 15 2 2 3 3 3 2 2" xfId="31049"/>
    <cellStyle name="Normal 15 2 2 3 3 3 3" xfId="23482"/>
    <cellStyle name="Normal 15 2 2 3 3 4" xfId="10368"/>
    <cellStyle name="Normal 15 2 2 3 3 4 2" xfId="27268"/>
    <cellStyle name="Normal 15 2 2 3 3 5" xfId="16890"/>
    <cellStyle name="Normal 15 2 2 3 3 6" xfId="19700"/>
    <cellStyle name="Normal 15 2 2 3 4" xfId="3332"/>
    <cellStyle name="Normal 15 2 2 3 4 2" xfId="7115"/>
    <cellStyle name="Normal 15 2 2 3 4 2 2" xfId="15174"/>
    <cellStyle name="Normal 15 2 2 3 4 2 2 2" xfId="32021"/>
    <cellStyle name="Normal 15 2 2 3 4 2 3" xfId="24454"/>
    <cellStyle name="Normal 15 2 2 3 4 3" xfId="11391"/>
    <cellStyle name="Normal 15 2 2 3 4 3 2" xfId="28240"/>
    <cellStyle name="Normal 15 2 2 3 4 4" xfId="20673"/>
    <cellStyle name="Normal 15 2 2 3 5" xfId="5231"/>
    <cellStyle name="Normal 15 2 2 3 5 2" xfId="13290"/>
    <cellStyle name="Normal 15 2 2 3 5 2 2" xfId="30137"/>
    <cellStyle name="Normal 15 2 2 3 5 3" xfId="22570"/>
    <cellStyle name="Normal 15 2 2 3 6" xfId="9392"/>
    <cellStyle name="Normal 15 2 2 3 6 2" xfId="26356"/>
    <cellStyle name="Normal 15 2 2 3 7" xfId="16887"/>
    <cellStyle name="Normal 15 2 2 3 8" xfId="18788"/>
    <cellStyle name="Normal 15 2 2 4" xfId="1516"/>
    <cellStyle name="Normal 15 2 2 4 2" xfId="2515"/>
    <cellStyle name="Normal 15 2 2 4 2 2" xfId="4477"/>
    <cellStyle name="Normal 15 2 2 4 2 2 2" xfId="8260"/>
    <cellStyle name="Normal 15 2 2 4 2 2 2 2" xfId="16319"/>
    <cellStyle name="Normal 15 2 2 4 2 2 2 2 2" xfId="33166"/>
    <cellStyle name="Normal 15 2 2 4 2 2 2 3" xfId="25599"/>
    <cellStyle name="Normal 15 2 2 4 2 2 3" xfId="12536"/>
    <cellStyle name="Normal 15 2 2 4 2 2 3 2" xfId="29385"/>
    <cellStyle name="Normal 15 2 2 4 2 2 4" xfId="21818"/>
    <cellStyle name="Normal 15 2 2 4 2 3" xfId="6376"/>
    <cellStyle name="Normal 15 2 2 4 2 3 2" xfId="14435"/>
    <cellStyle name="Normal 15 2 2 4 2 3 2 2" xfId="31282"/>
    <cellStyle name="Normal 15 2 2 4 2 3 3" xfId="23715"/>
    <cellStyle name="Normal 15 2 2 4 2 4" xfId="10602"/>
    <cellStyle name="Normal 15 2 2 4 2 4 2" xfId="27501"/>
    <cellStyle name="Normal 15 2 2 4 2 5" xfId="16892"/>
    <cellStyle name="Normal 15 2 2 4 2 6" xfId="19933"/>
    <cellStyle name="Normal 15 2 2 4 3" xfId="3565"/>
    <cellStyle name="Normal 15 2 2 4 3 2" xfId="7348"/>
    <cellStyle name="Normal 15 2 2 4 3 2 2" xfId="15407"/>
    <cellStyle name="Normal 15 2 2 4 3 2 2 2" xfId="32254"/>
    <cellStyle name="Normal 15 2 2 4 3 2 3" xfId="24687"/>
    <cellStyle name="Normal 15 2 2 4 3 3" xfId="11624"/>
    <cellStyle name="Normal 15 2 2 4 3 3 2" xfId="28473"/>
    <cellStyle name="Normal 15 2 2 4 3 4" xfId="20906"/>
    <cellStyle name="Normal 15 2 2 4 4" xfId="5464"/>
    <cellStyle name="Normal 15 2 2 4 4 2" xfId="13523"/>
    <cellStyle name="Normal 15 2 2 4 4 2 2" xfId="30370"/>
    <cellStyle name="Normal 15 2 2 4 4 3" xfId="22803"/>
    <cellStyle name="Normal 15 2 2 4 5" xfId="9649"/>
    <cellStyle name="Normal 15 2 2 4 5 2" xfId="26589"/>
    <cellStyle name="Normal 15 2 2 4 6" xfId="16891"/>
    <cellStyle name="Normal 15 2 2 4 7" xfId="19021"/>
    <cellStyle name="Normal 15 2 2 5" xfId="2045"/>
    <cellStyle name="Normal 15 2 2 5 2" xfId="4026"/>
    <cellStyle name="Normal 15 2 2 5 2 2" xfId="7809"/>
    <cellStyle name="Normal 15 2 2 5 2 2 2" xfId="15868"/>
    <cellStyle name="Normal 15 2 2 5 2 2 2 2" xfId="32715"/>
    <cellStyle name="Normal 15 2 2 5 2 2 3" xfId="25148"/>
    <cellStyle name="Normal 15 2 2 5 2 3" xfId="12085"/>
    <cellStyle name="Normal 15 2 2 5 2 3 2" xfId="28934"/>
    <cellStyle name="Normal 15 2 2 5 2 4" xfId="21367"/>
    <cellStyle name="Normal 15 2 2 5 3" xfId="5925"/>
    <cellStyle name="Normal 15 2 2 5 3 2" xfId="13984"/>
    <cellStyle name="Normal 15 2 2 5 3 2 2" xfId="30831"/>
    <cellStyle name="Normal 15 2 2 5 3 3" xfId="23264"/>
    <cellStyle name="Normal 15 2 2 5 4" xfId="10143"/>
    <cellStyle name="Normal 15 2 2 5 4 2" xfId="27050"/>
    <cellStyle name="Normal 15 2 2 5 5" xfId="16893"/>
    <cellStyle name="Normal 15 2 2 5 6" xfId="19482"/>
    <cellStyle name="Normal 15 2 2 6" xfId="3084"/>
    <cellStyle name="Normal 15 2 2 6 2" xfId="6897"/>
    <cellStyle name="Normal 15 2 2 6 2 2" xfId="14956"/>
    <cellStyle name="Normal 15 2 2 6 2 2 2" xfId="31803"/>
    <cellStyle name="Normal 15 2 2 6 2 3" xfId="24236"/>
    <cellStyle name="Normal 15 2 2 6 3" xfId="11147"/>
    <cellStyle name="Normal 15 2 2 6 3 2" xfId="28022"/>
    <cellStyle name="Normal 15 2 2 6 4" xfId="20455"/>
    <cellStyle name="Normal 15 2 2 7" xfId="5013"/>
    <cellStyle name="Normal 15 2 2 7 2" xfId="13072"/>
    <cellStyle name="Normal 15 2 2 7 2 2" xfId="29919"/>
    <cellStyle name="Normal 15 2 2 7 3" xfId="22352"/>
    <cellStyle name="Normal 15 2 2 8" xfId="9032"/>
    <cellStyle name="Normal 15 2 2 8 2" xfId="26138"/>
    <cellStyle name="Normal 15 2 2 9" xfId="16878"/>
    <cellStyle name="Normal 15 2 3" xfId="1033"/>
    <cellStyle name="Normal 15 2 3 2" xfId="1294"/>
    <cellStyle name="Normal 15 2 3 2 2" xfId="1790"/>
    <cellStyle name="Normal 15 2 3 2 2 2" xfId="2789"/>
    <cellStyle name="Normal 15 2 3 2 2 2 2" xfId="4751"/>
    <cellStyle name="Normal 15 2 3 2 2 2 2 2" xfId="8534"/>
    <cellStyle name="Normal 15 2 3 2 2 2 2 2 2" xfId="16593"/>
    <cellStyle name="Normal 15 2 3 2 2 2 2 2 2 2" xfId="33440"/>
    <cellStyle name="Normal 15 2 3 2 2 2 2 2 3" xfId="25873"/>
    <cellStyle name="Normal 15 2 3 2 2 2 2 3" xfId="12810"/>
    <cellStyle name="Normal 15 2 3 2 2 2 2 3 2" xfId="29659"/>
    <cellStyle name="Normal 15 2 3 2 2 2 2 4" xfId="22092"/>
    <cellStyle name="Normal 15 2 3 2 2 2 3" xfId="6650"/>
    <cellStyle name="Normal 15 2 3 2 2 2 3 2" xfId="14709"/>
    <cellStyle name="Normal 15 2 3 2 2 2 3 2 2" xfId="31556"/>
    <cellStyle name="Normal 15 2 3 2 2 2 3 3" xfId="23989"/>
    <cellStyle name="Normal 15 2 3 2 2 2 4" xfId="10876"/>
    <cellStyle name="Normal 15 2 3 2 2 2 4 2" xfId="27775"/>
    <cellStyle name="Normal 15 2 3 2 2 2 5" xfId="16897"/>
    <cellStyle name="Normal 15 2 3 2 2 2 6" xfId="20207"/>
    <cellStyle name="Normal 15 2 3 2 2 3" xfId="3839"/>
    <cellStyle name="Normal 15 2 3 2 2 3 2" xfId="7622"/>
    <cellStyle name="Normal 15 2 3 2 2 3 2 2" xfId="15681"/>
    <cellStyle name="Normal 15 2 3 2 2 3 2 2 2" xfId="32528"/>
    <cellStyle name="Normal 15 2 3 2 2 3 2 3" xfId="24961"/>
    <cellStyle name="Normal 15 2 3 2 2 3 3" xfId="11898"/>
    <cellStyle name="Normal 15 2 3 2 2 3 3 2" xfId="28747"/>
    <cellStyle name="Normal 15 2 3 2 2 3 4" xfId="21180"/>
    <cellStyle name="Normal 15 2 3 2 2 4" xfId="5738"/>
    <cellStyle name="Normal 15 2 3 2 2 4 2" xfId="13797"/>
    <cellStyle name="Normal 15 2 3 2 2 4 2 2" xfId="30644"/>
    <cellStyle name="Normal 15 2 3 2 2 4 3" xfId="23077"/>
    <cellStyle name="Normal 15 2 3 2 2 5" xfId="9923"/>
    <cellStyle name="Normal 15 2 3 2 2 5 2" xfId="26863"/>
    <cellStyle name="Normal 15 2 3 2 2 6" xfId="16896"/>
    <cellStyle name="Normal 15 2 3 2 2 7" xfId="19295"/>
    <cellStyle name="Normal 15 2 3 2 3" xfId="2336"/>
    <cellStyle name="Normal 15 2 3 2 3 2" xfId="4300"/>
    <cellStyle name="Normal 15 2 3 2 3 2 2" xfId="8083"/>
    <cellStyle name="Normal 15 2 3 2 3 2 2 2" xfId="16142"/>
    <cellStyle name="Normal 15 2 3 2 3 2 2 2 2" xfId="32989"/>
    <cellStyle name="Normal 15 2 3 2 3 2 2 3" xfId="25422"/>
    <cellStyle name="Normal 15 2 3 2 3 2 3" xfId="12359"/>
    <cellStyle name="Normal 15 2 3 2 3 2 3 2" xfId="29208"/>
    <cellStyle name="Normal 15 2 3 2 3 2 4" xfId="21641"/>
    <cellStyle name="Normal 15 2 3 2 3 3" xfId="6199"/>
    <cellStyle name="Normal 15 2 3 2 3 3 2" xfId="14258"/>
    <cellStyle name="Normal 15 2 3 2 3 3 2 2" xfId="31105"/>
    <cellStyle name="Normal 15 2 3 2 3 3 3" xfId="23538"/>
    <cellStyle name="Normal 15 2 3 2 3 4" xfId="10424"/>
    <cellStyle name="Normal 15 2 3 2 3 4 2" xfId="27324"/>
    <cellStyle name="Normal 15 2 3 2 3 5" xfId="16898"/>
    <cellStyle name="Normal 15 2 3 2 3 6" xfId="19756"/>
    <cellStyle name="Normal 15 2 3 2 4" xfId="3388"/>
    <cellStyle name="Normal 15 2 3 2 4 2" xfId="7171"/>
    <cellStyle name="Normal 15 2 3 2 4 2 2" xfId="15230"/>
    <cellStyle name="Normal 15 2 3 2 4 2 2 2" xfId="32077"/>
    <cellStyle name="Normal 15 2 3 2 4 2 3" xfId="24510"/>
    <cellStyle name="Normal 15 2 3 2 4 3" xfId="11447"/>
    <cellStyle name="Normal 15 2 3 2 4 3 2" xfId="28296"/>
    <cellStyle name="Normal 15 2 3 2 4 4" xfId="20729"/>
    <cellStyle name="Normal 15 2 3 2 5" xfId="5287"/>
    <cellStyle name="Normal 15 2 3 2 5 2" xfId="13346"/>
    <cellStyle name="Normal 15 2 3 2 5 2 2" xfId="30193"/>
    <cellStyle name="Normal 15 2 3 2 5 3" xfId="22626"/>
    <cellStyle name="Normal 15 2 3 2 6" xfId="9448"/>
    <cellStyle name="Normal 15 2 3 2 6 2" xfId="26412"/>
    <cellStyle name="Normal 15 2 3 2 7" xfId="16895"/>
    <cellStyle name="Normal 15 2 3 2 8" xfId="18844"/>
    <cellStyle name="Normal 15 2 3 3" xfId="1572"/>
    <cellStyle name="Normal 15 2 3 3 2" xfId="2571"/>
    <cellStyle name="Normal 15 2 3 3 2 2" xfId="4533"/>
    <cellStyle name="Normal 15 2 3 3 2 2 2" xfId="8316"/>
    <cellStyle name="Normal 15 2 3 3 2 2 2 2" xfId="16375"/>
    <cellStyle name="Normal 15 2 3 3 2 2 2 2 2" xfId="33222"/>
    <cellStyle name="Normal 15 2 3 3 2 2 2 3" xfId="25655"/>
    <cellStyle name="Normal 15 2 3 3 2 2 3" xfId="12592"/>
    <cellStyle name="Normal 15 2 3 3 2 2 3 2" xfId="29441"/>
    <cellStyle name="Normal 15 2 3 3 2 2 4" xfId="21874"/>
    <cellStyle name="Normal 15 2 3 3 2 3" xfId="6432"/>
    <cellStyle name="Normal 15 2 3 3 2 3 2" xfId="14491"/>
    <cellStyle name="Normal 15 2 3 3 2 3 2 2" xfId="31338"/>
    <cellStyle name="Normal 15 2 3 3 2 3 3" xfId="23771"/>
    <cellStyle name="Normal 15 2 3 3 2 4" xfId="10658"/>
    <cellStyle name="Normal 15 2 3 3 2 4 2" xfId="27557"/>
    <cellStyle name="Normal 15 2 3 3 2 5" xfId="16900"/>
    <cellStyle name="Normal 15 2 3 3 2 6" xfId="19989"/>
    <cellStyle name="Normal 15 2 3 3 3" xfId="3621"/>
    <cellStyle name="Normal 15 2 3 3 3 2" xfId="7404"/>
    <cellStyle name="Normal 15 2 3 3 3 2 2" xfId="15463"/>
    <cellStyle name="Normal 15 2 3 3 3 2 2 2" xfId="32310"/>
    <cellStyle name="Normal 15 2 3 3 3 2 3" xfId="24743"/>
    <cellStyle name="Normal 15 2 3 3 3 3" xfId="11680"/>
    <cellStyle name="Normal 15 2 3 3 3 3 2" xfId="28529"/>
    <cellStyle name="Normal 15 2 3 3 3 4" xfId="20962"/>
    <cellStyle name="Normal 15 2 3 3 4" xfId="5520"/>
    <cellStyle name="Normal 15 2 3 3 4 2" xfId="13579"/>
    <cellStyle name="Normal 15 2 3 3 4 2 2" xfId="30426"/>
    <cellStyle name="Normal 15 2 3 3 4 3" xfId="22859"/>
    <cellStyle name="Normal 15 2 3 3 5" xfId="9705"/>
    <cellStyle name="Normal 15 2 3 3 5 2" xfId="26645"/>
    <cellStyle name="Normal 15 2 3 3 6" xfId="16899"/>
    <cellStyle name="Normal 15 2 3 3 7" xfId="19077"/>
    <cellStyle name="Normal 15 2 3 4" xfId="2118"/>
    <cellStyle name="Normal 15 2 3 4 2" xfId="4082"/>
    <cellStyle name="Normal 15 2 3 4 2 2" xfId="7865"/>
    <cellStyle name="Normal 15 2 3 4 2 2 2" xfId="15924"/>
    <cellStyle name="Normal 15 2 3 4 2 2 2 2" xfId="32771"/>
    <cellStyle name="Normal 15 2 3 4 2 2 3" xfId="25204"/>
    <cellStyle name="Normal 15 2 3 4 2 3" xfId="12141"/>
    <cellStyle name="Normal 15 2 3 4 2 3 2" xfId="28990"/>
    <cellStyle name="Normal 15 2 3 4 2 4" xfId="21423"/>
    <cellStyle name="Normal 15 2 3 4 3" xfId="5981"/>
    <cellStyle name="Normal 15 2 3 4 3 2" xfId="14040"/>
    <cellStyle name="Normal 15 2 3 4 3 2 2" xfId="30887"/>
    <cellStyle name="Normal 15 2 3 4 3 3" xfId="23320"/>
    <cellStyle name="Normal 15 2 3 4 4" xfId="10206"/>
    <cellStyle name="Normal 15 2 3 4 4 2" xfId="27106"/>
    <cellStyle name="Normal 15 2 3 4 5" xfId="16901"/>
    <cellStyle name="Normal 15 2 3 4 6" xfId="19538"/>
    <cellStyle name="Normal 15 2 3 5" xfId="3170"/>
    <cellStyle name="Normal 15 2 3 5 2" xfId="6953"/>
    <cellStyle name="Normal 15 2 3 5 2 2" xfId="15012"/>
    <cellStyle name="Normal 15 2 3 5 2 2 2" xfId="31859"/>
    <cellStyle name="Normal 15 2 3 5 2 3" xfId="24292"/>
    <cellStyle name="Normal 15 2 3 5 3" xfId="11229"/>
    <cellStyle name="Normal 15 2 3 5 3 2" xfId="28078"/>
    <cellStyle name="Normal 15 2 3 5 4" xfId="20511"/>
    <cellStyle name="Normal 15 2 3 6" xfId="5069"/>
    <cellStyle name="Normal 15 2 3 6 2" xfId="13128"/>
    <cellStyle name="Normal 15 2 3 6 2 2" xfId="29975"/>
    <cellStyle name="Normal 15 2 3 6 3" xfId="22408"/>
    <cellStyle name="Normal 15 2 3 7" xfId="9213"/>
    <cellStyle name="Normal 15 2 3 7 2" xfId="26194"/>
    <cellStyle name="Normal 15 2 3 8" xfId="16894"/>
    <cellStyle name="Normal 15 2 3 9" xfId="18626"/>
    <cellStyle name="Normal 15 2 4" xfId="1202"/>
    <cellStyle name="Normal 15 2 4 2" xfId="1698"/>
    <cellStyle name="Normal 15 2 4 2 2" xfId="2697"/>
    <cellStyle name="Normal 15 2 4 2 2 2" xfId="4659"/>
    <cellStyle name="Normal 15 2 4 2 2 2 2" xfId="8442"/>
    <cellStyle name="Normal 15 2 4 2 2 2 2 2" xfId="16501"/>
    <cellStyle name="Normal 15 2 4 2 2 2 2 2 2" xfId="33348"/>
    <cellStyle name="Normal 15 2 4 2 2 2 2 3" xfId="25781"/>
    <cellStyle name="Normal 15 2 4 2 2 2 3" xfId="12718"/>
    <cellStyle name="Normal 15 2 4 2 2 2 3 2" xfId="29567"/>
    <cellStyle name="Normal 15 2 4 2 2 2 4" xfId="22000"/>
    <cellStyle name="Normal 15 2 4 2 2 3" xfId="6558"/>
    <cellStyle name="Normal 15 2 4 2 2 3 2" xfId="14617"/>
    <cellStyle name="Normal 15 2 4 2 2 3 2 2" xfId="31464"/>
    <cellStyle name="Normal 15 2 4 2 2 3 3" xfId="23897"/>
    <cellStyle name="Normal 15 2 4 2 2 4" xfId="10784"/>
    <cellStyle name="Normal 15 2 4 2 2 4 2" xfId="27683"/>
    <cellStyle name="Normal 15 2 4 2 2 5" xfId="16904"/>
    <cellStyle name="Normal 15 2 4 2 2 6" xfId="20115"/>
    <cellStyle name="Normal 15 2 4 2 3" xfId="3747"/>
    <cellStyle name="Normal 15 2 4 2 3 2" xfId="7530"/>
    <cellStyle name="Normal 15 2 4 2 3 2 2" xfId="15589"/>
    <cellStyle name="Normal 15 2 4 2 3 2 2 2" xfId="32436"/>
    <cellStyle name="Normal 15 2 4 2 3 2 3" xfId="24869"/>
    <cellStyle name="Normal 15 2 4 2 3 3" xfId="11806"/>
    <cellStyle name="Normal 15 2 4 2 3 3 2" xfId="28655"/>
    <cellStyle name="Normal 15 2 4 2 3 4" xfId="21088"/>
    <cellStyle name="Normal 15 2 4 2 4" xfId="5646"/>
    <cellStyle name="Normal 15 2 4 2 4 2" xfId="13705"/>
    <cellStyle name="Normal 15 2 4 2 4 2 2" xfId="30552"/>
    <cellStyle name="Normal 15 2 4 2 4 3" xfId="22985"/>
    <cellStyle name="Normal 15 2 4 2 5" xfId="9831"/>
    <cellStyle name="Normal 15 2 4 2 5 2" xfId="26771"/>
    <cellStyle name="Normal 15 2 4 2 6" xfId="16903"/>
    <cellStyle name="Normal 15 2 4 2 7" xfId="19203"/>
    <cellStyle name="Normal 15 2 4 3" xfId="2244"/>
    <cellStyle name="Normal 15 2 4 3 2" xfId="4208"/>
    <cellStyle name="Normal 15 2 4 3 2 2" xfId="7991"/>
    <cellStyle name="Normal 15 2 4 3 2 2 2" xfId="16050"/>
    <cellStyle name="Normal 15 2 4 3 2 2 2 2" xfId="32897"/>
    <cellStyle name="Normal 15 2 4 3 2 2 3" xfId="25330"/>
    <cellStyle name="Normal 15 2 4 3 2 3" xfId="12267"/>
    <cellStyle name="Normal 15 2 4 3 2 3 2" xfId="29116"/>
    <cellStyle name="Normal 15 2 4 3 2 4" xfId="21549"/>
    <cellStyle name="Normal 15 2 4 3 3" xfId="6107"/>
    <cellStyle name="Normal 15 2 4 3 3 2" xfId="14166"/>
    <cellStyle name="Normal 15 2 4 3 3 2 2" xfId="31013"/>
    <cellStyle name="Normal 15 2 4 3 3 3" xfId="23446"/>
    <cellStyle name="Normal 15 2 4 3 4" xfId="10332"/>
    <cellStyle name="Normal 15 2 4 3 4 2" xfId="27232"/>
    <cellStyle name="Normal 15 2 4 3 5" xfId="16905"/>
    <cellStyle name="Normal 15 2 4 3 6" xfId="19664"/>
    <cellStyle name="Normal 15 2 4 4" xfId="3296"/>
    <cellStyle name="Normal 15 2 4 4 2" xfId="7079"/>
    <cellStyle name="Normal 15 2 4 4 2 2" xfId="15138"/>
    <cellStyle name="Normal 15 2 4 4 2 2 2" xfId="31985"/>
    <cellStyle name="Normal 15 2 4 4 2 3" xfId="24418"/>
    <cellStyle name="Normal 15 2 4 4 3" xfId="11355"/>
    <cellStyle name="Normal 15 2 4 4 3 2" xfId="28204"/>
    <cellStyle name="Normal 15 2 4 4 4" xfId="20637"/>
    <cellStyle name="Normal 15 2 4 5" xfId="5195"/>
    <cellStyle name="Normal 15 2 4 5 2" xfId="13254"/>
    <cellStyle name="Normal 15 2 4 5 2 2" xfId="30101"/>
    <cellStyle name="Normal 15 2 4 5 3" xfId="22534"/>
    <cellStyle name="Normal 15 2 4 6" xfId="9356"/>
    <cellStyle name="Normal 15 2 4 6 2" xfId="26320"/>
    <cellStyle name="Normal 15 2 4 7" xfId="16902"/>
    <cellStyle name="Normal 15 2 4 8" xfId="18752"/>
    <cellStyle name="Normal 15 2 5" xfId="1480"/>
    <cellStyle name="Normal 15 2 5 2" xfId="2479"/>
    <cellStyle name="Normal 15 2 5 2 2" xfId="4441"/>
    <cellStyle name="Normal 15 2 5 2 2 2" xfId="8224"/>
    <cellStyle name="Normal 15 2 5 2 2 2 2" xfId="16283"/>
    <cellStyle name="Normal 15 2 5 2 2 2 2 2" xfId="33130"/>
    <cellStyle name="Normal 15 2 5 2 2 2 3" xfId="25563"/>
    <cellStyle name="Normal 15 2 5 2 2 3" xfId="12500"/>
    <cellStyle name="Normal 15 2 5 2 2 3 2" xfId="29349"/>
    <cellStyle name="Normal 15 2 5 2 2 4" xfId="21782"/>
    <cellStyle name="Normal 15 2 5 2 3" xfId="6340"/>
    <cellStyle name="Normal 15 2 5 2 3 2" xfId="14399"/>
    <cellStyle name="Normal 15 2 5 2 3 2 2" xfId="31246"/>
    <cellStyle name="Normal 15 2 5 2 3 3" xfId="23679"/>
    <cellStyle name="Normal 15 2 5 2 4" xfId="10566"/>
    <cellStyle name="Normal 15 2 5 2 4 2" xfId="27465"/>
    <cellStyle name="Normal 15 2 5 2 5" xfId="16907"/>
    <cellStyle name="Normal 15 2 5 2 6" xfId="19897"/>
    <cellStyle name="Normal 15 2 5 3" xfId="3529"/>
    <cellStyle name="Normal 15 2 5 3 2" xfId="7312"/>
    <cellStyle name="Normal 15 2 5 3 2 2" xfId="15371"/>
    <cellStyle name="Normal 15 2 5 3 2 2 2" xfId="32218"/>
    <cellStyle name="Normal 15 2 5 3 2 3" xfId="24651"/>
    <cellStyle name="Normal 15 2 5 3 3" xfId="11588"/>
    <cellStyle name="Normal 15 2 5 3 3 2" xfId="28437"/>
    <cellStyle name="Normal 15 2 5 3 4" xfId="20870"/>
    <cellStyle name="Normal 15 2 5 4" xfId="5428"/>
    <cellStyle name="Normal 15 2 5 4 2" xfId="13487"/>
    <cellStyle name="Normal 15 2 5 4 2 2" xfId="30334"/>
    <cellStyle name="Normal 15 2 5 4 3" xfId="22767"/>
    <cellStyle name="Normal 15 2 5 5" xfId="9613"/>
    <cellStyle name="Normal 15 2 5 5 2" xfId="26553"/>
    <cellStyle name="Normal 15 2 5 6" xfId="16906"/>
    <cellStyle name="Normal 15 2 5 7" xfId="18985"/>
    <cellStyle name="Normal 15 2 6" xfId="2005"/>
    <cellStyle name="Normal 15 2 6 2" xfId="3990"/>
    <cellStyle name="Normal 15 2 6 2 2" xfId="7773"/>
    <cellStyle name="Normal 15 2 6 2 2 2" xfId="15832"/>
    <cellStyle name="Normal 15 2 6 2 2 2 2" xfId="32679"/>
    <cellStyle name="Normal 15 2 6 2 2 3" xfId="25112"/>
    <cellStyle name="Normal 15 2 6 2 3" xfId="12049"/>
    <cellStyle name="Normal 15 2 6 2 3 2" xfId="28898"/>
    <cellStyle name="Normal 15 2 6 2 4" xfId="21331"/>
    <cellStyle name="Normal 15 2 6 3" xfId="5889"/>
    <cellStyle name="Normal 15 2 6 3 2" xfId="13948"/>
    <cellStyle name="Normal 15 2 6 3 2 2" xfId="30795"/>
    <cellStyle name="Normal 15 2 6 3 3" xfId="23228"/>
    <cellStyle name="Normal 15 2 6 4" xfId="10104"/>
    <cellStyle name="Normal 15 2 6 4 2" xfId="27014"/>
    <cellStyle name="Normal 15 2 6 5" xfId="16908"/>
    <cellStyle name="Normal 15 2 6 6" xfId="19446"/>
    <cellStyle name="Normal 15 2 7" xfId="3048"/>
    <cellStyle name="Normal 15 2 7 2" xfId="6861"/>
    <cellStyle name="Normal 15 2 7 2 2" xfId="14920"/>
    <cellStyle name="Normal 15 2 7 2 2 2" xfId="31767"/>
    <cellStyle name="Normal 15 2 7 2 3" xfId="24200"/>
    <cellStyle name="Normal 15 2 7 3" xfId="11111"/>
    <cellStyle name="Normal 15 2 7 3 2" xfId="27986"/>
    <cellStyle name="Normal 15 2 7 4" xfId="20419"/>
    <cellStyle name="Normal 15 2 8" xfId="4977"/>
    <cellStyle name="Normal 15 2 8 2" xfId="13036"/>
    <cellStyle name="Normal 15 2 8 2 2" xfId="29883"/>
    <cellStyle name="Normal 15 2 8 3" xfId="22316"/>
    <cellStyle name="Normal 15 2 9" xfId="8960"/>
    <cellStyle name="Normal 15 2 9 2" xfId="26102"/>
    <cellStyle name="Normal 15 3" xfId="717"/>
    <cellStyle name="Normal 15 3 10" xfId="18556"/>
    <cellStyle name="Normal 15 3 11" xfId="34047"/>
    <cellStyle name="Normal 15 3 2" xfId="1056"/>
    <cellStyle name="Normal 15 3 2 2" xfId="1317"/>
    <cellStyle name="Normal 15 3 2 2 2" xfId="1813"/>
    <cellStyle name="Normal 15 3 2 2 2 2" xfId="2812"/>
    <cellStyle name="Normal 15 3 2 2 2 2 2" xfId="4774"/>
    <cellStyle name="Normal 15 3 2 2 2 2 2 2" xfId="8557"/>
    <cellStyle name="Normal 15 3 2 2 2 2 2 2 2" xfId="16616"/>
    <cellStyle name="Normal 15 3 2 2 2 2 2 2 2 2" xfId="33463"/>
    <cellStyle name="Normal 15 3 2 2 2 2 2 2 3" xfId="25896"/>
    <cellStyle name="Normal 15 3 2 2 2 2 2 3" xfId="12833"/>
    <cellStyle name="Normal 15 3 2 2 2 2 2 3 2" xfId="29682"/>
    <cellStyle name="Normal 15 3 2 2 2 2 2 4" xfId="22115"/>
    <cellStyle name="Normal 15 3 2 2 2 2 3" xfId="6673"/>
    <cellStyle name="Normal 15 3 2 2 2 2 3 2" xfId="14732"/>
    <cellStyle name="Normal 15 3 2 2 2 2 3 2 2" xfId="31579"/>
    <cellStyle name="Normal 15 3 2 2 2 2 3 3" xfId="24012"/>
    <cellStyle name="Normal 15 3 2 2 2 2 4" xfId="10899"/>
    <cellStyle name="Normal 15 3 2 2 2 2 4 2" xfId="27798"/>
    <cellStyle name="Normal 15 3 2 2 2 2 5" xfId="16913"/>
    <cellStyle name="Normal 15 3 2 2 2 2 6" xfId="20230"/>
    <cellStyle name="Normal 15 3 2 2 2 3" xfId="3862"/>
    <cellStyle name="Normal 15 3 2 2 2 3 2" xfId="7645"/>
    <cellStyle name="Normal 15 3 2 2 2 3 2 2" xfId="15704"/>
    <cellStyle name="Normal 15 3 2 2 2 3 2 2 2" xfId="32551"/>
    <cellStyle name="Normal 15 3 2 2 2 3 2 3" xfId="24984"/>
    <cellStyle name="Normal 15 3 2 2 2 3 3" xfId="11921"/>
    <cellStyle name="Normal 15 3 2 2 2 3 3 2" xfId="28770"/>
    <cellStyle name="Normal 15 3 2 2 2 3 4" xfId="21203"/>
    <cellStyle name="Normal 15 3 2 2 2 4" xfId="5761"/>
    <cellStyle name="Normal 15 3 2 2 2 4 2" xfId="13820"/>
    <cellStyle name="Normal 15 3 2 2 2 4 2 2" xfId="30667"/>
    <cellStyle name="Normal 15 3 2 2 2 4 3" xfId="23100"/>
    <cellStyle name="Normal 15 3 2 2 2 5" xfId="9946"/>
    <cellStyle name="Normal 15 3 2 2 2 5 2" xfId="26886"/>
    <cellStyle name="Normal 15 3 2 2 2 6" xfId="16912"/>
    <cellStyle name="Normal 15 3 2 2 2 7" xfId="19318"/>
    <cellStyle name="Normal 15 3 2 2 3" xfId="2359"/>
    <cellStyle name="Normal 15 3 2 2 3 2" xfId="4323"/>
    <cellStyle name="Normal 15 3 2 2 3 2 2" xfId="8106"/>
    <cellStyle name="Normal 15 3 2 2 3 2 2 2" xfId="16165"/>
    <cellStyle name="Normal 15 3 2 2 3 2 2 2 2" xfId="33012"/>
    <cellStyle name="Normal 15 3 2 2 3 2 2 3" xfId="25445"/>
    <cellStyle name="Normal 15 3 2 2 3 2 3" xfId="12382"/>
    <cellStyle name="Normal 15 3 2 2 3 2 3 2" xfId="29231"/>
    <cellStyle name="Normal 15 3 2 2 3 2 4" xfId="21664"/>
    <cellStyle name="Normal 15 3 2 2 3 3" xfId="6222"/>
    <cellStyle name="Normal 15 3 2 2 3 3 2" xfId="14281"/>
    <cellStyle name="Normal 15 3 2 2 3 3 2 2" xfId="31128"/>
    <cellStyle name="Normal 15 3 2 2 3 3 3" xfId="23561"/>
    <cellStyle name="Normal 15 3 2 2 3 4" xfId="10447"/>
    <cellStyle name="Normal 15 3 2 2 3 4 2" xfId="27347"/>
    <cellStyle name="Normal 15 3 2 2 3 5" xfId="16914"/>
    <cellStyle name="Normal 15 3 2 2 3 6" xfId="19779"/>
    <cellStyle name="Normal 15 3 2 2 4" xfId="3411"/>
    <cellStyle name="Normal 15 3 2 2 4 2" xfId="7194"/>
    <cellStyle name="Normal 15 3 2 2 4 2 2" xfId="15253"/>
    <cellStyle name="Normal 15 3 2 2 4 2 2 2" xfId="32100"/>
    <cellStyle name="Normal 15 3 2 2 4 2 3" xfId="24533"/>
    <cellStyle name="Normal 15 3 2 2 4 3" xfId="11470"/>
    <cellStyle name="Normal 15 3 2 2 4 3 2" xfId="28319"/>
    <cellStyle name="Normal 15 3 2 2 4 4" xfId="20752"/>
    <cellStyle name="Normal 15 3 2 2 5" xfId="5310"/>
    <cellStyle name="Normal 15 3 2 2 5 2" xfId="13369"/>
    <cellStyle name="Normal 15 3 2 2 5 2 2" xfId="30216"/>
    <cellStyle name="Normal 15 3 2 2 5 3" xfId="22649"/>
    <cellStyle name="Normal 15 3 2 2 6" xfId="9471"/>
    <cellStyle name="Normal 15 3 2 2 6 2" xfId="26435"/>
    <cellStyle name="Normal 15 3 2 2 7" xfId="16911"/>
    <cellStyle name="Normal 15 3 2 2 8" xfId="18867"/>
    <cellStyle name="Normal 15 3 2 3" xfId="1595"/>
    <cellStyle name="Normal 15 3 2 3 2" xfId="2594"/>
    <cellStyle name="Normal 15 3 2 3 2 2" xfId="4556"/>
    <cellStyle name="Normal 15 3 2 3 2 2 2" xfId="8339"/>
    <cellStyle name="Normal 15 3 2 3 2 2 2 2" xfId="16398"/>
    <cellStyle name="Normal 15 3 2 3 2 2 2 2 2" xfId="33245"/>
    <cellStyle name="Normal 15 3 2 3 2 2 2 3" xfId="25678"/>
    <cellStyle name="Normal 15 3 2 3 2 2 3" xfId="12615"/>
    <cellStyle name="Normal 15 3 2 3 2 2 3 2" xfId="29464"/>
    <cellStyle name="Normal 15 3 2 3 2 2 4" xfId="21897"/>
    <cellStyle name="Normal 15 3 2 3 2 3" xfId="6455"/>
    <cellStyle name="Normal 15 3 2 3 2 3 2" xfId="14514"/>
    <cellStyle name="Normal 15 3 2 3 2 3 2 2" xfId="31361"/>
    <cellStyle name="Normal 15 3 2 3 2 3 3" xfId="23794"/>
    <cellStyle name="Normal 15 3 2 3 2 4" xfId="10681"/>
    <cellStyle name="Normal 15 3 2 3 2 4 2" xfId="27580"/>
    <cellStyle name="Normal 15 3 2 3 2 5" xfId="16916"/>
    <cellStyle name="Normal 15 3 2 3 2 6" xfId="20012"/>
    <cellStyle name="Normal 15 3 2 3 3" xfId="3644"/>
    <cellStyle name="Normal 15 3 2 3 3 2" xfId="7427"/>
    <cellStyle name="Normal 15 3 2 3 3 2 2" xfId="15486"/>
    <cellStyle name="Normal 15 3 2 3 3 2 2 2" xfId="32333"/>
    <cellStyle name="Normal 15 3 2 3 3 2 3" xfId="24766"/>
    <cellStyle name="Normal 15 3 2 3 3 3" xfId="11703"/>
    <cellStyle name="Normal 15 3 2 3 3 3 2" xfId="28552"/>
    <cellStyle name="Normal 15 3 2 3 3 4" xfId="20985"/>
    <cellStyle name="Normal 15 3 2 3 4" xfId="5543"/>
    <cellStyle name="Normal 15 3 2 3 4 2" xfId="13602"/>
    <cellStyle name="Normal 15 3 2 3 4 2 2" xfId="30449"/>
    <cellStyle name="Normal 15 3 2 3 4 3" xfId="22882"/>
    <cellStyle name="Normal 15 3 2 3 5" xfId="9728"/>
    <cellStyle name="Normal 15 3 2 3 5 2" xfId="26668"/>
    <cellStyle name="Normal 15 3 2 3 6" xfId="16915"/>
    <cellStyle name="Normal 15 3 2 3 7" xfId="19100"/>
    <cellStyle name="Normal 15 3 2 4" xfId="2141"/>
    <cellStyle name="Normal 15 3 2 4 2" xfId="4105"/>
    <cellStyle name="Normal 15 3 2 4 2 2" xfId="7888"/>
    <cellStyle name="Normal 15 3 2 4 2 2 2" xfId="15947"/>
    <cellStyle name="Normal 15 3 2 4 2 2 2 2" xfId="32794"/>
    <cellStyle name="Normal 15 3 2 4 2 2 3" xfId="25227"/>
    <cellStyle name="Normal 15 3 2 4 2 3" xfId="12164"/>
    <cellStyle name="Normal 15 3 2 4 2 3 2" xfId="29013"/>
    <cellStyle name="Normal 15 3 2 4 2 4" xfId="21446"/>
    <cellStyle name="Normal 15 3 2 4 3" xfId="6004"/>
    <cellStyle name="Normal 15 3 2 4 3 2" xfId="14063"/>
    <cellStyle name="Normal 15 3 2 4 3 2 2" xfId="30910"/>
    <cellStyle name="Normal 15 3 2 4 3 3" xfId="23343"/>
    <cellStyle name="Normal 15 3 2 4 4" xfId="10229"/>
    <cellStyle name="Normal 15 3 2 4 4 2" xfId="27129"/>
    <cellStyle name="Normal 15 3 2 4 5" xfId="16917"/>
    <cellStyle name="Normal 15 3 2 4 6" xfId="19561"/>
    <cellStyle name="Normal 15 3 2 5" xfId="3193"/>
    <cellStyle name="Normal 15 3 2 5 2" xfId="6976"/>
    <cellStyle name="Normal 15 3 2 5 2 2" xfId="15035"/>
    <cellStyle name="Normal 15 3 2 5 2 2 2" xfId="31882"/>
    <cellStyle name="Normal 15 3 2 5 2 3" xfId="24315"/>
    <cellStyle name="Normal 15 3 2 5 3" xfId="11252"/>
    <cellStyle name="Normal 15 3 2 5 3 2" xfId="28101"/>
    <cellStyle name="Normal 15 3 2 5 4" xfId="20534"/>
    <cellStyle name="Normal 15 3 2 6" xfId="5092"/>
    <cellStyle name="Normal 15 3 2 6 2" xfId="13151"/>
    <cellStyle name="Normal 15 3 2 6 2 2" xfId="29998"/>
    <cellStyle name="Normal 15 3 2 6 3" xfId="22431"/>
    <cellStyle name="Normal 15 3 2 7" xfId="9236"/>
    <cellStyle name="Normal 15 3 2 7 2" xfId="26217"/>
    <cellStyle name="Normal 15 3 2 8" xfId="16910"/>
    <cellStyle name="Normal 15 3 2 9" xfId="18649"/>
    <cellStyle name="Normal 15 3 3" xfId="1225"/>
    <cellStyle name="Normal 15 3 3 2" xfId="1721"/>
    <cellStyle name="Normal 15 3 3 2 2" xfId="2720"/>
    <cellStyle name="Normal 15 3 3 2 2 2" xfId="4682"/>
    <cellStyle name="Normal 15 3 3 2 2 2 2" xfId="8465"/>
    <cellStyle name="Normal 15 3 3 2 2 2 2 2" xfId="16524"/>
    <cellStyle name="Normal 15 3 3 2 2 2 2 2 2" xfId="33371"/>
    <cellStyle name="Normal 15 3 3 2 2 2 2 3" xfId="25804"/>
    <cellStyle name="Normal 15 3 3 2 2 2 3" xfId="12741"/>
    <cellStyle name="Normal 15 3 3 2 2 2 3 2" xfId="29590"/>
    <cellStyle name="Normal 15 3 3 2 2 2 4" xfId="22023"/>
    <cellStyle name="Normal 15 3 3 2 2 3" xfId="6581"/>
    <cellStyle name="Normal 15 3 3 2 2 3 2" xfId="14640"/>
    <cellStyle name="Normal 15 3 3 2 2 3 2 2" xfId="31487"/>
    <cellStyle name="Normal 15 3 3 2 2 3 3" xfId="23920"/>
    <cellStyle name="Normal 15 3 3 2 2 4" xfId="10807"/>
    <cellStyle name="Normal 15 3 3 2 2 4 2" xfId="27706"/>
    <cellStyle name="Normal 15 3 3 2 2 5" xfId="16920"/>
    <cellStyle name="Normal 15 3 3 2 2 6" xfId="20138"/>
    <cellStyle name="Normal 15 3 3 2 3" xfId="3770"/>
    <cellStyle name="Normal 15 3 3 2 3 2" xfId="7553"/>
    <cellStyle name="Normal 15 3 3 2 3 2 2" xfId="15612"/>
    <cellStyle name="Normal 15 3 3 2 3 2 2 2" xfId="32459"/>
    <cellStyle name="Normal 15 3 3 2 3 2 3" xfId="24892"/>
    <cellStyle name="Normal 15 3 3 2 3 3" xfId="11829"/>
    <cellStyle name="Normal 15 3 3 2 3 3 2" xfId="28678"/>
    <cellStyle name="Normal 15 3 3 2 3 4" xfId="21111"/>
    <cellStyle name="Normal 15 3 3 2 4" xfId="5669"/>
    <cellStyle name="Normal 15 3 3 2 4 2" xfId="13728"/>
    <cellStyle name="Normal 15 3 3 2 4 2 2" xfId="30575"/>
    <cellStyle name="Normal 15 3 3 2 4 3" xfId="23008"/>
    <cellStyle name="Normal 15 3 3 2 5" xfId="9854"/>
    <cellStyle name="Normal 15 3 3 2 5 2" xfId="26794"/>
    <cellStyle name="Normal 15 3 3 2 6" xfId="16919"/>
    <cellStyle name="Normal 15 3 3 2 7" xfId="19226"/>
    <cellStyle name="Normal 15 3 3 3" xfId="2267"/>
    <cellStyle name="Normal 15 3 3 3 2" xfId="4231"/>
    <cellStyle name="Normal 15 3 3 3 2 2" xfId="8014"/>
    <cellStyle name="Normal 15 3 3 3 2 2 2" xfId="16073"/>
    <cellStyle name="Normal 15 3 3 3 2 2 2 2" xfId="32920"/>
    <cellStyle name="Normal 15 3 3 3 2 2 3" xfId="25353"/>
    <cellStyle name="Normal 15 3 3 3 2 3" xfId="12290"/>
    <cellStyle name="Normal 15 3 3 3 2 3 2" xfId="29139"/>
    <cellStyle name="Normal 15 3 3 3 2 4" xfId="21572"/>
    <cellStyle name="Normal 15 3 3 3 3" xfId="6130"/>
    <cellStyle name="Normal 15 3 3 3 3 2" xfId="14189"/>
    <cellStyle name="Normal 15 3 3 3 3 2 2" xfId="31036"/>
    <cellStyle name="Normal 15 3 3 3 3 3" xfId="23469"/>
    <cellStyle name="Normal 15 3 3 3 4" xfId="10355"/>
    <cellStyle name="Normal 15 3 3 3 4 2" xfId="27255"/>
    <cellStyle name="Normal 15 3 3 3 5" xfId="16921"/>
    <cellStyle name="Normal 15 3 3 3 6" xfId="19687"/>
    <cellStyle name="Normal 15 3 3 4" xfId="3319"/>
    <cellStyle name="Normal 15 3 3 4 2" xfId="7102"/>
    <cellStyle name="Normal 15 3 3 4 2 2" xfId="15161"/>
    <cellStyle name="Normal 15 3 3 4 2 2 2" xfId="32008"/>
    <cellStyle name="Normal 15 3 3 4 2 3" xfId="24441"/>
    <cellStyle name="Normal 15 3 3 4 3" xfId="11378"/>
    <cellStyle name="Normal 15 3 3 4 3 2" xfId="28227"/>
    <cellStyle name="Normal 15 3 3 4 4" xfId="20660"/>
    <cellStyle name="Normal 15 3 3 5" xfId="5218"/>
    <cellStyle name="Normal 15 3 3 5 2" xfId="13277"/>
    <cellStyle name="Normal 15 3 3 5 2 2" xfId="30124"/>
    <cellStyle name="Normal 15 3 3 5 3" xfId="22557"/>
    <cellStyle name="Normal 15 3 3 6" xfId="9379"/>
    <cellStyle name="Normal 15 3 3 6 2" xfId="26343"/>
    <cellStyle name="Normal 15 3 3 7" xfId="16918"/>
    <cellStyle name="Normal 15 3 3 8" xfId="18775"/>
    <cellStyle name="Normal 15 3 4" xfId="1503"/>
    <cellStyle name="Normal 15 3 4 2" xfId="2502"/>
    <cellStyle name="Normal 15 3 4 2 2" xfId="4464"/>
    <cellStyle name="Normal 15 3 4 2 2 2" xfId="8247"/>
    <cellStyle name="Normal 15 3 4 2 2 2 2" xfId="16306"/>
    <cellStyle name="Normal 15 3 4 2 2 2 2 2" xfId="33153"/>
    <cellStyle name="Normal 15 3 4 2 2 2 3" xfId="25586"/>
    <cellStyle name="Normal 15 3 4 2 2 3" xfId="12523"/>
    <cellStyle name="Normal 15 3 4 2 2 3 2" xfId="29372"/>
    <cellStyle name="Normal 15 3 4 2 2 4" xfId="21805"/>
    <cellStyle name="Normal 15 3 4 2 3" xfId="6363"/>
    <cellStyle name="Normal 15 3 4 2 3 2" xfId="14422"/>
    <cellStyle name="Normal 15 3 4 2 3 2 2" xfId="31269"/>
    <cellStyle name="Normal 15 3 4 2 3 3" xfId="23702"/>
    <cellStyle name="Normal 15 3 4 2 4" xfId="10589"/>
    <cellStyle name="Normal 15 3 4 2 4 2" xfId="27488"/>
    <cellStyle name="Normal 15 3 4 2 5" xfId="16923"/>
    <cellStyle name="Normal 15 3 4 2 6" xfId="19920"/>
    <cellStyle name="Normal 15 3 4 3" xfId="3552"/>
    <cellStyle name="Normal 15 3 4 3 2" xfId="7335"/>
    <cellStyle name="Normal 15 3 4 3 2 2" xfId="15394"/>
    <cellStyle name="Normal 15 3 4 3 2 2 2" xfId="32241"/>
    <cellStyle name="Normal 15 3 4 3 2 3" xfId="24674"/>
    <cellStyle name="Normal 15 3 4 3 3" xfId="11611"/>
    <cellStyle name="Normal 15 3 4 3 3 2" xfId="28460"/>
    <cellStyle name="Normal 15 3 4 3 4" xfId="20893"/>
    <cellStyle name="Normal 15 3 4 4" xfId="5451"/>
    <cellStyle name="Normal 15 3 4 4 2" xfId="13510"/>
    <cellStyle name="Normal 15 3 4 4 2 2" xfId="30357"/>
    <cellStyle name="Normal 15 3 4 4 3" xfId="22790"/>
    <cellStyle name="Normal 15 3 4 5" xfId="9636"/>
    <cellStyle name="Normal 15 3 4 5 2" xfId="26576"/>
    <cellStyle name="Normal 15 3 4 6" xfId="16922"/>
    <cellStyle name="Normal 15 3 4 7" xfId="19008"/>
    <cellStyle name="Normal 15 3 5" xfId="2032"/>
    <cellStyle name="Normal 15 3 5 2" xfId="4013"/>
    <cellStyle name="Normal 15 3 5 2 2" xfId="7796"/>
    <cellStyle name="Normal 15 3 5 2 2 2" xfId="15855"/>
    <cellStyle name="Normal 15 3 5 2 2 2 2" xfId="32702"/>
    <cellStyle name="Normal 15 3 5 2 2 3" xfId="25135"/>
    <cellStyle name="Normal 15 3 5 2 3" xfId="12072"/>
    <cellStyle name="Normal 15 3 5 2 3 2" xfId="28921"/>
    <cellStyle name="Normal 15 3 5 2 4" xfId="21354"/>
    <cellStyle name="Normal 15 3 5 3" xfId="5912"/>
    <cellStyle name="Normal 15 3 5 3 2" xfId="13971"/>
    <cellStyle name="Normal 15 3 5 3 2 2" xfId="30818"/>
    <cellStyle name="Normal 15 3 5 3 3" xfId="23251"/>
    <cellStyle name="Normal 15 3 5 4" xfId="10130"/>
    <cellStyle name="Normal 15 3 5 4 2" xfId="27037"/>
    <cellStyle name="Normal 15 3 5 5" xfId="16924"/>
    <cellStyle name="Normal 15 3 5 6" xfId="19469"/>
    <cellStyle name="Normal 15 3 6" xfId="3071"/>
    <cellStyle name="Normal 15 3 6 2" xfId="6884"/>
    <cellStyle name="Normal 15 3 6 2 2" xfId="14943"/>
    <cellStyle name="Normal 15 3 6 2 2 2" xfId="31790"/>
    <cellStyle name="Normal 15 3 6 2 3" xfId="24223"/>
    <cellStyle name="Normal 15 3 6 3" xfId="11134"/>
    <cellStyle name="Normal 15 3 6 3 2" xfId="28009"/>
    <cellStyle name="Normal 15 3 6 4" xfId="20442"/>
    <cellStyle name="Normal 15 3 7" xfId="5000"/>
    <cellStyle name="Normal 15 3 7 2" xfId="13059"/>
    <cellStyle name="Normal 15 3 7 2 2" xfId="29906"/>
    <cellStyle name="Normal 15 3 7 3" xfId="22339"/>
    <cellStyle name="Normal 15 3 8" xfId="9017"/>
    <cellStyle name="Normal 15 3 8 2" xfId="26125"/>
    <cellStyle name="Normal 15 3 9" xfId="16909"/>
    <cellStyle name="Normal 15 4" xfId="936"/>
    <cellStyle name="Normal 15 4 2" xfId="3116"/>
    <cellStyle name="Normal 15 4 3" xfId="16925"/>
    <cellStyle name="Normal 15 4 4" xfId="34048"/>
    <cellStyle name="Normal 15 5" xfId="1020"/>
    <cellStyle name="Normal 15 5 2" xfId="1281"/>
    <cellStyle name="Normal 15 5 2 2" xfId="1777"/>
    <cellStyle name="Normal 15 5 2 2 2" xfId="2776"/>
    <cellStyle name="Normal 15 5 2 2 2 2" xfId="4738"/>
    <cellStyle name="Normal 15 5 2 2 2 2 2" xfId="8521"/>
    <cellStyle name="Normal 15 5 2 2 2 2 2 2" xfId="16580"/>
    <cellStyle name="Normal 15 5 2 2 2 2 2 2 2" xfId="33427"/>
    <cellStyle name="Normal 15 5 2 2 2 2 2 3" xfId="25860"/>
    <cellStyle name="Normal 15 5 2 2 2 2 3" xfId="12797"/>
    <cellStyle name="Normal 15 5 2 2 2 2 3 2" xfId="29646"/>
    <cellStyle name="Normal 15 5 2 2 2 2 4" xfId="22079"/>
    <cellStyle name="Normal 15 5 2 2 2 3" xfId="6637"/>
    <cellStyle name="Normal 15 5 2 2 2 3 2" xfId="14696"/>
    <cellStyle name="Normal 15 5 2 2 2 3 2 2" xfId="31543"/>
    <cellStyle name="Normal 15 5 2 2 2 3 3" xfId="23976"/>
    <cellStyle name="Normal 15 5 2 2 2 4" xfId="10863"/>
    <cellStyle name="Normal 15 5 2 2 2 4 2" xfId="27762"/>
    <cellStyle name="Normal 15 5 2 2 2 5" xfId="16929"/>
    <cellStyle name="Normal 15 5 2 2 2 6" xfId="20194"/>
    <cellStyle name="Normal 15 5 2 2 3" xfId="3826"/>
    <cellStyle name="Normal 15 5 2 2 3 2" xfId="7609"/>
    <cellStyle name="Normal 15 5 2 2 3 2 2" xfId="15668"/>
    <cellStyle name="Normal 15 5 2 2 3 2 2 2" xfId="32515"/>
    <cellStyle name="Normal 15 5 2 2 3 2 3" xfId="24948"/>
    <cellStyle name="Normal 15 5 2 2 3 3" xfId="11885"/>
    <cellStyle name="Normal 15 5 2 2 3 3 2" xfId="28734"/>
    <cellStyle name="Normal 15 5 2 2 3 4" xfId="21167"/>
    <cellStyle name="Normal 15 5 2 2 4" xfId="5725"/>
    <cellStyle name="Normal 15 5 2 2 4 2" xfId="13784"/>
    <cellStyle name="Normal 15 5 2 2 4 2 2" xfId="30631"/>
    <cellStyle name="Normal 15 5 2 2 4 3" xfId="23064"/>
    <cellStyle name="Normal 15 5 2 2 5" xfId="9910"/>
    <cellStyle name="Normal 15 5 2 2 5 2" xfId="26850"/>
    <cellStyle name="Normal 15 5 2 2 6" xfId="16928"/>
    <cellStyle name="Normal 15 5 2 2 7" xfId="19282"/>
    <cellStyle name="Normal 15 5 2 3" xfId="2323"/>
    <cellStyle name="Normal 15 5 2 3 2" xfId="4287"/>
    <cellStyle name="Normal 15 5 2 3 2 2" xfId="8070"/>
    <cellStyle name="Normal 15 5 2 3 2 2 2" xfId="16129"/>
    <cellStyle name="Normal 15 5 2 3 2 2 2 2" xfId="32976"/>
    <cellStyle name="Normal 15 5 2 3 2 2 3" xfId="25409"/>
    <cellStyle name="Normal 15 5 2 3 2 3" xfId="12346"/>
    <cellStyle name="Normal 15 5 2 3 2 3 2" xfId="29195"/>
    <cellStyle name="Normal 15 5 2 3 2 4" xfId="21628"/>
    <cellStyle name="Normal 15 5 2 3 3" xfId="6186"/>
    <cellStyle name="Normal 15 5 2 3 3 2" xfId="14245"/>
    <cellStyle name="Normal 15 5 2 3 3 2 2" xfId="31092"/>
    <cellStyle name="Normal 15 5 2 3 3 3" xfId="23525"/>
    <cellStyle name="Normal 15 5 2 3 4" xfId="10411"/>
    <cellStyle name="Normal 15 5 2 3 4 2" xfId="27311"/>
    <cellStyle name="Normal 15 5 2 3 5" xfId="16930"/>
    <cellStyle name="Normal 15 5 2 3 6" xfId="19743"/>
    <cellStyle name="Normal 15 5 2 4" xfId="3375"/>
    <cellStyle name="Normal 15 5 2 4 2" xfId="7158"/>
    <cellStyle name="Normal 15 5 2 4 2 2" xfId="15217"/>
    <cellStyle name="Normal 15 5 2 4 2 2 2" xfId="32064"/>
    <cellStyle name="Normal 15 5 2 4 2 3" xfId="24497"/>
    <cellStyle name="Normal 15 5 2 4 3" xfId="11434"/>
    <cellStyle name="Normal 15 5 2 4 3 2" xfId="28283"/>
    <cellStyle name="Normal 15 5 2 4 4" xfId="20716"/>
    <cellStyle name="Normal 15 5 2 5" xfId="5274"/>
    <cellStyle name="Normal 15 5 2 5 2" xfId="13333"/>
    <cellStyle name="Normal 15 5 2 5 2 2" xfId="30180"/>
    <cellStyle name="Normal 15 5 2 5 3" xfId="22613"/>
    <cellStyle name="Normal 15 5 2 6" xfId="9435"/>
    <cellStyle name="Normal 15 5 2 6 2" xfId="26399"/>
    <cellStyle name="Normal 15 5 2 7" xfId="16927"/>
    <cellStyle name="Normal 15 5 2 8" xfId="18831"/>
    <cellStyle name="Normal 15 5 3" xfId="1559"/>
    <cellStyle name="Normal 15 5 3 2" xfId="2558"/>
    <cellStyle name="Normal 15 5 3 2 2" xfId="4520"/>
    <cellStyle name="Normal 15 5 3 2 2 2" xfId="8303"/>
    <cellStyle name="Normal 15 5 3 2 2 2 2" xfId="16362"/>
    <cellStyle name="Normal 15 5 3 2 2 2 2 2" xfId="33209"/>
    <cellStyle name="Normal 15 5 3 2 2 2 3" xfId="25642"/>
    <cellStyle name="Normal 15 5 3 2 2 3" xfId="12579"/>
    <cellStyle name="Normal 15 5 3 2 2 3 2" xfId="29428"/>
    <cellStyle name="Normal 15 5 3 2 2 4" xfId="21861"/>
    <cellStyle name="Normal 15 5 3 2 3" xfId="6419"/>
    <cellStyle name="Normal 15 5 3 2 3 2" xfId="14478"/>
    <cellStyle name="Normal 15 5 3 2 3 2 2" xfId="31325"/>
    <cellStyle name="Normal 15 5 3 2 3 3" xfId="23758"/>
    <cellStyle name="Normal 15 5 3 2 4" xfId="10645"/>
    <cellStyle name="Normal 15 5 3 2 4 2" xfId="27544"/>
    <cellStyle name="Normal 15 5 3 2 5" xfId="16932"/>
    <cellStyle name="Normal 15 5 3 2 6" xfId="19976"/>
    <cellStyle name="Normal 15 5 3 3" xfId="3608"/>
    <cellStyle name="Normal 15 5 3 3 2" xfId="7391"/>
    <cellStyle name="Normal 15 5 3 3 2 2" xfId="15450"/>
    <cellStyle name="Normal 15 5 3 3 2 2 2" xfId="32297"/>
    <cellStyle name="Normal 15 5 3 3 2 3" xfId="24730"/>
    <cellStyle name="Normal 15 5 3 3 3" xfId="11667"/>
    <cellStyle name="Normal 15 5 3 3 3 2" xfId="28516"/>
    <cellStyle name="Normal 15 5 3 3 4" xfId="20949"/>
    <cellStyle name="Normal 15 5 3 4" xfId="5507"/>
    <cellStyle name="Normal 15 5 3 4 2" xfId="13566"/>
    <cellStyle name="Normal 15 5 3 4 2 2" xfId="30413"/>
    <cellStyle name="Normal 15 5 3 4 3" xfId="22846"/>
    <cellStyle name="Normal 15 5 3 5" xfId="9692"/>
    <cellStyle name="Normal 15 5 3 5 2" xfId="26632"/>
    <cellStyle name="Normal 15 5 3 6" xfId="16931"/>
    <cellStyle name="Normal 15 5 3 7" xfId="19064"/>
    <cellStyle name="Normal 15 5 4" xfId="2105"/>
    <cellStyle name="Normal 15 5 4 2" xfId="4069"/>
    <cellStyle name="Normal 15 5 4 2 2" xfId="7852"/>
    <cellStyle name="Normal 15 5 4 2 2 2" xfId="15911"/>
    <cellStyle name="Normal 15 5 4 2 2 2 2" xfId="32758"/>
    <cellStyle name="Normal 15 5 4 2 2 3" xfId="25191"/>
    <cellStyle name="Normal 15 5 4 2 3" xfId="12128"/>
    <cellStyle name="Normal 15 5 4 2 3 2" xfId="28977"/>
    <cellStyle name="Normal 15 5 4 2 4" xfId="21410"/>
    <cellStyle name="Normal 15 5 4 3" xfId="5968"/>
    <cellStyle name="Normal 15 5 4 3 2" xfId="14027"/>
    <cellStyle name="Normal 15 5 4 3 2 2" xfId="30874"/>
    <cellStyle name="Normal 15 5 4 3 3" xfId="23307"/>
    <cellStyle name="Normal 15 5 4 4" xfId="10193"/>
    <cellStyle name="Normal 15 5 4 4 2" xfId="27093"/>
    <cellStyle name="Normal 15 5 4 5" xfId="16933"/>
    <cellStyle name="Normal 15 5 4 6" xfId="19525"/>
    <cellStyle name="Normal 15 5 5" xfId="3157"/>
    <cellStyle name="Normal 15 5 5 2" xfId="6940"/>
    <cellStyle name="Normal 15 5 5 2 2" xfId="14999"/>
    <cellStyle name="Normal 15 5 5 2 2 2" xfId="31846"/>
    <cellStyle name="Normal 15 5 5 2 3" xfId="24279"/>
    <cellStyle name="Normal 15 5 5 3" xfId="11216"/>
    <cellStyle name="Normal 15 5 5 3 2" xfId="28065"/>
    <cellStyle name="Normal 15 5 5 4" xfId="20498"/>
    <cellStyle name="Normal 15 5 6" xfId="5056"/>
    <cellStyle name="Normal 15 5 6 2" xfId="13115"/>
    <cellStyle name="Normal 15 5 6 2 2" xfId="29962"/>
    <cellStyle name="Normal 15 5 6 3" xfId="22395"/>
    <cellStyle name="Normal 15 5 7" xfId="9200"/>
    <cellStyle name="Normal 15 5 7 2" xfId="26181"/>
    <cellStyle name="Normal 15 5 8" xfId="16926"/>
    <cellStyle name="Normal 15 5 9" xfId="18613"/>
    <cellStyle name="Normal 15 6" xfId="1189"/>
    <cellStyle name="Normal 15 6 2" xfId="1685"/>
    <cellStyle name="Normal 15 6 2 2" xfId="2684"/>
    <cellStyle name="Normal 15 6 2 2 2" xfId="4646"/>
    <cellStyle name="Normal 15 6 2 2 2 2" xfId="8429"/>
    <cellStyle name="Normal 15 6 2 2 2 2 2" xfId="16488"/>
    <cellStyle name="Normal 15 6 2 2 2 2 2 2" xfId="33335"/>
    <cellStyle name="Normal 15 6 2 2 2 2 3" xfId="25768"/>
    <cellStyle name="Normal 15 6 2 2 2 3" xfId="12705"/>
    <cellStyle name="Normal 15 6 2 2 2 3 2" xfId="29554"/>
    <cellStyle name="Normal 15 6 2 2 2 4" xfId="21987"/>
    <cellStyle name="Normal 15 6 2 2 3" xfId="6545"/>
    <cellStyle name="Normal 15 6 2 2 3 2" xfId="14604"/>
    <cellStyle name="Normal 15 6 2 2 3 2 2" xfId="31451"/>
    <cellStyle name="Normal 15 6 2 2 3 3" xfId="23884"/>
    <cellStyle name="Normal 15 6 2 2 4" xfId="10771"/>
    <cellStyle name="Normal 15 6 2 2 4 2" xfId="27670"/>
    <cellStyle name="Normal 15 6 2 2 5" xfId="16936"/>
    <cellStyle name="Normal 15 6 2 2 6" xfId="20102"/>
    <cellStyle name="Normal 15 6 2 3" xfId="3734"/>
    <cellStyle name="Normal 15 6 2 3 2" xfId="7517"/>
    <cellStyle name="Normal 15 6 2 3 2 2" xfId="15576"/>
    <cellStyle name="Normal 15 6 2 3 2 2 2" xfId="32423"/>
    <cellStyle name="Normal 15 6 2 3 2 3" xfId="24856"/>
    <cellStyle name="Normal 15 6 2 3 3" xfId="11793"/>
    <cellStyle name="Normal 15 6 2 3 3 2" xfId="28642"/>
    <cellStyle name="Normal 15 6 2 3 4" xfId="21075"/>
    <cellStyle name="Normal 15 6 2 4" xfId="5633"/>
    <cellStyle name="Normal 15 6 2 4 2" xfId="13692"/>
    <cellStyle name="Normal 15 6 2 4 2 2" xfId="30539"/>
    <cellStyle name="Normal 15 6 2 4 3" xfId="22972"/>
    <cellStyle name="Normal 15 6 2 5" xfId="9818"/>
    <cellStyle name="Normal 15 6 2 5 2" xfId="26758"/>
    <cellStyle name="Normal 15 6 2 6" xfId="16935"/>
    <cellStyle name="Normal 15 6 2 7" xfId="19190"/>
    <cellStyle name="Normal 15 6 3" xfId="2231"/>
    <cellStyle name="Normal 15 6 3 2" xfId="4195"/>
    <cellStyle name="Normal 15 6 3 2 2" xfId="7978"/>
    <cellStyle name="Normal 15 6 3 2 2 2" xfId="16037"/>
    <cellStyle name="Normal 15 6 3 2 2 2 2" xfId="32884"/>
    <cellStyle name="Normal 15 6 3 2 2 3" xfId="25317"/>
    <cellStyle name="Normal 15 6 3 2 3" xfId="12254"/>
    <cellStyle name="Normal 15 6 3 2 3 2" xfId="29103"/>
    <cellStyle name="Normal 15 6 3 2 4" xfId="21536"/>
    <cellStyle name="Normal 15 6 3 3" xfId="6094"/>
    <cellStyle name="Normal 15 6 3 3 2" xfId="14153"/>
    <cellStyle name="Normal 15 6 3 3 2 2" xfId="31000"/>
    <cellStyle name="Normal 15 6 3 3 3" xfId="23433"/>
    <cellStyle name="Normal 15 6 3 4" xfId="10319"/>
    <cellStyle name="Normal 15 6 3 4 2" xfId="27219"/>
    <cellStyle name="Normal 15 6 3 5" xfId="16937"/>
    <cellStyle name="Normal 15 6 3 6" xfId="19651"/>
    <cellStyle name="Normal 15 6 4" xfId="3283"/>
    <cellStyle name="Normal 15 6 4 2" xfId="7066"/>
    <cellStyle name="Normal 15 6 4 2 2" xfId="15125"/>
    <cellStyle name="Normal 15 6 4 2 2 2" xfId="31972"/>
    <cellStyle name="Normal 15 6 4 2 3" xfId="24405"/>
    <cellStyle name="Normal 15 6 4 3" xfId="11342"/>
    <cellStyle name="Normal 15 6 4 3 2" xfId="28191"/>
    <cellStyle name="Normal 15 6 4 4" xfId="20624"/>
    <cellStyle name="Normal 15 6 5" xfId="5182"/>
    <cellStyle name="Normal 15 6 5 2" xfId="13241"/>
    <cellStyle name="Normal 15 6 5 2 2" xfId="30088"/>
    <cellStyle name="Normal 15 6 5 3" xfId="22521"/>
    <cellStyle name="Normal 15 6 6" xfId="9343"/>
    <cellStyle name="Normal 15 6 6 2" xfId="26307"/>
    <cellStyle name="Normal 15 6 7" xfId="16934"/>
    <cellStyle name="Normal 15 6 8" xfId="18739"/>
    <cellStyle name="Normal 15 7" xfId="1467"/>
    <cellStyle name="Normal 15 7 2" xfId="2466"/>
    <cellStyle name="Normal 15 7 2 2" xfId="4428"/>
    <cellStyle name="Normal 15 7 2 2 2" xfId="8211"/>
    <cellStyle name="Normal 15 7 2 2 2 2" xfId="16270"/>
    <cellStyle name="Normal 15 7 2 2 2 2 2" xfId="33117"/>
    <cellStyle name="Normal 15 7 2 2 2 3" xfId="25550"/>
    <cellStyle name="Normal 15 7 2 2 3" xfId="12487"/>
    <cellStyle name="Normal 15 7 2 2 3 2" xfId="29336"/>
    <cellStyle name="Normal 15 7 2 2 4" xfId="21769"/>
    <cellStyle name="Normal 15 7 2 3" xfId="6327"/>
    <cellStyle name="Normal 15 7 2 3 2" xfId="14386"/>
    <cellStyle name="Normal 15 7 2 3 2 2" xfId="31233"/>
    <cellStyle name="Normal 15 7 2 3 3" xfId="23666"/>
    <cellStyle name="Normal 15 7 2 4" xfId="10553"/>
    <cellStyle name="Normal 15 7 2 4 2" xfId="27452"/>
    <cellStyle name="Normal 15 7 2 5" xfId="16939"/>
    <cellStyle name="Normal 15 7 2 6" xfId="19884"/>
    <cellStyle name="Normal 15 7 3" xfId="3516"/>
    <cellStyle name="Normal 15 7 3 2" xfId="7299"/>
    <cellStyle name="Normal 15 7 3 2 2" xfId="15358"/>
    <cellStyle name="Normal 15 7 3 2 2 2" xfId="32205"/>
    <cellStyle name="Normal 15 7 3 2 3" xfId="24638"/>
    <cellStyle name="Normal 15 7 3 3" xfId="11575"/>
    <cellStyle name="Normal 15 7 3 3 2" xfId="28424"/>
    <cellStyle name="Normal 15 7 3 4" xfId="20857"/>
    <cellStyle name="Normal 15 7 4" xfId="5415"/>
    <cellStyle name="Normal 15 7 4 2" xfId="13474"/>
    <cellStyle name="Normal 15 7 4 2 2" xfId="30321"/>
    <cellStyle name="Normal 15 7 4 3" xfId="22754"/>
    <cellStyle name="Normal 15 7 5" xfId="9600"/>
    <cellStyle name="Normal 15 7 5 2" xfId="26540"/>
    <cellStyle name="Normal 15 7 6" xfId="16938"/>
    <cellStyle name="Normal 15 7 7" xfId="18972"/>
    <cellStyle name="Normal 15 8" xfId="1990"/>
    <cellStyle name="Normal 15 8 2" xfId="3977"/>
    <cellStyle name="Normal 15 8 2 2" xfId="7760"/>
    <cellStyle name="Normal 15 8 2 2 2" xfId="15819"/>
    <cellStyle name="Normal 15 8 2 2 2 2" xfId="32666"/>
    <cellStyle name="Normal 15 8 2 2 3" xfId="25099"/>
    <cellStyle name="Normal 15 8 2 3" xfId="12036"/>
    <cellStyle name="Normal 15 8 2 3 2" xfId="28885"/>
    <cellStyle name="Normal 15 8 2 4" xfId="21318"/>
    <cellStyle name="Normal 15 8 3" xfId="5876"/>
    <cellStyle name="Normal 15 8 3 2" xfId="13935"/>
    <cellStyle name="Normal 15 8 3 2 2" xfId="30782"/>
    <cellStyle name="Normal 15 8 3 3" xfId="23215"/>
    <cellStyle name="Normal 15 8 4" xfId="10089"/>
    <cellStyle name="Normal 15 8 4 2" xfId="27001"/>
    <cellStyle name="Normal 15 8 5" xfId="16940"/>
    <cellStyle name="Normal 15 8 6" xfId="19433"/>
    <cellStyle name="Normal 15 9" xfId="3035"/>
    <cellStyle name="Normal 15 9 2" xfId="6848"/>
    <cellStyle name="Normal 15 9 2 2" xfId="14907"/>
    <cellStyle name="Normal 15 9 2 2 2" xfId="31754"/>
    <cellStyle name="Normal 15 9 2 3" xfId="24187"/>
    <cellStyle name="Normal 15 9 3" xfId="11098"/>
    <cellStyle name="Normal 15 9 3 2" xfId="27973"/>
    <cellStyle name="Normal 15 9 4" xfId="20406"/>
    <cellStyle name="Normal 150" xfId="2928"/>
    <cellStyle name="Normal 150 2" xfId="4888"/>
    <cellStyle name="Normal 150 2 2" xfId="8671"/>
    <cellStyle name="Normal 150 2 2 2" xfId="16730"/>
    <cellStyle name="Normal 150 2 2 2 2" xfId="33577"/>
    <cellStyle name="Normal 150 2 2 3" xfId="26010"/>
    <cellStyle name="Normal 150 2 3" xfId="12947"/>
    <cellStyle name="Normal 150 2 3 2" xfId="29796"/>
    <cellStyle name="Normal 150 2 4" xfId="22229"/>
    <cellStyle name="Normal 150 3" xfId="6787"/>
    <cellStyle name="Normal 150 3 2" xfId="14846"/>
    <cellStyle name="Normal 150 3 2 2" xfId="31693"/>
    <cellStyle name="Normal 150 3 3" xfId="24126"/>
    <cellStyle name="Normal 150 4" xfId="11014"/>
    <cellStyle name="Normal 150 4 2" xfId="27912"/>
    <cellStyle name="Normal 150 5" xfId="16941"/>
    <cellStyle name="Normal 150 6" xfId="20344"/>
    <cellStyle name="Normal 151" xfId="2929"/>
    <cellStyle name="Normal 151 2" xfId="4889"/>
    <cellStyle name="Normal 151 2 2" xfId="8672"/>
    <cellStyle name="Normal 151 2 2 2" xfId="16731"/>
    <cellStyle name="Normal 151 2 2 2 2" xfId="33578"/>
    <cellStyle name="Normal 151 2 2 3" xfId="26011"/>
    <cellStyle name="Normal 151 2 3" xfId="12948"/>
    <cellStyle name="Normal 151 2 3 2" xfId="29797"/>
    <cellStyle name="Normal 151 2 4" xfId="22230"/>
    <cellStyle name="Normal 151 3" xfId="6788"/>
    <cellStyle name="Normal 151 3 2" xfId="14847"/>
    <cellStyle name="Normal 151 3 2 2" xfId="31694"/>
    <cellStyle name="Normal 151 3 3" xfId="24127"/>
    <cellStyle name="Normal 151 4" xfId="11015"/>
    <cellStyle name="Normal 151 4 2" xfId="27913"/>
    <cellStyle name="Normal 151 5" xfId="16942"/>
    <cellStyle name="Normal 151 6" xfId="20345"/>
    <cellStyle name="Normal 152" xfId="2930"/>
    <cellStyle name="Normal 152 2" xfId="4890"/>
    <cellStyle name="Normal 152 2 2" xfId="8673"/>
    <cellStyle name="Normal 152 2 2 2" xfId="16732"/>
    <cellStyle name="Normal 152 2 2 2 2" xfId="33579"/>
    <cellStyle name="Normal 152 2 2 3" xfId="26012"/>
    <cellStyle name="Normal 152 2 3" xfId="12949"/>
    <cellStyle name="Normal 152 2 3 2" xfId="29798"/>
    <cellStyle name="Normal 152 2 4" xfId="22231"/>
    <cellStyle name="Normal 152 3" xfId="6789"/>
    <cellStyle name="Normal 152 3 2" xfId="14848"/>
    <cellStyle name="Normal 152 3 2 2" xfId="31695"/>
    <cellStyle name="Normal 152 3 3" xfId="24128"/>
    <cellStyle name="Normal 152 4" xfId="11016"/>
    <cellStyle name="Normal 152 4 2" xfId="27914"/>
    <cellStyle name="Normal 152 5" xfId="16943"/>
    <cellStyle name="Normal 152 6" xfId="20346"/>
    <cellStyle name="Normal 153" xfId="2931"/>
    <cellStyle name="Normal 153 2" xfId="4891"/>
    <cellStyle name="Normal 153 2 2" xfId="8674"/>
    <cellStyle name="Normal 153 2 2 2" xfId="16733"/>
    <cellStyle name="Normal 153 2 2 2 2" xfId="33580"/>
    <cellStyle name="Normal 153 2 2 3" xfId="26013"/>
    <cellStyle name="Normal 153 2 3" xfId="12950"/>
    <cellStyle name="Normal 153 2 3 2" xfId="29799"/>
    <cellStyle name="Normal 153 2 4" xfId="22232"/>
    <cellStyle name="Normal 153 3" xfId="6790"/>
    <cellStyle name="Normal 153 3 2" xfId="14849"/>
    <cellStyle name="Normal 153 3 2 2" xfId="31696"/>
    <cellStyle name="Normal 153 3 3" xfId="24129"/>
    <cellStyle name="Normal 153 4" xfId="11017"/>
    <cellStyle name="Normal 153 4 2" xfId="27915"/>
    <cellStyle name="Normal 153 5" xfId="16944"/>
    <cellStyle name="Normal 153 6" xfId="20347"/>
    <cellStyle name="Normal 154" xfId="2932"/>
    <cellStyle name="Normal 154 2" xfId="4892"/>
    <cellStyle name="Normal 154 2 2" xfId="8675"/>
    <cellStyle name="Normal 154 2 2 2" xfId="16734"/>
    <cellStyle name="Normal 154 2 2 2 2" xfId="33581"/>
    <cellStyle name="Normal 154 2 2 3" xfId="26014"/>
    <cellStyle name="Normal 154 2 3" xfId="12951"/>
    <cellStyle name="Normal 154 2 3 2" xfId="29800"/>
    <cellStyle name="Normal 154 2 4" xfId="22233"/>
    <cellStyle name="Normal 154 3" xfId="6791"/>
    <cellStyle name="Normal 154 3 2" xfId="14850"/>
    <cellStyle name="Normal 154 3 2 2" xfId="31697"/>
    <cellStyle name="Normal 154 3 3" xfId="24130"/>
    <cellStyle name="Normal 154 4" xfId="11018"/>
    <cellStyle name="Normal 154 4 2" xfId="27916"/>
    <cellStyle name="Normal 154 5" xfId="16945"/>
    <cellStyle name="Normal 154 6" xfId="20348"/>
    <cellStyle name="Normal 155" xfId="2933"/>
    <cellStyle name="Normal 155 2" xfId="4893"/>
    <cellStyle name="Normal 155 2 2" xfId="8676"/>
    <cellStyle name="Normal 155 2 2 2" xfId="16735"/>
    <cellStyle name="Normal 155 2 2 2 2" xfId="33582"/>
    <cellStyle name="Normal 155 2 2 3" xfId="26015"/>
    <cellStyle name="Normal 155 2 3" xfId="12952"/>
    <cellStyle name="Normal 155 2 3 2" xfId="29801"/>
    <cellStyle name="Normal 155 2 4" xfId="22234"/>
    <cellStyle name="Normal 155 3" xfId="6792"/>
    <cellStyle name="Normal 155 3 2" xfId="14851"/>
    <cellStyle name="Normal 155 3 2 2" xfId="31698"/>
    <cellStyle name="Normal 155 3 3" xfId="24131"/>
    <cellStyle name="Normal 155 4" xfId="11019"/>
    <cellStyle name="Normal 155 4 2" xfId="27917"/>
    <cellStyle name="Normal 155 5" xfId="16946"/>
    <cellStyle name="Normal 155 6" xfId="20349"/>
    <cellStyle name="Normal 156" xfId="2934"/>
    <cellStyle name="Normal 156 2" xfId="4894"/>
    <cellStyle name="Normal 156 2 2" xfId="8677"/>
    <cellStyle name="Normal 156 2 2 2" xfId="16736"/>
    <cellStyle name="Normal 156 2 2 2 2" xfId="33583"/>
    <cellStyle name="Normal 156 2 2 3" xfId="26016"/>
    <cellStyle name="Normal 156 2 3" xfId="12953"/>
    <cellStyle name="Normal 156 2 3 2" xfId="29802"/>
    <cellStyle name="Normal 156 2 4" xfId="22235"/>
    <cellStyle name="Normal 156 3" xfId="6793"/>
    <cellStyle name="Normal 156 3 2" xfId="14852"/>
    <cellStyle name="Normal 156 3 2 2" xfId="31699"/>
    <cellStyle name="Normal 156 3 3" xfId="24132"/>
    <cellStyle name="Normal 156 4" xfId="11020"/>
    <cellStyle name="Normal 156 4 2" xfId="27918"/>
    <cellStyle name="Normal 156 5" xfId="16947"/>
    <cellStyle name="Normal 156 6" xfId="20350"/>
    <cellStyle name="Normal 157" xfId="2935"/>
    <cellStyle name="Normal 157 2" xfId="4895"/>
    <cellStyle name="Normal 157 2 2" xfId="8678"/>
    <cellStyle name="Normal 157 2 2 2" xfId="16737"/>
    <cellStyle name="Normal 157 2 2 2 2" xfId="33584"/>
    <cellStyle name="Normal 157 2 2 3" xfId="26017"/>
    <cellStyle name="Normal 157 2 3" xfId="12954"/>
    <cellStyle name="Normal 157 2 3 2" xfId="29803"/>
    <cellStyle name="Normal 157 2 4" xfId="22236"/>
    <cellStyle name="Normal 157 3" xfId="6794"/>
    <cellStyle name="Normal 157 3 2" xfId="14853"/>
    <cellStyle name="Normal 157 3 2 2" xfId="31700"/>
    <cellStyle name="Normal 157 3 3" xfId="24133"/>
    <cellStyle name="Normal 157 4" xfId="11021"/>
    <cellStyle name="Normal 157 4 2" xfId="27919"/>
    <cellStyle name="Normal 157 5" xfId="16948"/>
    <cellStyle name="Normal 157 6" xfId="20351"/>
    <cellStyle name="Normal 158" xfId="2936"/>
    <cellStyle name="Normal 158 2" xfId="4896"/>
    <cellStyle name="Normal 158 2 2" xfId="8679"/>
    <cellStyle name="Normal 158 2 2 2" xfId="16738"/>
    <cellStyle name="Normal 158 2 2 2 2" xfId="33585"/>
    <cellStyle name="Normal 158 2 2 3" xfId="26018"/>
    <cellStyle name="Normal 158 2 3" xfId="12955"/>
    <cellStyle name="Normal 158 2 3 2" xfId="29804"/>
    <cellStyle name="Normal 158 2 4" xfId="22237"/>
    <cellStyle name="Normal 158 3" xfId="6795"/>
    <cellStyle name="Normal 158 3 2" xfId="14854"/>
    <cellStyle name="Normal 158 3 2 2" xfId="31701"/>
    <cellStyle name="Normal 158 3 3" xfId="24134"/>
    <cellStyle name="Normal 158 4" xfId="11022"/>
    <cellStyle name="Normal 158 4 2" xfId="27920"/>
    <cellStyle name="Normal 158 5" xfId="16949"/>
    <cellStyle name="Normal 158 6" xfId="20352"/>
    <cellStyle name="Normal 159" xfId="2937"/>
    <cellStyle name="Normal 159 2" xfId="4897"/>
    <cellStyle name="Normal 159 2 2" xfId="8680"/>
    <cellStyle name="Normal 159 2 2 2" xfId="16739"/>
    <cellStyle name="Normal 159 2 2 2 2" xfId="33586"/>
    <cellStyle name="Normal 159 2 2 3" xfId="26019"/>
    <cellStyle name="Normal 159 2 3" xfId="12956"/>
    <cellStyle name="Normal 159 2 3 2" xfId="29805"/>
    <cellStyle name="Normal 159 2 4" xfId="22238"/>
    <cellStyle name="Normal 159 3" xfId="6796"/>
    <cellStyle name="Normal 159 3 2" xfId="14855"/>
    <cellStyle name="Normal 159 3 2 2" xfId="31702"/>
    <cellStyle name="Normal 159 3 3" xfId="24135"/>
    <cellStyle name="Normal 159 4" xfId="11023"/>
    <cellStyle name="Normal 159 4 2" xfId="27921"/>
    <cellStyle name="Normal 159 5" xfId="16950"/>
    <cellStyle name="Normal 159 6" xfId="20353"/>
    <cellStyle name="Normal 16" xfId="562"/>
    <cellStyle name="Normal 16 10" xfId="4965"/>
    <cellStyle name="Normal 16 10 2" xfId="13024"/>
    <cellStyle name="Normal 16 10 2 2" xfId="29871"/>
    <cellStyle name="Normal 16 10 3" xfId="22304"/>
    <cellStyle name="Normal 16 11" xfId="8927"/>
    <cellStyle name="Normal 16 11 2" xfId="26090"/>
    <cellStyle name="Normal 16 12" xfId="16951"/>
    <cellStyle name="Normal 16 13" xfId="18520"/>
    <cellStyle name="Normal 16 14" xfId="18515"/>
    <cellStyle name="Normal 16 15" xfId="34049"/>
    <cellStyle name="Normal 16 2" xfId="618"/>
    <cellStyle name="Normal 16 2 10" xfId="16952"/>
    <cellStyle name="Normal 16 2 11" xfId="18534"/>
    <cellStyle name="Normal 16 2 12" xfId="34050"/>
    <cellStyle name="Normal 16 2 2" xfId="736"/>
    <cellStyle name="Normal 16 2 2 10" xfId="18570"/>
    <cellStyle name="Normal 16 2 2 11" xfId="34051"/>
    <cellStyle name="Normal 16 2 2 2" xfId="1070"/>
    <cellStyle name="Normal 16 2 2 2 2" xfId="1331"/>
    <cellStyle name="Normal 16 2 2 2 2 2" xfId="1827"/>
    <cellStyle name="Normal 16 2 2 2 2 2 2" xfId="2826"/>
    <cellStyle name="Normal 16 2 2 2 2 2 2 2" xfId="4788"/>
    <cellStyle name="Normal 16 2 2 2 2 2 2 2 2" xfId="8571"/>
    <cellStyle name="Normal 16 2 2 2 2 2 2 2 2 2" xfId="16630"/>
    <cellStyle name="Normal 16 2 2 2 2 2 2 2 2 2 2" xfId="33477"/>
    <cellStyle name="Normal 16 2 2 2 2 2 2 2 2 3" xfId="25910"/>
    <cellStyle name="Normal 16 2 2 2 2 2 2 2 3" xfId="12847"/>
    <cellStyle name="Normal 16 2 2 2 2 2 2 2 3 2" xfId="29696"/>
    <cellStyle name="Normal 16 2 2 2 2 2 2 2 4" xfId="22129"/>
    <cellStyle name="Normal 16 2 2 2 2 2 2 3" xfId="6687"/>
    <cellStyle name="Normal 16 2 2 2 2 2 2 3 2" xfId="14746"/>
    <cellStyle name="Normal 16 2 2 2 2 2 2 3 2 2" xfId="31593"/>
    <cellStyle name="Normal 16 2 2 2 2 2 2 3 3" xfId="24026"/>
    <cellStyle name="Normal 16 2 2 2 2 2 2 4" xfId="10913"/>
    <cellStyle name="Normal 16 2 2 2 2 2 2 4 2" xfId="27812"/>
    <cellStyle name="Normal 16 2 2 2 2 2 2 5" xfId="16957"/>
    <cellStyle name="Normal 16 2 2 2 2 2 2 6" xfId="20244"/>
    <cellStyle name="Normal 16 2 2 2 2 2 3" xfId="3876"/>
    <cellStyle name="Normal 16 2 2 2 2 2 3 2" xfId="7659"/>
    <cellStyle name="Normal 16 2 2 2 2 2 3 2 2" xfId="15718"/>
    <cellStyle name="Normal 16 2 2 2 2 2 3 2 2 2" xfId="32565"/>
    <cellStyle name="Normal 16 2 2 2 2 2 3 2 3" xfId="24998"/>
    <cellStyle name="Normal 16 2 2 2 2 2 3 3" xfId="11935"/>
    <cellStyle name="Normal 16 2 2 2 2 2 3 3 2" xfId="28784"/>
    <cellStyle name="Normal 16 2 2 2 2 2 3 4" xfId="21217"/>
    <cellStyle name="Normal 16 2 2 2 2 2 4" xfId="5775"/>
    <cellStyle name="Normal 16 2 2 2 2 2 4 2" xfId="13834"/>
    <cellStyle name="Normal 16 2 2 2 2 2 4 2 2" xfId="30681"/>
    <cellStyle name="Normal 16 2 2 2 2 2 4 3" xfId="23114"/>
    <cellStyle name="Normal 16 2 2 2 2 2 5" xfId="9960"/>
    <cellStyle name="Normal 16 2 2 2 2 2 5 2" xfId="26900"/>
    <cellStyle name="Normal 16 2 2 2 2 2 6" xfId="16956"/>
    <cellStyle name="Normal 16 2 2 2 2 2 7" xfId="19332"/>
    <cellStyle name="Normal 16 2 2 2 2 3" xfId="2373"/>
    <cellStyle name="Normal 16 2 2 2 2 3 2" xfId="4337"/>
    <cellStyle name="Normal 16 2 2 2 2 3 2 2" xfId="8120"/>
    <cellStyle name="Normal 16 2 2 2 2 3 2 2 2" xfId="16179"/>
    <cellStyle name="Normal 16 2 2 2 2 3 2 2 2 2" xfId="33026"/>
    <cellStyle name="Normal 16 2 2 2 2 3 2 2 3" xfId="25459"/>
    <cellStyle name="Normal 16 2 2 2 2 3 2 3" xfId="12396"/>
    <cellStyle name="Normal 16 2 2 2 2 3 2 3 2" xfId="29245"/>
    <cellStyle name="Normal 16 2 2 2 2 3 2 4" xfId="21678"/>
    <cellStyle name="Normal 16 2 2 2 2 3 3" xfId="6236"/>
    <cellStyle name="Normal 16 2 2 2 2 3 3 2" xfId="14295"/>
    <cellStyle name="Normal 16 2 2 2 2 3 3 2 2" xfId="31142"/>
    <cellStyle name="Normal 16 2 2 2 2 3 3 3" xfId="23575"/>
    <cellStyle name="Normal 16 2 2 2 2 3 4" xfId="10461"/>
    <cellStyle name="Normal 16 2 2 2 2 3 4 2" xfId="27361"/>
    <cellStyle name="Normal 16 2 2 2 2 3 5" xfId="16958"/>
    <cellStyle name="Normal 16 2 2 2 2 3 6" xfId="19793"/>
    <cellStyle name="Normal 16 2 2 2 2 4" xfId="3425"/>
    <cellStyle name="Normal 16 2 2 2 2 4 2" xfId="7208"/>
    <cellStyle name="Normal 16 2 2 2 2 4 2 2" xfId="15267"/>
    <cellStyle name="Normal 16 2 2 2 2 4 2 2 2" xfId="32114"/>
    <cellStyle name="Normal 16 2 2 2 2 4 2 3" xfId="24547"/>
    <cellStyle name="Normal 16 2 2 2 2 4 3" xfId="11484"/>
    <cellStyle name="Normal 16 2 2 2 2 4 3 2" xfId="28333"/>
    <cellStyle name="Normal 16 2 2 2 2 4 4" xfId="20766"/>
    <cellStyle name="Normal 16 2 2 2 2 5" xfId="5324"/>
    <cellStyle name="Normal 16 2 2 2 2 5 2" xfId="13383"/>
    <cellStyle name="Normal 16 2 2 2 2 5 2 2" xfId="30230"/>
    <cellStyle name="Normal 16 2 2 2 2 5 3" xfId="22663"/>
    <cellStyle name="Normal 16 2 2 2 2 6" xfId="9485"/>
    <cellStyle name="Normal 16 2 2 2 2 6 2" xfId="26449"/>
    <cellStyle name="Normal 16 2 2 2 2 7" xfId="16955"/>
    <cellStyle name="Normal 16 2 2 2 2 8" xfId="18881"/>
    <cellStyle name="Normal 16 2 2 2 3" xfId="1609"/>
    <cellStyle name="Normal 16 2 2 2 3 2" xfId="2608"/>
    <cellStyle name="Normal 16 2 2 2 3 2 2" xfId="4570"/>
    <cellStyle name="Normal 16 2 2 2 3 2 2 2" xfId="8353"/>
    <cellStyle name="Normal 16 2 2 2 3 2 2 2 2" xfId="16412"/>
    <cellStyle name="Normal 16 2 2 2 3 2 2 2 2 2" xfId="33259"/>
    <cellStyle name="Normal 16 2 2 2 3 2 2 2 3" xfId="25692"/>
    <cellStyle name="Normal 16 2 2 2 3 2 2 3" xfId="12629"/>
    <cellStyle name="Normal 16 2 2 2 3 2 2 3 2" xfId="29478"/>
    <cellStyle name="Normal 16 2 2 2 3 2 2 4" xfId="21911"/>
    <cellStyle name="Normal 16 2 2 2 3 2 3" xfId="6469"/>
    <cellStyle name="Normal 16 2 2 2 3 2 3 2" xfId="14528"/>
    <cellStyle name="Normal 16 2 2 2 3 2 3 2 2" xfId="31375"/>
    <cellStyle name="Normal 16 2 2 2 3 2 3 3" xfId="23808"/>
    <cellStyle name="Normal 16 2 2 2 3 2 4" xfId="10695"/>
    <cellStyle name="Normal 16 2 2 2 3 2 4 2" xfId="27594"/>
    <cellStyle name="Normal 16 2 2 2 3 2 5" xfId="16960"/>
    <cellStyle name="Normal 16 2 2 2 3 2 6" xfId="20026"/>
    <cellStyle name="Normal 16 2 2 2 3 3" xfId="3658"/>
    <cellStyle name="Normal 16 2 2 2 3 3 2" xfId="7441"/>
    <cellStyle name="Normal 16 2 2 2 3 3 2 2" xfId="15500"/>
    <cellStyle name="Normal 16 2 2 2 3 3 2 2 2" xfId="32347"/>
    <cellStyle name="Normal 16 2 2 2 3 3 2 3" xfId="24780"/>
    <cellStyle name="Normal 16 2 2 2 3 3 3" xfId="11717"/>
    <cellStyle name="Normal 16 2 2 2 3 3 3 2" xfId="28566"/>
    <cellStyle name="Normal 16 2 2 2 3 3 4" xfId="20999"/>
    <cellStyle name="Normal 16 2 2 2 3 4" xfId="5557"/>
    <cellStyle name="Normal 16 2 2 2 3 4 2" xfId="13616"/>
    <cellStyle name="Normal 16 2 2 2 3 4 2 2" xfId="30463"/>
    <cellStyle name="Normal 16 2 2 2 3 4 3" xfId="22896"/>
    <cellStyle name="Normal 16 2 2 2 3 5" xfId="9742"/>
    <cellStyle name="Normal 16 2 2 2 3 5 2" xfId="26682"/>
    <cellStyle name="Normal 16 2 2 2 3 6" xfId="16959"/>
    <cellStyle name="Normal 16 2 2 2 3 7" xfId="19114"/>
    <cellStyle name="Normal 16 2 2 2 4" xfId="2155"/>
    <cellStyle name="Normal 16 2 2 2 4 2" xfId="4119"/>
    <cellStyle name="Normal 16 2 2 2 4 2 2" xfId="7902"/>
    <cellStyle name="Normal 16 2 2 2 4 2 2 2" xfId="15961"/>
    <cellStyle name="Normal 16 2 2 2 4 2 2 2 2" xfId="32808"/>
    <cellStyle name="Normal 16 2 2 2 4 2 2 3" xfId="25241"/>
    <cellStyle name="Normal 16 2 2 2 4 2 3" xfId="12178"/>
    <cellStyle name="Normal 16 2 2 2 4 2 3 2" xfId="29027"/>
    <cellStyle name="Normal 16 2 2 2 4 2 4" xfId="21460"/>
    <cellStyle name="Normal 16 2 2 2 4 3" xfId="6018"/>
    <cellStyle name="Normal 16 2 2 2 4 3 2" xfId="14077"/>
    <cellStyle name="Normal 16 2 2 2 4 3 2 2" xfId="30924"/>
    <cellStyle name="Normal 16 2 2 2 4 3 3" xfId="23357"/>
    <cellStyle name="Normal 16 2 2 2 4 4" xfId="10243"/>
    <cellStyle name="Normal 16 2 2 2 4 4 2" xfId="27143"/>
    <cellStyle name="Normal 16 2 2 2 4 5" xfId="16961"/>
    <cellStyle name="Normal 16 2 2 2 4 6" xfId="19575"/>
    <cellStyle name="Normal 16 2 2 2 5" xfId="3207"/>
    <cellStyle name="Normal 16 2 2 2 5 2" xfId="6990"/>
    <cellStyle name="Normal 16 2 2 2 5 2 2" xfId="15049"/>
    <cellStyle name="Normal 16 2 2 2 5 2 2 2" xfId="31896"/>
    <cellStyle name="Normal 16 2 2 2 5 2 3" xfId="24329"/>
    <cellStyle name="Normal 16 2 2 2 5 3" xfId="11266"/>
    <cellStyle name="Normal 16 2 2 2 5 3 2" xfId="28115"/>
    <cellStyle name="Normal 16 2 2 2 5 4" xfId="20548"/>
    <cellStyle name="Normal 16 2 2 2 6" xfId="5106"/>
    <cellStyle name="Normal 16 2 2 2 6 2" xfId="13165"/>
    <cellStyle name="Normal 16 2 2 2 6 2 2" xfId="30012"/>
    <cellStyle name="Normal 16 2 2 2 6 3" xfId="22445"/>
    <cellStyle name="Normal 16 2 2 2 7" xfId="9250"/>
    <cellStyle name="Normal 16 2 2 2 7 2" xfId="26231"/>
    <cellStyle name="Normal 16 2 2 2 8" xfId="16954"/>
    <cellStyle name="Normal 16 2 2 2 9" xfId="18663"/>
    <cellStyle name="Normal 16 2 2 3" xfId="1239"/>
    <cellStyle name="Normal 16 2 2 3 2" xfId="1735"/>
    <cellStyle name="Normal 16 2 2 3 2 2" xfId="2734"/>
    <cellStyle name="Normal 16 2 2 3 2 2 2" xfId="4696"/>
    <cellStyle name="Normal 16 2 2 3 2 2 2 2" xfId="8479"/>
    <cellStyle name="Normal 16 2 2 3 2 2 2 2 2" xfId="16538"/>
    <cellStyle name="Normal 16 2 2 3 2 2 2 2 2 2" xfId="33385"/>
    <cellStyle name="Normal 16 2 2 3 2 2 2 2 3" xfId="25818"/>
    <cellStyle name="Normal 16 2 2 3 2 2 2 3" xfId="12755"/>
    <cellStyle name="Normal 16 2 2 3 2 2 2 3 2" xfId="29604"/>
    <cellStyle name="Normal 16 2 2 3 2 2 2 4" xfId="22037"/>
    <cellStyle name="Normal 16 2 2 3 2 2 3" xfId="6595"/>
    <cellStyle name="Normal 16 2 2 3 2 2 3 2" xfId="14654"/>
    <cellStyle name="Normal 16 2 2 3 2 2 3 2 2" xfId="31501"/>
    <cellStyle name="Normal 16 2 2 3 2 2 3 3" xfId="23934"/>
    <cellStyle name="Normal 16 2 2 3 2 2 4" xfId="10821"/>
    <cellStyle name="Normal 16 2 2 3 2 2 4 2" xfId="27720"/>
    <cellStyle name="Normal 16 2 2 3 2 2 5" xfId="16964"/>
    <cellStyle name="Normal 16 2 2 3 2 2 6" xfId="20152"/>
    <cellStyle name="Normal 16 2 2 3 2 3" xfId="3784"/>
    <cellStyle name="Normal 16 2 2 3 2 3 2" xfId="7567"/>
    <cellStyle name="Normal 16 2 2 3 2 3 2 2" xfId="15626"/>
    <cellStyle name="Normal 16 2 2 3 2 3 2 2 2" xfId="32473"/>
    <cellStyle name="Normal 16 2 2 3 2 3 2 3" xfId="24906"/>
    <cellStyle name="Normal 16 2 2 3 2 3 3" xfId="11843"/>
    <cellStyle name="Normal 16 2 2 3 2 3 3 2" xfId="28692"/>
    <cellStyle name="Normal 16 2 2 3 2 3 4" xfId="21125"/>
    <cellStyle name="Normal 16 2 2 3 2 4" xfId="5683"/>
    <cellStyle name="Normal 16 2 2 3 2 4 2" xfId="13742"/>
    <cellStyle name="Normal 16 2 2 3 2 4 2 2" xfId="30589"/>
    <cellStyle name="Normal 16 2 2 3 2 4 3" xfId="23022"/>
    <cellStyle name="Normal 16 2 2 3 2 5" xfId="9868"/>
    <cellStyle name="Normal 16 2 2 3 2 5 2" xfId="26808"/>
    <cellStyle name="Normal 16 2 2 3 2 6" xfId="16963"/>
    <cellStyle name="Normal 16 2 2 3 2 7" xfId="19240"/>
    <cellStyle name="Normal 16 2 2 3 3" xfId="2281"/>
    <cellStyle name="Normal 16 2 2 3 3 2" xfId="4245"/>
    <cellStyle name="Normal 16 2 2 3 3 2 2" xfId="8028"/>
    <cellStyle name="Normal 16 2 2 3 3 2 2 2" xfId="16087"/>
    <cellStyle name="Normal 16 2 2 3 3 2 2 2 2" xfId="32934"/>
    <cellStyle name="Normal 16 2 2 3 3 2 2 3" xfId="25367"/>
    <cellStyle name="Normal 16 2 2 3 3 2 3" xfId="12304"/>
    <cellStyle name="Normal 16 2 2 3 3 2 3 2" xfId="29153"/>
    <cellStyle name="Normal 16 2 2 3 3 2 4" xfId="21586"/>
    <cellStyle name="Normal 16 2 2 3 3 3" xfId="6144"/>
    <cellStyle name="Normal 16 2 2 3 3 3 2" xfId="14203"/>
    <cellStyle name="Normal 16 2 2 3 3 3 2 2" xfId="31050"/>
    <cellStyle name="Normal 16 2 2 3 3 3 3" xfId="23483"/>
    <cellStyle name="Normal 16 2 2 3 3 4" xfId="10369"/>
    <cellStyle name="Normal 16 2 2 3 3 4 2" xfId="27269"/>
    <cellStyle name="Normal 16 2 2 3 3 5" xfId="16965"/>
    <cellStyle name="Normal 16 2 2 3 3 6" xfId="19701"/>
    <cellStyle name="Normal 16 2 2 3 4" xfId="3333"/>
    <cellStyle name="Normal 16 2 2 3 4 2" xfId="7116"/>
    <cellStyle name="Normal 16 2 2 3 4 2 2" xfId="15175"/>
    <cellStyle name="Normal 16 2 2 3 4 2 2 2" xfId="32022"/>
    <cellStyle name="Normal 16 2 2 3 4 2 3" xfId="24455"/>
    <cellStyle name="Normal 16 2 2 3 4 3" xfId="11392"/>
    <cellStyle name="Normal 16 2 2 3 4 3 2" xfId="28241"/>
    <cellStyle name="Normal 16 2 2 3 4 4" xfId="20674"/>
    <cellStyle name="Normal 16 2 2 3 5" xfId="5232"/>
    <cellStyle name="Normal 16 2 2 3 5 2" xfId="13291"/>
    <cellStyle name="Normal 16 2 2 3 5 2 2" xfId="30138"/>
    <cellStyle name="Normal 16 2 2 3 5 3" xfId="22571"/>
    <cellStyle name="Normal 16 2 2 3 6" xfId="9393"/>
    <cellStyle name="Normal 16 2 2 3 6 2" xfId="26357"/>
    <cellStyle name="Normal 16 2 2 3 7" xfId="16962"/>
    <cellStyle name="Normal 16 2 2 3 8" xfId="18789"/>
    <cellStyle name="Normal 16 2 2 4" xfId="1517"/>
    <cellStyle name="Normal 16 2 2 4 2" xfId="2516"/>
    <cellStyle name="Normal 16 2 2 4 2 2" xfId="4478"/>
    <cellStyle name="Normal 16 2 2 4 2 2 2" xfId="8261"/>
    <cellStyle name="Normal 16 2 2 4 2 2 2 2" xfId="16320"/>
    <cellStyle name="Normal 16 2 2 4 2 2 2 2 2" xfId="33167"/>
    <cellStyle name="Normal 16 2 2 4 2 2 2 3" xfId="25600"/>
    <cellStyle name="Normal 16 2 2 4 2 2 3" xfId="12537"/>
    <cellStyle name="Normal 16 2 2 4 2 2 3 2" xfId="29386"/>
    <cellStyle name="Normal 16 2 2 4 2 2 4" xfId="21819"/>
    <cellStyle name="Normal 16 2 2 4 2 3" xfId="6377"/>
    <cellStyle name="Normal 16 2 2 4 2 3 2" xfId="14436"/>
    <cellStyle name="Normal 16 2 2 4 2 3 2 2" xfId="31283"/>
    <cellStyle name="Normal 16 2 2 4 2 3 3" xfId="23716"/>
    <cellStyle name="Normal 16 2 2 4 2 4" xfId="10603"/>
    <cellStyle name="Normal 16 2 2 4 2 4 2" xfId="27502"/>
    <cellStyle name="Normal 16 2 2 4 2 5" xfId="16967"/>
    <cellStyle name="Normal 16 2 2 4 2 6" xfId="19934"/>
    <cellStyle name="Normal 16 2 2 4 3" xfId="3566"/>
    <cellStyle name="Normal 16 2 2 4 3 2" xfId="7349"/>
    <cellStyle name="Normal 16 2 2 4 3 2 2" xfId="15408"/>
    <cellStyle name="Normal 16 2 2 4 3 2 2 2" xfId="32255"/>
    <cellStyle name="Normal 16 2 2 4 3 2 3" xfId="24688"/>
    <cellStyle name="Normal 16 2 2 4 3 3" xfId="11625"/>
    <cellStyle name="Normal 16 2 2 4 3 3 2" xfId="28474"/>
    <cellStyle name="Normal 16 2 2 4 3 4" xfId="20907"/>
    <cellStyle name="Normal 16 2 2 4 4" xfId="5465"/>
    <cellStyle name="Normal 16 2 2 4 4 2" xfId="13524"/>
    <cellStyle name="Normal 16 2 2 4 4 2 2" xfId="30371"/>
    <cellStyle name="Normal 16 2 2 4 4 3" xfId="22804"/>
    <cellStyle name="Normal 16 2 2 4 5" xfId="9650"/>
    <cellStyle name="Normal 16 2 2 4 5 2" xfId="26590"/>
    <cellStyle name="Normal 16 2 2 4 6" xfId="16966"/>
    <cellStyle name="Normal 16 2 2 4 7" xfId="19022"/>
    <cellStyle name="Normal 16 2 2 5" xfId="2046"/>
    <cellStyle name="Normal 16 2 2 5 2" xfId="4027"/>
    <cellStyle name="Normal 16 2 2 5 2 2" xfId="7810"/>
    <cellStyle name="Normal 16 2 2 5 2 2 2" xfId="15869"/>
    <cellStyle name="Normal 16 2 2 5 2 2 2 2" xfId="32716"/>
    <cellStyle name="Normal 16 2 2 5 2 2 3" xfId="25149"/>
    <cellStyle name="Normal 16 2 2 5 2 3" xfId="12086"/>
    <cellStyle name="Normal 16 2 2 5 2 3 2" xfId="28935"/>
    <cellStyle name="Normal 16 2 2 5 2 4" xfId="21368"/>
    <cellStyle name="Normal 16 2 2 5 3" xfId="5926"/>
    <cellStyle name="Normal 16 2 2 5 3 2" xfId="13985"/>
    <cellStyle name="Normal 16 2 2 5 3 2 2" xfId="30832"/>
    <cellStyle name="Normal 16 2 2 5 3 3" xfId="23265"/>
    <cellStyle name="Normal 16 2 2 5 4" xfId="10144"/>
    <cellStyle name="Normal 16 2 2 5 4 2" xfId="27051"/>
    <cellStyle name="Normal 16 2 2 5 5" xfId="16968"/>
    <cellStyle name="Normal 16 2 2 5 6" xfId="19483"/>
    <cellStyle name="Normal 16 2 2 6" xfId="3085"/>
    <cellStyle name="Normal 16 2 2 6 2" xfId="6898"/>
    <cellStyle name="Normal 16 2 2 6 2 2" xfId="14957"/>
    <cellStyle name="Normal 16 2 2 6 2 2 2" xfId="31804"/>
    <cellStyle name="Normal 16 2 2 6 2 3" xfId="24237"/>
    <cellStyle name="Normal 16 2 2 6 3" xfId="11148"/>
    <cellStyle name="Normal 16 2 2 6 3 2" xfId="28023"/>
    <cellStyle name="Normal 16 2 2 6 4" xfId="20456"/>
    <cellStyle name="Normal 16 2 2 7" xfId="5014"/>
    <cellStyle name="Normal 16 2 2 7 2" xfId="13073"/>
    <cellStyle name="Normal 16 2 2 7 2 2" xfId="29920"/>
    <cellStyle name="Normal 16 2 2 7 3" xfId="22353"/>
    <cellStyle name="Normal 16 2 2 8" xfId="9033"/>
    <cellStyle name="Normal 16 2 2 8 2" xfId="26139"/>
    <cellStyle name="Normal 16 2 2 9" xfId="16953"/>
    <cellStyle name="Normal 16 2 3" xfId="1034"/>
    <cellStyle name="Normal 16 2 3 2" xfId="1295"/>
    <cellStyle name="Normal 16 2 3 2 2" xfId="1791"/>
    <cellStyle name="Normal 16 2 3 2 2 2" xfId="2790"/>
    <cellStyle name="Normal 16 2 3 2 2 2 2" xfId="4752"/>
    <cellStyle name="Normal 16 2 3 2 2 2 2 2" xfId="8535"/>
    <cellStyle name="Normal 16 2 3 2 2 2 2 2 2" xfId="16594"/>
    <cellStyle name="Normal 16 2 3 2 2 2 2 2 2 2" xfId="33441"/>
    <cellStyle name="Normal 16 2 3 2 2 2 2 2 3" xfId="25874"/>
    <cellStyle name="Normal 16 2 3 2 2 2 2 3" xfId="12811"/>
    <cellStyle name="Normal 16 2 3 2 2 2 2 3 2" xfId="29660"/>
    <cellStyle name="Normal 16 2 3 2 2 2 2 4" xfId="22093"/>
    <cellStyle name="Normal 16 2 3 2 2 2 3" xfId="6651"/>
    <cellStyle name="Normal 16 2 3 2 2 2 3 2" xfId="14710"/>
    <cellStyle name="Normal 16 2 3 2 2 2 3 2 2" xfId="31557"/>
    <cellStyle name="Normal 16 2 3 2 2 2 3 3" xfId="23990"/>
    <cellStyle name="Normal 16 2 3 2 2 2 4" xfId="10877"/>
    <cellStyle name="Normal 16 2 3 2 2 2 4 2" xfId="27776"/>
    <cellStyle name="Normal 16 2 3 2 2 2 5" xfId="16972"/>
    <cellStyle name="Normal 16 2 3 2 2 2 6" xfId="20208"/>
    <cellStyle name="Normal 16 2 3 2 2 3" xfId="3840"/>
    <cellStyle name="Normal 16 2 3 2 2 3 2" xfId="7623"/>
    <cellStyle name="Normal 16 2 3 2 2 3 2 2" xfId="15682"/>
    <cellStyle name="Normal 16 2 3 2 2 3 2 2 2" xfId="32529"/>
    <cellStyle name="Normal 16 2 3 2 2 3 2 3" xfId="24962"/>
    <cellStyle name="Normal 16 2 3 2 2 3 3" xfId="11899"/>
    <cellStyle name="Normal 16 2 3 2 2 3 3 2" xfId="28748"/>
    <cellStyle name="Normal 16 2 3 2 2 3 4" xfId="21181"/>
    <cellStyle name="Normal 16 2 3 2 2 4" xfId="5739"/>
    <cellStyle name="Normal 16 2 3 2 2 4 2" xfId="13798"/>
    <cellStyle name="Normal 16 2 3 2 2 4 2 2" xfId="30645"/>
    <cellStyle name="Normal 16 2 3 2 2 4 3" xfId="23078"/>
    <cellStyle name="Normal 16 2 3 2 2 5" xfId="9924"/>
    <cellStyle name="Normal 16 2 3 2 2 5 2" xfId="26864"/>
    <cellStyle name="Normal 16 2 3 2 2 6" xfId="16971"/>
    <cellStyle name="Normal 16 2 3 2 2 7" xfId="19296"/>
    <cellStyle name="Normal 16 2 3 2 3" xfId="2337"/>
    <cellStyle name="Normal 16 2 3 2 3 2" xfId="4301"/>
    <cellStyle name="Normal 16 2 3 2 3 2 2" xfId="8084"/>
    <cellStyle name="Normal 16 2 3 2 3 2 2 2" xfId="16143"/>
    <cellStyle name="Normal 16 2 3 2 3 2 2 2 2" xfId="32990"/>
    <cellStyle name="Normal 16 2 3 2 3 2 2 3" xfId="25423"/>
    <cellStyle name="Normal 16 2 3 2 3 2 3" xfId="12360"/>
    <cellStyle name="Normal 16 2 3 2 3 2 3 2" xfId="29209"/>
    <cellStyle name="Normal 16 2 3 2 3 2 4" xfId="21642"/>
    <cellStyle name="Normal 16 2 3 2 3 3" xfId="6200"/>
    <cellStyle name="Normal 16 2 3 2 3 3 2" xfId="14259"/>
    <cellStyle name="Normal 16 2 3 2 3 3 2 2" xfId="31106"/>
    <cellStyle name="Normal 16 2 3 2 3 3 3" xfId="23539"/>
    <cellStyle name="Normal 16 2 3 2 3 4" xfId="10425"/>
    <cellStyle name="Normal 16 2 3 2 3 4 2" xfId="27325"/>
    <cellStyle name="Normal 16 2 3 2 3 5" xfId="16973"/>
    <cellStyle name="Normal 16 2 3 2 3 6" xfId="19757"/>
    <cellStyle name="Normal 16 2 3 2 4" xfId="3389"/>
    <cellStyle name="Normal 16 2 3 2 4 2" xfId="7172"/>
    <cellStyle name="Normal 16 2 3 2 4 2 2" xfId="15231"/>
    <cellStyle name="Normal 16 2 3 2 4 2 2 2" xfId="32078"/>
    <cellStyle name="Normal 16 2 3 2 4 2 3" xfId="24511"/>
    <cellStyle name="Normal 16 2 3 2 4 3" xfId="11448"/>
    <cellStyle name="Normal 16 2 3 2 4 3 2" xfId="28297"/>
    <cellStyle name="Normal 16 2 3 2 4 4" xfId="20730"/>
    <cellStyle name="Normal 16 2 3 2 5" xfId="5288"/>
    <cellStyle name="Normal 16 2 3 2 5 2" xfId="13347"/>
    <cellStyle name="Normal 16 2 3 2 5 2 2" xfId="30194"/>
    <cellStyle name="Normal 16 2 3 2 5 3" xfId="22627"/>
    <cellStyle name="Normal 16 2 3 2 6" xfId="9449"/>
    <cellStyle name="Normal 16 2 3 2 6 2" xfId="26413"/>
    <cellStyle name="Normal 16 2 3 2 7" xfId="16970"/>
    <cellStyle name="Normal 16 2 3 2 8" xfId="18845"/>
    <cellStyle name="Normal 16 2 3 3" xfId="1573"/>
    <cellStyle name="Normal 16 2 3 3 2" xfId="2572"/>
    <cellStyle name="Normal 16 2 3 3 2 2" xfId="4534"/>
    <cellStyle name="Normal 16 2 3 3 2 2 2" xfId="8317"/>
    <cellStyle name="Normal 16 2 3 3 2 2 2 2" xfId="16376"/>
    <cellStyle name="Normal 16 2 3 3 2 2 2 2 2" xfId="33223"/>
    <cellStyle name="Normal 16 2 3 3 2 2 2 3" xfId="25656"/>
    <cellStyle name="Normal 16 2 3 3 2 2 3" xfId="12593"/>
    <cellStyle name="Normal 16 2 3 3 2 2 3 2" xfId="29442"/>
    <cellStyle name="Normal 16 2 3 3 2 2 4" xfId="21875"/>
    <cellStyle name="Normal 16 2 3 3 2 3" xfId="6433"/>
    <cellStyle name="Normal 16 2 3 3 2 3 2" xfId="14492"/>
    <cellStyle name="Normal 16 2 3 3 2 3 2 2" xfId="31339"/>
    <cellStyle name="Normal 16 2 3 3 2 3 3" xfId="23772"/>
    <cellStyle name="Normal 16 2 3 3 2 4" xfId="10659"/>
    <cellStyle name="Normal 16 2 3 3 2 4 2" xfId="27558"/>
    <cellStyle name="Normal 16 2 3 3 2 5" xfId="16975"/>
    <cellStyle name="Normal 16 2 3 3 2 6" xfId="19990"/>
    <cellStyle name="Normal 16 2 3 3 3" xfId="3622"/>
    <cellStyle name="Normal 16 2 3 3 3 2" xfId="7405"/>
    <cellStyle name="Normal 16 2 3 3 3 2 2" xfId="15464"/>
    <cellStyle name="Normal 16 2 3 3 3 2 2 2" xfId="32311"/>
    <cellStyle name="Normal 16 2 3 3 3 2 3" xfId="24744"/>
    <cellStyle name="Normal 16 2 3 3 3 3" xfId="11681"/>
    <cellStyle name="Normal 16 2 3 3 3 3 2" xfId="28530"/>
    <cellStyle name="Normal 16 2 3 3 3 4" xfId="20963"/>
    <cellStyle name="Normal 16 2 3 3 4" xfId="5521"/>
    <cellStyle name="Normal 16 2 3 3 4 2" xfId="13580"/>
    <cellStyle name="Normal 16 2 3 3 4 2 2" xfId="30427"/>
    <cellStyle name="Normal 16 2 3 3 4 3" xfId="22860"/>
    <cellStyle name="Normal 16 2 3 3 5" xfId="9706"/>
    <cellStyle name="Normal 16 2 3 3 5 2" xfId="26646"/>
    <cellStyle name="Normal 16 2 3 3 6" xfId="16974"/>
    <cellStyle name="Normal 16 2 3 3 7" xfId="19078"/>
    <cellStyle name="Normal 16 2 3 4" xfId="2119"/>
    <cellStyle name="Normal 16 2 3 4 2" xfId="4083"/>
    <cellStyle name="Normal 16 2 3 4 2 2" xfId="7866"/>
    <cellStyle name="Normal 16 2 3 4 2 2 2" xfId="15925"/>
    <cellStyle name="Normal 16 2 3 4 2 2 2 2" xfId="32772"/>
    <cellStyle name="Normal 16 2 3 4 2 2 3" xfId="25205"/>
    <cellStyle name="Normal 16 2 3 4 2 3" xfId="12142"/>
    <cellStyle name="Normal 16 2 3 4 2 3 2" xfId="28991"/>
    <cellStyle name="Normal 16 2 3 4 2 4" xfId="21424"/>
    <cellStyle name="Normal 16 2 3 4 3" xfId="5982"/>
    <cellStyle name="Normal 16 2 3 4 3 2" xfId="14041"/>
    <cellStyle name="Normal 16 2 3 4 3 2 2" xfId="30888"/>
    <cellStyle name="Normal 16 2 3 4 3 3" xfId="23321"/>
    <cellStyle name="Normal 16 2 3 4 4" xfId="10207"/>
    <cellStyle name="Normal 16 2 3 4 4 2" xfId="27107"/>
    <cellStyle name="Normal 16 2 3 4 5" xfId="16976"/>
    <cellStyle name="Normal 16 2 3 4 6" xfId="19539"/>
    <cellStyle name="Normal 16 2 3 5" xfId="3171"/>
    <cellStyle name="Normal 16 2 3 5 2" xfId="6954"/>
    <cellStyle name="Normal 16 2 3 5 2 2" xfId="15013"/>
    <cellStyle name="Normal 16 2 3 5 2 2 2" xfId="31860"/>
    <cellStyle name="Normal 16 2 3 5 2 3" xfId="24293"/>
    <cellStyle name="Normal 16 2 3 5 3" xfId="11230"/>
    <cellStyle name="Normal 16 2 3 5 3 2" xfId="28079"/>
    <cellStyle name="Normal 16 2 3 5 4" xfId="20512"/>
    <cellStyle name="Normal 16 2 3 6" xfId="5070"/>
    <cellStyle name="Normal 16 2 3 6 2" xfId="13129"/>
    <cellStyle name="Normal 16 2 3 6 2 2" xfId="29976"/>
    <cellStyle name="Normal 16 2 3 6 3" xfId="22409"/>
    <cellStyle name="Normal 16 2 3 7" xfId="9214"/>
    <cellStyle name="Normal 16 2 3 7 2" xfId="26195"/>
    <cellStyle name="Normal 16 2 3 8" xfId="16969"/>
    <cellStyle name="Normal 16 2 3 9" xfId="18627"/>
    <cellStyle name="Normal 16 2 4" xfId="1203"/>
    <cellStyle name="Normal 16 2 4 2" xfId="1699"/>
    <cellStyle name="Normal 16 2 4 2 2" xfId="2698"/>
    <cellStyle name="Normal 16 2 4 2 2 2" xfId="4660"/>
    <cellStyle name="Normal 16 2 4 2 2 2 2" xfId="8443"/>
    <cellStyle name="Normal 16 2 4 2 2 2 2 2" xfId="16502"/>
    <cellStyle name="Normal 16 2 4 2 2 2 2 2 2" xfId="33349"/>
    <cellStyle name="Normal 16 2 4 2 2 2 2 3" xfId="25782"/>
    <cellStyle name="Normal 16 2 4 2 2 2 3" xfId="12719"/>
    <cellStyle name="Normal 16 2 4 2 2 2 3 2" xfId="29568"/>
    <cellStyle name="Normal 16 2 4 2 2 2 4" xfId="22001"/>
    <cellStyle name="Normal 16 2 4 2 2 3" xfId="6559"/>
    <cellStyle name="Normal 16 2 4 2 2 3 2" xfId="14618"/>
    <cellStyle name="Normal 16 2 4 2 2 3 2 2" xfId="31465"/>
    <cellStyle name="Normal 16 2 4 2 2 3 3" xfId="23898"/>
    <cellStyle name="Normal 16 2 4 2 2 4" xfId="10785"/>
    <cellStyle name="Normal 16 2 4 2 2 4 2" xfId="27684"/>
    <cellStyle name="Normal 16 2 4 2 2 5" xfId="16979"/>
    <cellStyle name="Normal 16 2 4 2 2 6" xfId="20116"/>
    <cellStyle name="Normal 16 2 4 2 3" xfId="3748"/>
    <cellStyle name="Normal 16 2 4 2 3 2" xfId="7531"/>
    <cellStyle name="Normal 16 2 4 2 3 2 2" xfId="15590"/>
    <cellStyle name="Normal 16 2 4 2 3 2 2 2" xfId="32437"/>
    <cellStyle name="Normal 16 2 4 2 3 2 3" xfId="24870"/>
    <cellStyle name="Normal 16 2 4 2 3 3" xfId="11807"/>
    <cellStyle name="Normal 16 2 4 2 3 3 2" xfId="28656"/>
    <cellStyle name="Normal 16 2 4 2 3 4" xfId="21089"/>
    <cellStyle name="Normal 16 2 4 2 4" xfId="5647"/>
    <cellStyle name="Normal 16 2 4 2 4 2" xfId="13706"/>
    <cellStyle name="Normal 16 2 4 2 4 2 2" xfId="30553"/>
    <cellStyle name="Normal 16 2 4 2 4 3" xfId="22986"/>
    <cellStyle name="Normal 16 2 4 2 5" xfId="9832"/>
    <cellStyle name="Normal 16 2 4 2 5 2" xfId="26772"/>
    <cellStyle name="Normal 16 2 4 2 6" xfId="16978"/>
    <cellStyle name="Normal 16 2 4 2 7" xfId="19204"/>
    <cellStyle name="Normal 16 2 4 3" xfId="2245"/>
    <cellStyle name="Normal 16 2 4 3 2" xfId="4209"/>
    <cellStyle name="Normal 16 2 4 3 2 2" xfId="7992"/>
    <cellStyle name="Normal 16 2 4 3 2 2 2" xfId="16051"/>
    <cellStyle name="Normal 16 2 4 3 2 2 2 2" xfId="32898"/>
    <cellStyle name="Normal 16 2 4 3 2 2 3" xfId="25331"/>
    <cellStyle name="Normal 16 2 4 3 2 3" xfId="12268"/>
    <cellStyle name="Normal 16 2 4 3 2 3 2" xfId="29117"/>
    <cellStyle name="Normal 16 2 4 3 2 4" xfId="21550"/>
    <cellStyle name="Normal 16 2 4 3 3" xfId="6108"/>
    <cellStyle name="Normal 16 2 4 3 3 2" xfId="14167"/>
    <cellStyle name="Normal 16 2 4 3 3 2 2" xfId="31014"/>
    <cellStyle name="Normal 16 2 4 3 3 3" xfId="23447"/>
    <cellStyle name="Normal 16 2 4 3 4" xfId="10333"/>
    <cellStyle name="Normal 16 2 4 3 4 2" xfId="27233"/>
    <cellStyle name="Normal 16 2 4 3 5" xfId="16980"/>
    <cellStyle name="Normal 16 2 4 3 6" xfId="19665"/>
    <cellStyle name="Normal 16 2 4 4" xfId="3297"/>
    <cellStyle name="Normal 16 2 4 4 2" xfId="7080"/>
    <cellStyle name="Normal 16 2 4 4 2 2" xfId="15139"/>
    <cellStyle name="Normal 16 2 4 4 2 2 2" xfId="31986"/>
    <cellStyle name="Normal 16 2 4 4 2 3" xfId="24419"/>
    <cellStyle name="Normal 16 2 4 4 3" xfId="11356"/>
    <cellStyle name="Normal 16 2 4 4 3 2" xfId="28205"/>
    <cellStyle name="Normal 16 2 4 4 4" xfId="20638"/>
    <cellStyle name="Normal 16 2 4 5" xfId="5196"/>
    <cellStyle name="Normal 16 2 4 5 2" xfId="13255"/>
    <cellStyle name="Normal 16 2 4 5 2 2" xfId="30102"/>
    <cellStyle name="Normal 16 2 4 5 3" xfId="22535"/>
    <cellStyle name="Normal 16 2 4 6" xfId="9357"/>
    <cellStyle name="Normal 16 2 4 6 2" xfId="26321"/>
    <cellStyle name="Normal 16 2 4 7" xfId="16977"/>
    <cellStyle name="Normal 16 2 4 8" xfId="18753"/>
    <cellStyle name="Normal 16 2 5" xfId="1481"/>
    <cellStyle name="Normal 16 2 5 2" xfId="2480"/>
    <cellStyle name="Normal 16 2 5 2 2" xfId="4442"/>
    <cellStyle name="Normal 16 2 5 2 2 2" xfId="8225"/>
    <cellStyle name="Normal 16 2 5 2 2 2 2" xfId="16284"/>
    <cellStyle name="Normal 16 2 5 2 2 2 2 2" xfId="33131"/>
    <cellStyle name="Normal 16 2 5 2 2 2 3" xfId="25564"/>
    <cellStyle name="Normal 16 2 5 2 2 3" xfId="12501"/>
    <cellStyle name="Normal 16 2 5 2 2 3 2" xfId="29350"/>
    <cellStyle name="Normal 16 2 5 2 2 4" xfId="21783"/>
    <cellStyle name="Normal 16 2 5 2 3" xfId="6341"/>
    <cellStyle name="Normal 16 2 5 2 3 2" xfId="14400"/>
    <cellStyle name="Normal 16 2 5 2 3 2 2" xfId="31247"/>
    <cellStyle name="Normal 16 2 5 2 3 3" xfId="23680"/>
    <cellStyle name="Normal 16 2 5 2 4" xfId="10567"/>
    <cellStyle name="Normal 16 2 5 2 4 2" xfId="27466"/>
    <cellStyle name="Normal 16 2 5 2 5" xfId="16982"/>
    <cellStyle name="Normal 16 2 5 2 6" xfId="19898"/>
    <cellStyle name="Normal 16 2 5 3" xfId="3530"/>
    <cellStyle name="Normal 16 2 5 3 2" xfId="7313"/>
    <cellStyle name="Normal 16 2 5 3 2 2" xfId="15372"/>
    <cellStyle name="Normal 16 2 5 3 2 2 2" xfId="32219"/>
    <cellStyle name="Normal 16 2 5 3 2 3" xfId="24652"/>
    <cellStyle name="Normal 16 2 5 3 3" xfId="11589"/>
    <cellStyle name="Normal 16 2 5 3 3 2" xfId="28438"/>
    <cellStyle name="Normal 16 2 5 3 4" xfId="20871"/>
    <cellStyle name="Normal 16 2 5 4" xfId="5429"/>
    <cellStyle name="Normal 16 2 5 4 2" xfId="13488"/>
    <cellStyle name="Normal 16 2 5 4 2 2" xfId="30335"/>
    <cellStyle name="Normal 16 2 5 4 3" xfId="22768"/>
    <cellStyle name="Normal 16 2 5 5" xfId="9614"/>
    <cellStyle name="Normal 16 2 5 5 2" xfId="26554"/>
    <cellStyle name="Normal 16 2 5 6" xfId="16981"/>
    <cellStyle name="Normal 16 2 5 7" xfId="18986"/>
    <cellStyle name="Normal 16 2 6" xfId="2006"/>
    <cellStyle name="Normal 16 2 6 2" xfId="3991"/>
    <cellStyle name="Normal 16 2 6 2 2" xfId="7774"/>
    <cellStyle name="Normal 16 2 6 2 2 2" xfId="15833"/>
    <cellStyle name="Normal 16 2 6 2 2 2 2" xfId="32680"/>
    <cellStyle name="Normal 16 2 6 2 2 3" xfId="25113"/>
    <cellStyle name="Normal 16 2 6 2 3" xfId="12050"/>
    <cellStyle name="Normal 16 2 6 2 3 2" xfId="28899"/>
    <cellStyle name="Normal 16 2 6 2 4" xfId="21332"/>
    <cellStyle name="Normal 16 2 6 3" xfId="5890"/>
    <cellStyle name="Normal 16 2 6 3 2" xfId="13949"/>
    <cellStyle name="Normal 16 2 6 3 2 2" xfId="30796"/>
    <cellStyle name="Normal 16 2 6 3 3" xfId="23229"/>
    <cellStyle name="Normal 16 2 6 4" xfId="10105"/>
    <cellStyle name="Normal 16 2 6 4 2" xfId="27015"/>
    <cellStyle name="Normal 16 2 6 5" xfId="16983"/>
    <cellStyle name="Normal 16 2 6 6" xfId="19447"/>
    <cellStyle name="Normal 16 2 7" xfId="3049"/>
    <cellStyle name="Normal 16 2 7 2" xfId="6862"/>
    <cellStyle name="Normal 16 2 7 2 2" xfId="14921"/>
    <cellStyle name="Normal 16 2 7 2 2 2" xfId="31768"/>
    <cellStyle name="Normal 16 2 7 2 3" xfId="24201"/>
    <cellStyle name="Normal 16 2 7 3" xfId="11112"/>
    <cellStyle name="Normal 16 2 7 3 2" xfId="27987"/>
    <cellStyle name="Normal 16 2 7 4" xfId="20420"/>
    <cellStyle name="Normal 16 2 8" xfId="4978"/>
    <cellStyle name="Normal 16 2 8 2" xfId="13037"/>
    <cellStyle name="Normal 16 2 8 2 2" xfId="29884"/>
    <cellStyle name="Normal 16 2 8 3" xfId="22317"/>
    <cellStyle name="Normal 16 2 9" xfId="8961"/>
    <cellStyle name="Normal 16 2 9 2" xfId="26103"/>
    <cellStyle name="Normal 16 3" xfId="718"/>
    <cellStyle name="Normal 16 3 10" xfId="18557"/>
    <cellStyle name="Normal 16 3 11" xfId="34052"/>
    <cellStyle name="Normal 16 3 2" xfId="1057"/>
    <cellStyle name="Normal 16 3 2 2" xfId="1318"/>
    <cellStyle name="Normal 16 3 2 2 2" xfId="1814"/>
    <cellStyle name="Normal 16 3 2 2 2 2" xfId="2813"/>
    <cellStyle name="Normal 16 3 2 2 2 2 2" xfId="4775"/>
    <cellStyle name="Normal 16 3 2 2 2 2 2 2" xfId="8558"/>
    <cellStyle name="Normal 16 3 2 2 2 2 2 2 2" xfId="16617"/>
    <cellStyle name="Normal 16 3 2 2 2 2 2 2 2 2" xfId="33464"/>
    <cellStyle name="Normal 16 3 2 2 2 2 2 2 3" xfId="25897"/>
    <cellStyle name="Normal 16 3 2 2 2 2 2 3" xfId="12834"/>
    <cellStyle name="Normal 16 3 2 2 2 2 2 3 2" xfId="29683"/>
    <cellStyle name="Normal 16 3 2 2 2 2 2 4" xfId="22116"/>
    <cellStyle name="Normal 16 3 2 2 2 2 3" xfId="6674"/>
    <cellStyle name="Normal 16 3 2 2 2 2 3 2" xfId="14733"/>
    <cellStyle name="Normal 16 3 2 2 2 2 3 2 2" xfId="31580"/>
    <cellStyle name="Normal 16 3 2 2 2 2 3 3" xfId="24013"/>
    <cellStyle name="Normal 16 3 2 2 2 2 4" xfId="10900"/>
    <cellStyle name="Normal 16 3 2 2 2 2 4 2" xfId="27799"/>
    <cellStyle name="Normal 16 3 2 2 2 2 5" xfId="16988"/>
    <cellStyle name="Normal 16 3 2 2 2 2 6" xfId="20231"/>
    <cellStyle name="Normal 16 3 2 2 2 3" xfId="3863"/>
    <cellStyle name="Normal 16 3 2 2 2 3 2" xfId="7646"/>
    <cellStyle name="Normal 16 3 2 2 2 3 2 2" xfId="15705"/>
    <cellStyle name="Normal 16 3 2 2 2 3 2 2 2" xfId="32552"/>
    <cellStyle name="Normal 16 3 2 2 2 3 2 3" xfId="24985"/>
    <cellStyle name="Normal 16 3 2 2 2 3 3" xfId="11922"/>
    <cellStyle name="Normal 16 3 2 2 2 3 3 2" xfId="28771"/>
    <cellStyle name="Normal 16 3 2 2 2 3 4" xfId="21204"/>
    <cellStyle name="Normal 16 3 2 2 2 4" xfId="5762"/>
    <cellStyle name="Normal 16 3 2 2 2 4 2" xfId="13821"/>
    <cellStyle name="Normal 16 3 2 2 2 4 2 2" xfId="30668"/>
    <cellStyle name="Normal 16 3 2 2 2 4 3" xfId="23101"/>
    <cellStyle name="Normal 16 3 2 2 2 5" xfId="9947"/>
    <cellStyle name="Normal 16 3 2 2 2 5 2" xfId="26887"/>
    <cellStyle name="Normal 16 3 2 2 2 6" xfId="16987"/>
    <cellStyle name="Normal 16 3 2 2 2 7" xfId="19319"/>
    <cellStyle name="Normal 16 3 2 2 3" xfId="2360"/>
    <cellStyle name="Normal 16 3 2 2 3 2" xfId="4324"/>
    <cellStyle name="Normal 16 3 2 2 3 2 2" xfId="8107"/>
    <cellStyle name="Normal 16 3 2 2 3 2 2 2" xfId="16166"/>
    <cellStyle name="Normal 16 3 2 2 3 2 2 2 2" xfId="33013"/>
    <cellStyle name="Normal 16 3 2 2 3 2 2 3" xfId="25446"/>
    <cellStyle name="Normal 16 3 2 2 3 2 3" xfId="12383"/>
    <cellStyle name="Normal 16 3 2 2 3 2 3 2" xfId="29232"/>
    <cellStyle name="Normal 16 3 2 2 3 2 4" xfId="21665"/>
    <cellStyle name="Normal 16 3 2 2 3 3" xfId="6223"/>
    <cellStyle name="Normal 16 3 2 2 3 3 2" xfId="14282"/>
    <cellStyle name="Normal 16 3 2 2 3 3 2 2" xfId="31129"/>
    <cellStyle name="Normal 16 3 2 2 3 3 3" xfId="23562"/>
    <cellStyle name="Normal 16 3 2 2 3 4" xfId="10448"/>
    <cellStyle name="Normal 16 3 2 2 3 4 2" xfId="27348"/>
    <cellStyle name="Normal 16 3 2 2 3 5" xfId="16989"/>
    <cellStyle name="Normal 16 3 2 2 3 6" xfId="19780"/>
    <cellStyle name="Normal 16 3 2 2 4" xfId="3412"/>
    <cellStyle name="Normal 16 3 2 2 4 2" xfId="7195"/>
    <cellStyle name="Normal 16 3 2 2 4 2 2" xfId="15254"/>
    <cellStyle name="Normal 16 3 2 2 4 2 2 2" xfId="32101"/>
    <cellStyle name="Normal 16 3 2 2 4 2 3" xfId="24534"/>
    <cellStyle name="Normal 16 3 2 2 4 3" xfId="11471"/>
    <cellStyle name="Normal 16 3 2 2 4 3 2" xfId="28320"/>
    <cellStyle name="Normal 16 3 2 2 4 4" xfId="20753"/>
    <cellStyle name="Normal 16 3 2 2 5" xfId="5311"/>
    <cellStyle name="Normal 16 3 2 2 5 2" xfId="13370"/>
    <cellStyle name="Normal 16 3 2 2 5 2 2" xfId="30217"/>
    <cellStyle name="Normal 16 3 2 2 5 3" xfId="22650"/>
    <cellStyle name="Normal 16 3 2 2 6" xfId="9472"/>
    <cellStyle name="Normal 16 3 2 2 6 2" xfId="26436"/>
    <cellStyle name="Normal 16 3 2 2 7" xfId="16986"/>
    <cellStyle name="Normal 16 3 2 2 8" xfId="18868"/>
    <cellStyle name="Normal 16 3 2 3" xfId="1596"/>
    <cellStyle name="Normal 16 3 2 3 2" xfId="2595"/>
    <cellStyle name="Normal 16 3 2 3 2 2" xfId="4557"/>
    <cellStyle name="Normal 16 3 2 3 2 2 2" xfId="8340"/>
    <cellStyle name="Normal 16 3 2 3 2 2 2 2" xfId="16399"/>
    <cellStyle name="Normal 16 3 2 3 2 2 2 2 2" xfId="33246"/>
    <cellStyle name="Normal 16 3 2 3 2 2 2 3" xfId="25679"/>
    <cellStyle name="Normal 16 3 2 3 2 2 3" xfId="12616"/>
    <cellStyle name="Normal 16 3 2 3 2 2 3 2" xfId="29465"/>
    <cellStyle name="Normal 16 3 2 3 2 2 4" xfId="21898"/>
    <cellStyle name="Normal 16 3 2 3 2 3" xfId="6456"/>
    <cellStyle name="Normal 16 3 2 3 2 3 2" xfId="14515"/>
    <cellStyle name="Normal 16 3 2 3 2 3 2 2" xfId="31362"/>
    <cellStyle name="Normal 16 3 2 3 2 3 3" xfId="23795"/>
    <cellStyle name="Normal 16 3 2 3 2 4" xfId="10682"/>
    <cellStyle name="Normal 16 3 2 3 2 4 2" xfId="27581"/>
    <cellStyle name="Normal 16 3 2 3 2 5" xfId="16991"/>
    <cellStyle name="Normal 16 3 2 3 2 6" xfId="20013"/>
    <cellStyle name="Normal 16 3 2 3 3" xfId="3645"/>
    <cellStyle name="Normal 16 3 2 3 3 2" xfId="7428"/>
    <cellStyle name="Normal 16 3 2 3 3 2 2" xfId="15487"/>
    <cellStyle name="Normal 16 3 2 3 3 2 2 2" xfId="32334"/>
    <cellStyle name="Normal 16 3 2 3 3 2 3" xfId="24767"/>
    <cellStyle name="Normal 16 3 2 3 3 3" xfId="11704"/>
    <cellStyle name="Normal 16 3 2 3 3 3 2" xfId="28553"/>
    <cellStyle name="Normal 16 3 2 3 3 4" xfId="20986"/>
    <cellStyle name="Normal 16 3 2 3 4" xfId="5544"/>
    <cellStyle name="Normal 16 3 2 3 4 2" xfId="13603"/>
    <cellStyle name="Normal 16 3 2 3 4 2 2" xfId="30450"/>
    <cellStyle name="Normal 16 3 2 3 4 3" xfId="22883"/>
    <cellStyle name="Normal 16 3 2 3 5" xfId="9729"/>
    <cellStyle name="Normal 16 3 2 3 5 2" xfId="26669"/>
    <cellStyle name="Normal 16 3 2 3 6" xfId="16990"/>
    <cellStyle name="Normal 16 3 2 3 7" xfId="19101"/>
    <cellStyle name="Normal 16 3 2 4" xfId="2142"/>
    <cellStyle name="Normal 16 3 2 4 2" xfId="4106"/>
    <cellStyle name="Normal 16 3 2 4 2 2" xfId="7889"/>
    <cellStyle name="Normal 16 3 2 4 2 2 2" xfId="15948"/>
    <cellStyle name="Normal 16 3 2 4 2 2 2 2" xfId="32795"/>
    <cellStyle name="Normal 16 3 2 4 2 2 3" xfId="25228"/>
    <cellStyle name="Normal 16 3 2 4 2 3" xfId="12165"/>
    <cellStyle name="Normal 16 3 2 4 2 3 2" xfId="29014"/>
    <cellStyle name="Normal 16 3 2 4 2 4" xfId="21447"/>
    <cellStyle name="Normal 16 3 2 4 3" xfId="6005"/>
    <cellStyle name="Normal 16 3 2 4 3 2" xfId="14064"/>
    <cellStyle name="Normal 16 3 2 4 3 2 2" xfId="30911"/>
    <cellStyle name="Normal 16 3 2 4 3 3" xfId="23344"/>
    <cellStyle name="Normal 16 3 2 4 4" xfId="10230"/>
    <cellStyle name="Normal 16 3 2 4 4 2" xfId="27130"/>
    <cellStyle name="Normal 16 3 2 4 5" xfId="16992"/>
    <cellStyle name="Normal 16 3 2 4 6" xfId="19562"/>
    <cellStyle name="Normal 16 3 2 5" xfId="3194"/>
    <cellStyle name="Normal 16 3 2 5 2" xfId="6977"/>
    <cellStyle name="Normal 16 3 2 5 2 2" xfId="15036"/>
    <cellStyle name="Normal 16 3 2 5 2 2 2" xfId="31883"/>
    <cellStyle name="Normal 16 3 2 5 2 3" xfId="24316"/>
    <cellStyle name="Normal 16 3 2 5 3" xfId="11253"/>
    <cellStyle name="Normal 16 3 2 5 3 2" xfId="28102"/>
    <cellStyle name="Normal 16 3 2 5 4" xfId="20535"/>
    <cellStyle name="Normal 16 3 2 6" xfId="5093"/>
    <cellStyle name="Normal 16 3 2 6 2" xfId="13152"/>
    <cellStyle name="Normal 16 3 2 6 2 2" xfId="29999"/>
    <cellStyle name="Normal 16 3 2 6 3" xfId="22432"/>
    <cellStyle name="Normal 16 3 2 7" xfId="9237"/>
    <cellStyle name="Normal 16 3 2 7 2" xfId="26218"/>
    <cellStyle name="Normal 16 3 2 8" xfId="16985"/>
    <cellStyle name="Normal 16 3 2 9" xfId="18650"/>
    <cellStyle name="Normal 16 3 3" xfId="1226"/>
    <cellStyle name="Normal 16 3 3 2" xfId="1722"/>
    <cellStyle name="Normal 16 3 3 2 2" xfId="2721"/>
    <cellStyle name="Normal 16 3 3 2 2 2" xfId="4683"/>
    <cellStyle name="Normal 16 3 3 2 2 2 2" xfId="8466"/>
    <cellStyle name="Normal 16 3 3 2 2 2 2 2" xfId="16525"/>
    <cellStyle name="Normal 16 3 3 2 2 2 2 2 2" xfId="33372"/>
    <cellStyle name="Normal 16 3 3 2 2 2 2 3" xfId="25805"/>
    <cellStyle name="Normal 16 3 3 2 2 2 3" xfId="12742"/>
    <cellStyle name="Normal 16 3 3 2 2 2 3 2" xfId="29591"/>
    <cellStyle name="Normal 16 3 3 2 2 2 4" xfId="22024"/>
    <cellStyle name="Normal 16 3 3 2 2 3" xfId="6582"/>
    <cellStyle name="Normal 16 3 3 2 2 3 2" xfId="14641"/>
    <cellStyle name="Normal 16 3 3 2 2 3 2 2" xfId="31488"/>
    <cellStyle name="Normal 16 3 3 2 2 3 3" xfId="23921"/>
    <cellStyle name="Normal 16 3 3 2 2 4" xfId="10808"/>
    <cellStyle name="Normal 16 3 3 2 2 4 2" xfId="27707"/>
    <cellStyle name="Normal 16 3 3 2 2 5" xfId="16995"/>
    <cellStyle name="Normal 16 3 3 2 2 6" xfId="20139"/>
    <cellStyle name="Normal 16 3 3 2 3" xfId="3771"/>
    <cellStyle name="Normal 16 3 3 2 3 2" xfId="7554"/>
    <cellStyle name="Normal 16 3 3 2 3 2 2" xfId="15613"/>
    <cellStyle name="Normal 16 3 3 2 3 2 2 2" xfId="32460"/>
    <cellStyle name="Normal 16 3 3 2 3 2 3" xfId="24893"/>
    <cellStyle name="Normal 16 3 3 2 3 3" xfId="11830"/>
    <cellStyle name="Normal 16 3 3 2 3 3 2" xfId="28679"/>
    <cellStyle name="Normal 16 3 3 2 3 4" xfId="21112"/>
    <cellStyle name="Normal 16 3 3 2 4" xfId="5670"/>
    <cellStyle name="Normal 16 3 3 2 4 2" xfId="13729"/>
    <cellStyle name="Normal 16 3 3 2 4 2 2" xfId="30576"/>
    <cellStyle name="Normal 16 3 3 2 4 3" xfId="23009"/>
    <cellStyle name="Normal 16 3 3 2 5" xfId="9855"/>
    <cellStyle name="Normal 16 3 3 2 5 2" xfId="26795"/>
    <cellStyle name="Normal 16 3 3 2 6" xfId="16994"/>
    <cellStyle name="Normal 16 3 3 2 7" xfId="19227"/>
    <cellStyle name="Normal 16 3 3 3" xfId="2268"/>
    <cellStyle name="Normal 16 3 3 3 2" xfId="4232"/>
    <cellStyle name="Normal 16 3 3 3 2 2" xfId="8015"/>
    <cellStyle name="Normal 16 3 3 3 2 2 2" xfId="16074"/>
    <cellStyle name="Normal 16 3 3 3 2 2 2 2" xfId="32921"/>
    <cellStyle name="Normal 16 3 3 3 2 2 3" xfId="25354"/>
    <cellStyle name="Normal 16 3 3 3 2 3" xfId="12291"/>
    <cellStyle name="Normal 16 3 3 3 2 3 2" xfId="29140"/>
    <cellStyle name="Normal 16 3 3 3 2 4" xfId="21573"/>
    <cellStyle name="Normal 16 3 3 3 3" xfId="6131"/>
    <cellStyle name="Normal 16 3 3 3 3 2" xfId="14190"/>
    <cellStyle name="Normal 16 3 3 3 3 2 2" xfId="31037"/>
    <cellStyle name="Normal 16 3 3 3 3 3" xfId="23470"/>
    <cellStyle name="Normal 16 3 3 3 4" xfId="10356"/>
    <cellStyle name="Normal 16 3 3 3 4 2" xfId="27256"/>
    <cellStyle name="Normal 16 3 3 3 5" xfId="16996"/>
    <cellStyle name="Normal 16 3 3 3 6" xfId="19688"/>
    <cellStyle name="Normal 16 3 3 4" xfId="3320"/>
    <cellStyle name="Normal 16 3 3 4 2" xfId="7103"/>
    <cellStyle name="Normal 16 3 3 4 2 2" xfId="15162"/>
    <cellStyle name="Normal 16 3 3 4 2 2 2" xfId="32009"/>
    <cellStyle name="Normal 16 3 3 4 2 3" xfId="24442"/>
    <cellStyle name="Normal 16 3 3 4 3" xfId="11379"/>
    <cellStyle name="Normal 16 3 3 4 3 2" xfId="28228"/>
    <cellStyle name="Normal 16 3 3 4 4" xfId="20661"/>
    <cellStyle name="Normal 16 3 3 5" xfId="5219"/>
    <cellStyle name="Normal 16 3 3 5 2" xfId="13278"/>
    <cellStyle name="Normal 16 3 3 5 2 2" xfId="30125"/>
    <cellStyle name="Normal 16 3 3 5 3" xfId="22558"/>
    <cellStyle name="Normal 16 3 3 6" xfId="9380"/>
    <cellStyle name="Normal 16 3 3 6 2" xfId="26344"/>
    <cellStyle name="Normal 16 3 3 7" xfId="16993"/>
    <cellStyle name="Normal 16 3 3 8" xfId="18776"/>
    <cellStyle name="Normal 16 3 4" xfId="1504"/>
    <cellStyle name="Normal 16 3 4 2" xfId="2503"/>
    <cellStyle name="Normal 16 3 4 2 2" xfId="4465"/>
    <cellStyle name="Normal 16 3 4 2 2 2" xfId="8248"/>
    <cellStyle name="Normal 16 3 4 2 2 2 2" xfId="16307"/>
    <cellStyle name="Normal 16 3 4 2 2 2 2 2" xfId="33154"/>
    <cellStyle name="Normal 16 3 4 2 2 2 3" xfId="25587"/>
    <cellStyle name="Normal 16 3 4 2 2 3" xfId="12524"/>
    <cellStyle name="Normal 16 3 4 2 2 3 2" xfId="29373"/>
    <cellStyle name="Normal 16 3 4 2 2 4" xfId="21806"/>
    <cellStyle name="Normal 16 3 4 2 3" xfId="6364"/>
    <cellStyle name="Normal 16 3 4 2 3 2" xfId="14423"/>
    <cellStyle name="Normal 16 3 4 2 3 2 2" xfId="31270"/>
    <cellStyle name="Normal 16 3 4 2 3 3" xfId="23703"/>
    <cellStyle name="Normal 16 3 4 2 4" xfId="10590"/>
    <cellStyle name="Normal 16 3 4 2 4 2" xfId="27489"/>
    <cellStyle name="Normal 16 3 4 2 5" xfId="16998"/>
    <cellStyle name="Normal 16 3 4 2 6" xfId="19921"/>
    <cellStyle name="Normal 16 3 4 3" xfId="3553"/>
    <cellStyle name="Normal 16 3 4 3 2" xfId="7336"/>
    <cellStyle name="Normal 16 3 4 3 2 2" xfId="15395"/>
    <cellStyle name="Normal 16 3 4 3 2 2 2" xfId="32242"/>
    <cellStyle name="Normal 16 3 4 3 2 3" xfId="24675"/>
    <cellStyle name="Normal 16 3 4 3 3" xfId="11612"/>
    <cellStyle name="Normal 16 3 4 3 3 2" xfId="28461"/>
    <cellStyle name="Normal 16 3 4 3 4" xfId="20894"/>
    <cellStyle name="Normal 16 3 4 4" xfId="5452"/>
    <cellStyle name="Normal 16 3 4 4 2" xfId="13511"/>
    <cellStyle name="Normal 16 3 4 4 2 2" xfId="30358"/>
    <cellStyle name="Normal 16 3 4 4 3" xfId="22791"/>
    <cellStyle name="Normal 16 3 4 5" xfId="9637"/>
    <cellStyle name="Normal 16 3 4 5 2" xfId="26577"/>
    <cellStyle name="Normal 16 3 4 6" xfId="16997"/>
    <cellStyle name="Normal 16 3 4 7" xfId="19009"/>
    <cellStyle name="Normal 16 3 5" xfId="2033"/>
    <cellStyle name="Normal 16 3 5 2" xfId="4014"/>
    <cellStyle name="Normal 16 3 5 2 2" xfId="7797"/>
    <cellStyle name="Normal 16 3 5 2 2 2" xfId="15856"/>
    <cellStyle name="Normal 16 3 5 2 2 2 2" xfId="32703"/>
    <cellStyle name="Normal 16 3 5 2 2 3" xfId="25136"/>
    <cellStyle name="Normal 16 3 5 2 3" xfId="12073"/>
    <cellStyle name="Normal 16 3 5 2 3 2" xfId="28922"/>
    <cellStyle name="Normal 16 3 5 2 4" xfId="21355"/>
    <cellStyle name="Normal 16 3 5 3" xfId="5913"/>
    <cellStyle name="Normal 16 3 5 3 2" xfId="13972"/>
    <cellStyle name="Normal 16 3 5 3 2 2" xfId="30819"/>
    <cellStyle name="Normal 16 3 5 3 3" xfId="23252"/>
    <cellStyle name="Normal 16 3 5 4" xfId="10131"/>
    <cellStyle name="Normal 16 3 5 4 2" xfId="27038"/>
    <cellStyle name="Normal 16 3 5 5" xfId="16999"/>
    <cellStyle name="Normal 16 3 5 6" xfId="19470"/>
    <cellStyle name="Normal 16 3 6" xfId="3072"/>
    <cellStyle name="Normal 16 3 6 2" xfId="6885"/>
    <cellStyle name="Normal 16 3 6 2 2" xfId="14944"/>
    <cellStyle name="Normal 16 3 6 2 2 2" xfId="31791"/>
    <cellStyle name="Normal 16 3 6 2 3" xfId="24224"/>
    <cellStyle name="Normal 16 3 6 3" xfId="11135"/>
    <cellStyle name="Normal 16 3 6 3 2" xfId="28010"/>
    <cellStyle name="Normal 16 3 6 4" xfId="20443"/>
    <cellStyle name="Normal 16 3 7" xfId="5001"/>
    <cellStyle name="Normal 16 3 7 2" xfId="13060"/>
    <cellStyle name="Normal 16 3 7 2 2" xfId="29907"/>
    <cellStyle name="Normal 16 3 7 3" xfId="22340"/>
    <cellStyle name="Normal 16 3 8" xfId="9018"/>
    <cellStyle name="Normal 16 3 8 2" xfId="26126"/>
    <cellStyle name="Normal 16 3 9" xfId="16984"/>
    <cellStyle name="Normal 16 4" xfId="937"/>
    <cellStyle name="Normal 16 4 2" xfId="3117"/>
    <cellStyle name="Normal 16 4 3" xfId="17000"/>
    <cellStyle name="Normal 16 4 4" xfId="34053"/>
    <cellStyle name="Normal 16 5" xfId="1021"/>
    <cellStyle name="Normal 16 5 2" xfId="1282"/>
    <cellStyle name="Normal 16 5 2 2" xfId="1778"/>
    <cellStyle name="Normal 16 5 2 2 2" xfId="2777"/>
    <cellStyle name="Normal 16 5 2 2 2 2" xfId="4739"/>
    <cellStyle name="Normal 16 5 2 2 2 2 2" xfId="8522"/>
    <cellStyle name="Normal 16 5 2 2 2 2 2 2" xfId="16581"/>
    <cellStyle name="Normal 16 5 2 2 2 2 2 2 2" xfId="33428"/>
    <cellStyle name="Normal 16 5 2 2 2 2 2 3" xfId="25861"/>
    <cellStyle name="Normal 16 5 2 2 2 2 3" xfId="12798"/>
    <cellStyle name="Normal 16 5 2 2 2 2 3 2" xfId="29647"/>
    <cellStyle name="Normal 16 5 2 2 2 2 4" xfId="22080"/>
    <cellStyle name="Normal 16 5 2 2 2 3" xfId="6638"/>
    <cellStyle name="Normal 16 5 2 2 2 3 2" xfId="14697"/>
    <cellStyle name="Normal 16 5 2 2 2 3 2 2" xfId="31544"/>
    <cellStyle name="Normal 16 5 2 2 2 3 3" xfId="23977"/>
    <cellStyle name="Normal 16 5 2 2 2 4" xfId="10864"/>
    <cellStyle name="Normal 16 5 2 2 2 4 2" xfId="27763"/>
    <cellStyle name="Normal 16 5 2 2 2 5" xfId="17004"/>
    <cellStyle name="Normal 16 5 2 2 2 6" xfId="20195"/>
    <cellStyle name="Normal 16 5 2 2 3" xfId="3827"/>
    <cellStyle name="Normal 16 5 2 2 3 2" xfId="7610"/>
    <cellStyle name="Normal 16 5 2 2 3 2 2" xfId="15669"/>
    <cellStyle name="Normal 16 5 2 2 3 2 2 2" xfId="32516"/>
    <cellStyle name="Normal 16 5 2 2 3 2 3" xfId="24949"/>
    <cellStyle name="Normal 16 5 2 2 3 3" xfId="11886"/>
    <cellStyle name="Normal 16 5 2 2 3 3 2" xfId="28735"/>
    <cellStyle name="Normal 16 5 2 2 3 4" xfId="21168"/>
    <cellStyle name="Normal 16 5 2 2 4" xfId="5726"/>
    <cellStyle name="Normal 16 5 2 2 4 2" xfId="13785"/>
    <cellStyle name="Normal 16 5 2 2 4 2 2" xfId="30632"/>
    <cellStyle name="Normal 16 5 2 2 4 3" xfId="23065"/>
    <cellStyle name="Normal 16 5 2 2 5" xfId="9911"/>
    <cellStyle name="Normal 16 5 2 2 5 2" xfId="26851"/>
    <cellStyle name="Normal 16 5 2 2 6" xfId="17003"/>
    <cellStyle name="Normal 16 5 2 2 7" xfId="19283"/>
    <cellStyle name="Normal 16 5 2 3" xfId="2324"/>
    <cellStyle name="Normal 16 5 2 3 2" xfId="4288"/>
    <cellStyle name="Normal 16 5 2 3 2 2" xfId="8071"/>
    <cellStyle name="Normal 16 5 2 3 2 2 2" xfId="16130"/>
    <cellStyle name="Normal 16 5 2 3 2 2 2 2" xfId="32977"/>
    <cellStyle name="Normal 16 5 2 3 2 2 3" xfId="25410"/>
    <cellStyle name="Normal 16 5 2 3 2 3" xfId="12347"/>
    <cellStyle name="Normal 16 5 2 3 2 3 2" xfId="29196"/>
    <cellStyle name="Normal 16 5 2 3 2 4" xfId="21629"/>
    <cellStyle name="Normal 16 5 2 3 3" xfId="6187"/>
    <cellStyle name="Normal 16 5 2 3 3 2" xfId="14246"/>
    <cellStyle name="Normal 16 5 2 3 3 2 2" xfId="31093"/>
    <cellStyle name="Normal 16 5 2 3 3 3" xfId="23526"/>
    <cellStyle name="Normal 16 5 2 3 4" xfId="10412"/>
    <cellStyle name="Normal 16 5 2 3 4 2" xfId="27312"/>
    <cellStyle name="Normal 16 5 2 3 5" xfId="17005"/>
    <cellStyle name="Normal 16 5 2 3 6" xfId="19744"/>
    <cellStyle name="Normal 16 5 2 4" xfId="3376"/>
    <cellStyle name="Normal 16 5 2 4 2" xfId="7159"/>
    <cellStyle name="Normal 16 5 2 4 2 2" xfId="15218"/>
    <cellStyle name="Normal 16 5 2 4 2 2 2" xfId="32065"/>
    <cellStyle name="Normal 16 5 2 4 2 3" xfId="24498"/>
    <cellStyle name="Normal 16 5 2 4 3" xfId="11435"/>
    <cellStyle name="Normal 16 5 2 4 3 2" xfId="28284"/>
    <cellStyle name="Normal 16 5 2 4 4" xfId="20717"/>
    <cellStyle name="Normal 16 5 2 5" xfId="5275"/>
    <cellStyle name="Normal 16 5 2 5 2" xfId="13334"/>
    <cellStyle name="Normal 16 5 2 5 2 2" xfId="30181"/>
    <cellStyle name="Normal 16 5 2 5 3" xfId="22614"/>
    <cellStyle name="Normal 16 5 2 6" xfId="9436"/>
    <cellStyle name="Normal 16 5 2 6 2" xfId="26400"/>
    <cellStyle name="Normal 16 5 2 7" xfId="17002"/>
    <cellStyle name="Normal 16 5 2 8" xfId="18832"/>
    <cellStyle name="Normal 16 5 3" xfId="1560"/>
    <cellStyle name="Normal 16 5 3 2" xfId="2559"/>
    <cellStyle name="Normal 16 5 3 2 2" xfId="4521"/>
    <cellStyle name="Normal 16 5 3 2 2 2" xfId="8304"/>
    <cellStyle name="Normal 16 5 3 2 2 2 2" xfId="16363"/>
    <cellStyle name="Normal 16 5 3 2 2 2 2 2" xfId="33210"/>
    <cellStyle name="Normal 16 5 3 2 2 2 3" xfId="25643"/>
    <cellStyle name="Normal 16 5 3 2 2 3" xfId="12580"/>
    <cellStyle name="Normal 16 5 3 2 2 3 2" xfId="29429"/>
    <cellStyle name="Normal 16 5 3 2 2 4" xfId="21862"/>
    <cellStyle name="Normal 16 5 3 2 3" xfId="6420"/>
    <cellStyle name="Normal 16 5 3 2 3 2" xfId="14479"/>
    <cellStyle name="Normal 16 5 3 2 3 2 2" xfId="31326"/>
    <cellStyle name="Normal 16 5 3 2 3 3" xfId="23759"/>
    <cellStyle name="Normal 16 5 3 2 4" xfId="10646"/>
    <cellStyle name="Normal 16 5 3 2 4 2" xfId="27545"/>
    <cellStyle name="Normal 16 5 3 2 5" xfId="17007"/>
    <cellStyle name="Normal 16 5 3 2 6" xfId="19977"/>
    <cellStyle name="Normal 16 5 3 3" xfId="3609"/>
    <cellStyle name="Normal 16 5 3 3 2" xfId="7392"/>
    <cellStyle name="Normal 16 5 3 3 2 2" xfId="15451"/>
    <cellStyle name="Normal 16 5 3 3 2 2 2" xfId="32298"/>
    <cellStyle name="Normal 16 5 3 3 2 3" xfId="24731"/>
    <cellStyle name="Normal 16 5 3 3 3" xfId="11668"/>
    <cellStyle name="Normal 16 5 3 3 3 2" xfId="28517"/>
    <cellStyle name="Normal 16 5 3 3 4" xfId="20950"/>
    <cellStyle name="Normal 16 5 3 4" xfId="5508"/>
    <cellStyle name="Normal 16 5 3 4 2" xfId="13567"/>
    <cellStyle name="Normal 16 5 3 4 2 2" xfId="30414"/>
    <cellStyle name="Normal 16 5 3 4 3" xfId="22847"/>
    <cellStyle name="Normal 16 5 3 5" xfId="9693"/>
    <cellStyle name="Normal 16 5 3 5 2" xfId="26633"/>
    <cellStyle name="Normal 16 5 3 6" xfId="17006"/>
    <cellStyle name="Normal 16 5 3 7" xfId="19065"/>
    <cellStyle name="Normal 16 5 4" xfId="2106"/>
    <cellStyle name="Normal 16 5 4 2" xfId="4070"/>
    <cellStyle name="Normal 16 5 4 2 2" xfId="7853"/>
    <cellStyle name="Normal 16 5 4 2 2 2" xfId="15912"/>
    <cellStyle name="Normal 16 5 4 2 2 2 2" xfId="32759"/>
    <cellStyle name="Normal 16 5 4 2 2 3" xfId="25192"/>
    <cellStyle name="Normal 16 5 4 2 3" xfId="12129"/>
    <cellStyle name="Normal 16 5 4 2 3 2" xfId="28978"/>
    <cellStyle name="Normal 16 5 4 2 4" xfId="21411"/>
    <cellStyle name="Normal 16 5 4 3" xfId="5969"/>
    <cellStyle name="Normal 16 5 4 3 2" xfId="14028"/>
    <cellStyle name="Normal 16 5 4 3 2 2" xfId="30875"/>
    <cellStyle name="Normal 16 5 4 3 3" xfId="23308"/>
    <cellStyle name="Normal 16 5 4 4" xfId="10194"/>
    <cellStyle name="Normal 16 5 4 4 2" xfId="27094"/>
    <cellStyle name="Normal 16 5 4 5" xfId="17008"/>
    <cellStyle name="Normal 16 5 4 6" xfId="19526"/>
    <cellStyle name="Normal 16 5 5" xfId="3158"/>
    <cellStyle name="Normal 16 5 5 2" xfId="6941"/>
    <cellStyle name="Normal 16 5 5 2 2" xfId="15000"/>
    <cellStyle name="Normal 16 5 5 2 2 2" xfId="31847"/>
    <cellStyle name="Normal 16 5 5 2 3" xfId="24280"/>
    <cellStyle name="Normal 16 5 5 3" xfId="11217"/>
    <cellStyle name="Normal 16 5 5 3 2" xfId="28066"/>
    <cellStyle name="Normal 16 5 5 4" xfId="20499"/>
    <cellStyle name="Normal 16 5 6" xfId="5057"/>
    <cellStyle name="Normal 16 5 6 2" xfId="13116"/>
    <cellStyle name="Normal 16 5 6 2 2" xfId="29963"/>
    <cellStyle name="Normal 16 5 6 3" xfId="22396"/>
    <cellStyle name="Normal 16 5 7" xfId="9201"/>
    <cellStyle name="Normal 16 5 7 2" xfId="26182"/>
    <cellStyle name="Normal 16 5 8" xfId="17001"/>
    <cellStyle name="Normal 16 5 9" xfId="18614"/>
    <cellStyle name="Normal 16 6" xfId="1190"/>
    <cellStyle name="Normal 16 6 2" xfId="1686"/>
    <cellStyle name="Normal 16 6 2 2" xfId="2685"/>
    <cellStyle name="Normal 16 6 2 2 2" xfId="4647"/>
    <cellStyle name="Normal 16 6 2 2 2 2" xfId="8430"/>
    <cellStyle name="Normal 16 6 2 2 2 2 2" xfId="16489"/>
    <cellStyle name="Normal 16 6 2 2 2 2 2 2" xfId="33336"/>
    <cellStyle name="Normal 16 6 2 2 2 2 3" xfId="25769"/>
    <cellStyle name="Normal 16 6 2 2 2 3" xfId="12706"/>
    <cellStyle name="Normal 16 6 2 2 2 3 2" xfId="29555"/>
    <cellStyle name="Normal 16 6 2 2 2 4" xfId="21988"/>
    <cellStyle name="Normal 16 6 2 2 3" xfId="6546"/>
    <cellStyle name="Normal 16 6 2 2 3 2" xfId="14605"/>
    <cellStyle name="Normal 16 6 2 2 3 2 2" xfId="31452"/>
    <cellStyle name="Normal 16 6 2 2 3 3" xfId="23885"/>
    <cellStyle name="Normal 16 6 2 2 4" xfId="10772"/>
    <cellStyle name="Normal 16 6 2 2 4 2" xfId="27671"/>
    <cellStyle name="Normal 16 6 2 2 5" xfId="17011"/>
    <cellStyle name="Normal 16 6 2 2 6" xfId="20103"/>
    <cellStyle name="Normal 16 6 2 3" xfId="3735"/>
    <cellStyle name="Normal 16 6 2 3 2" xfId="7518"/>
    <cellStyle name="Normal 16 6 2 3 2 2" xfId="15577"/>
    <cellStyle name="Normal 16 6 2 3 2 2 2" xfId="32424"/>
    <cellStyle name="Normal 16 6 2 3 2 3" xfId="24857"/>
    <cellStyle name="Normal 16 6 2 3 3" xfId="11794"/>
    <cellStyle name="Normal 16 6 2 3 3 2" xfId="28643"/>
    <cellStyle name="Normal 16 6 2 3 4" xfId="21076"/>
    <cellStyle name="Normal 16 6 2 4" xfId="5634"/>
    <cellStyle name="Normal 16 6 2 4 2" xfId="13693"/>
    <cellStyle name="Normal 16 6 2 4 2 2" xfId="30540"/>
    <cellStyle name="Normal 16 6 2 4 3" xfId="22973"/>
    <cellStyle name="Normal 16 6 2 5" xfId="9819"/>
    <cellStyle name="Normal 16 6 2 5 2" xfId="26759"/>
    <cellStyle name="Normal 16 6 2 6" xfId="17010"/>
    <cellStyle name="Normal 16 6 2 7" xfId="19191"/>
    <cellStyle name="Normal 16 6 3" xfId="2232"/>
    <cellStyle name="Normal 16 6 3 2" xfId="4196"/>
    <cellStyle name="Normal 16 6 3 2 2" xfId="7979"/>
    <cellStyle name="Normal 16 6 3 2 2 2" xfId="16038"/>
    <cellStyle name="Normal 16 6 3 2 2 2 2" xfId="32885"/>
    <cellStyle name="Normal 16 6 3 2 2 3" xfId="25318"/>
    <cellStyle name="Normal 16 6 3 2 3" xfId="12255"/>
    <cellStyle name="Normal 16 6 3 2 3 2" xfId="29104"/>
    <cellStyle name="Normal 16 6 3 2 4" xfId="21537"/>
    <cellStyle name="Normal 16 6 3 3" xfId="6095"/>
    <cellStyle name="Normal 16 6 3 3 2" xfId="14154"/>
    <cellStyle name="Normal 16 6 3 3 2 2" xfId="31001"/>
    <cellStyle name="Normal 16 6 3 3 3" xfId="23434"/>
    <cellStyle name="Normal 16 6 3 4" xfId="10320"/>
    <cellStyle name="Normal 16 6 3 4 2" xfId="27220"/>
    <cellStyle name="Normal 16 6 3 5" xfId="17012"/>
    <cellStyle name="Normal 16 6 3 6" xfId="19652"/>
    <cellStyle name="Normal 16 6 4" xfId="3284"/>
    <cellStyle name="Normal 16 6 4 2" xfId="7067"/>
    <cellStyle name="Normal 16 6 4 2 2" xfId="15126"/>
    <cellStyle name="Normal 16 6 4 2 2 2" xfId="31973"/>
    <cellStyle name="Normal 16 6 4 2 3" xfId="24406"/>
    <cellStyle name="Normal 16 6 4 3" xfId="11343"/>
    <cellStyle name="Normal 16 6 4 3 2" xfId="28192"/>
    <cellStyle name="Normal 16 6 4 4" xfId="20625"/>
    <cellStyle name="Normal 16 6 5" xfId="5183"/>
    <cellStyle name="Normal 16 6 5 2" xfId="13242"/>
    <cellStyle name="Normal 16 6 5 2 2" xfId="30089"/>
    <cellStyle name="Normal 16 6 5 3" xfId="22522"/>
    <cellStyle name="Normal 16 6 6" xfId="9344"/>
    <cellStyle name="Normal 16 6 6 2" xfId="26308"/>
    <cellStyle name="Normal 16 6 7" xfId="17009"/>
    <cellStyle name="Normal 16 6 8" xfId="18740"/>
    <cellStyle name="Normal 16 7" xfId="1468"/>
    <cellStyle name="Normal 16 7 2" xfId="2467"/>
    <cellStyle name="Normal 16 7 2 2" xfId="4429"/>
    <cellStyle name="Normal 16 7 2 2 2" xfId="8212"/>
    <cellStyle name="Normal 16 7 2 2 2 2" xfId="16271"/>
    <cellStyle name="Normal 16 7 2 2 2 2 2" xfId="33118"/>
    <cellStyle name="Normal 16 7 2 2 2 3" xfId="25551"/>
    <cellStyle name="Normal 16 7 2 2 3" xfId="12488"/>
    <cellStyle name="Normal 16 7 2 2 3 2" xfId="29337"/>
    <cellStyle name="Normal 16 7 2 2 4" xfId="21770"/>
    <cellStyle name="Normal 16 7 2 3" xfId="6328"/>
    <cellStyle name="Normal 16 7 2 3 2" xfId="14387"/>
    <cellStyle name="Normal 16 7 2 3 2 2" xfId="31234"/>
    <cellStyle name="Normal 16 7 2 3 3" xfId="23667"/>
    <cellStyle name="Normal 16 7 2 4" xfId="10554"/>
    <cellStyle name="Normal 16 7 2 4 2" xfId="27453"/>
    <cellStyle name="Normal 16 7 2 5" xfId="17014"/>
    <cellStyle name="Normal 16 7 2 6" xfId="19885"/>
    <cellStyle name="Normal 16 7 3" xfId="3517"/>
    <cellStyle name="Normal 16 7 3 2" xfId="7300"/>
    <cellStyle name="Normal 16 7 3 2 2" xfId="15359"/>
    <cellStyle name="Normal 16 7 3 2 2 2" xfId="32206"/>
    <cellStyle name="Normal 16 7 3 2 3" xfId="24639"/>
    <cellStyle name="Normal 16 7 3 3" xfId="11576"/>
    <cellStyle name="Normal 16 7 3 3 2" xfId="28425"/>
    <cellStyle name="Normal 16 7 3 4" xfId="20858"/>
    <cellStyle name="Normal 16 7 4" xfId="5416"/>
    <cellStyle name="Normal 16 7 4 2" xfId="13475"/>
    <cellStyle name="Normal 16 7 4 2 2" xfId="30322"/>
    <cellStyle name="Normal 16 7 4 3" xfId="22755"/>
    <cellStyle name="Normal 16 7 5" xfId="9601"/>
    <cellStyle name="Normal 16 7 5 2" xfId="26541"/>
    <cellStyle name="Normal 16 7 6" xfId="17013"/>
    <cellStyle name="Normal 16 7 7" xfId="18973"/>
    <cellStyle name="Normal 16 8" xfId="1991"/>
    <cellStyle name="Normal 16 8 2" xfId="3978"/>
    <cellStyle name="Normal 16 8 2 2" xfId="7761"/>
    <cellStyle name="Normal 16 8 2 2 2" xfId="15820"/>
    <cellStyle name="Normal 16 8 2 2 2 2" xfId="32667"/>
    <cellStyle name="Normal 16 8 2 2 3" xfId="25100"/>
    <cellStyle name="Normal 16 8 2 3" xfId="12037"/>
    <cellStyle name="Normal 16 8 2 3 2" xfId="28886"/>
    <cellStyle name="Normal 16 8 2 4" xfId="21319"/>
    <cellStyle name="Normal 16 8 3" xfId="5877"/>
    <cellStyle name="Normal 16 8 3 2" xfId="13936"/>
    <cellStyle name="Normal 16 8 3 2 2" xfId="30783"/>
    <cellStyle name="Normal 16 8 3 3" xfId="23216"/>
    <cellStyle name="Normal 16 8 4" xfId="10090"/>
    <cellStyle name="Normal 16 8 4 2" xfId="27002"/>
    <cellStyle name="Normal 16 8 5" xfId="17015"/>
    <cellStyle name="Normal 16 8 6" xfId="19434"/>
    <cellStyle name="Normal 16 9" xfId="3036"/>
    <cellStyle name="Normal 16 9 2" xfId="6849"/>
    <cellStyle name="Normal 16 9 2 2" xfId="14908"/>
    <cellStyle name="Normal 16 9 2 2 2" xfId="31755"/>
    <cellStyle name="Normal 16 9 2 3" xfId="24188"/>
    <cellStyle name="Normal 16 9 3" xfId="11099"/>
    <cellStyle name="Normal 16 9 3 2" xfId="27974"/>
    <cellStyle name="Normal 16 9 4" xfId="20407"/>
    <cellStyle name="Normal 160" xfId="2938"/>
    <cellStyle name="Normal 160 2" xfId="4898"/>
    <cellStyle name="Normal 160 2 2" xfId="8681"/>
    <cellStyle name="Normal 160 2 2 2" xfId="16740"/>
    <cellStyle name="Normal 160 2 2 2 2" xfId="33587"/>
    <cellStyle name="Normal 160 2 2 3" xfId="26020"/>
    <cellStyle name="Normal 160 2 3" xfId="12957"/>
    <cellStyle name="Normal 160 2 3 2" xfId="29806"/>
    <cellStyle name="Normal 160 2 4" xfId="22239"/>
    <cellStyle name="Normal 160 3" xfId="6797"/>
    <cellStyle name="Normal 160 3 2" xfId="14856"/>
    <cellStyle name="Normal 160 3 2 2" xfId="31703"/>
    <cellStyle name="Normal 160 3 3" xfId="24136"/>
    <cellStyle name="Normal 160 4" xfId="11024"/>
    <cellStyle name="Normal 160 4 2" xfId="27922"/>
    <cellStyle name="Normal 160 5" xfId="17016"/>
    <cellStyle name="Normal 160 6" xfId="20354"/>
    <cellStyle name="Normal 161" xfId="2939"/>
    <cellStyle name="Normal 161 2" xfId="4899"/>
    <cellStyle name="Normal 161 2 2" xfId="8682"/>
    <cellStyle name="Normal 161 2 2 2" xfId="16741"/>
    <cellStyle name="Normal 161 2 2 2 2" xfId="33588"/>
    <cellStyle name="Normal 161 2 2 3" xfId="26021"/>
    <cellStyle name="Normal 161 2 3" xfId="12958"/>
    <cellStyle name="Normal 161 2 3 2" xfId="29807"/>
    <cellStyle name="Normal 161 2 4" xfId="22240"/>
    <cellStyle name="Normal 161 3" xfId="6798"/>
    <cellStyle name="Normal 161 3 2" xfId="14857"/>
    <cellStyle name="Normal 161 3 2 2" xfId="31704"/>
    <cellStyle name="Normal 161 3 3" xfId="24137"/>
    <cellStyle name="Normal 161 4" xfId="11025"/>
    <cellStyle name="Normal 161 4 2" xfId="27923"/>
    <cellStyle name="Normal 161 5" xfId="17017"/>
    <cellStyle name="Normal 161 6" xfId="20355"/>
    <cellStyle name="Normal 162" xfId="2940"/>
    <cellStyle name="Normal 162 2" xfId="4900"/>
    <cellStyle name="Normal 162 2 2" xfId="8683"/>
    <cellStyle name="Normal 162 2 2 2" xfId="16742"/>
    <cellStyle name="Normal 162 2 2 2 2" xfId="33589"/>
    <cellStyle name="Normal 162 2 2 3" xfId="26022"/>
    <cellStyle name="Normal 162 2 3" xfId="12959"/>
    <cellStyle name="Normal 162 2 3 2" xfId="29808"/>
    <cellStyle name="Normal 162 2 4" xfId="22241"/>
    <cellStyle name="Normal 162 3" xfId="6799"/>
    <cellStyle name="Normal 162 3 2" xfId="14858"/>
    <cellStyle name="Normal 162 3 2 2" xfId="31705"/>
    <cellStyle name="Normal 162 3 3" xfId="24138"/>
    <cellStyle name="Normal 162 4" xfId="11026"/>
    <cellStyle name="Normal 162 4 2" xfId="27924"/>
    <cellStyle name="Normal 162 5" xfId="17018"/>
    <cellStyle name="Normal 162 6" xfId="20356"/>
    <cellStyle name="Normal 163" xfId="2941"/>
    <cellStyle name="Normal 163 2" xfId="4901"/>
    <cellStyle name="Normal 163 2 2" xfId="8684"/>
    <cellStyle name="Normal 163 2 2 2" xfId="16743"/>
    <cellStyle name="Normal 163 2 2 2 2" xfId="33590"/>
    <cellStyle name="Normal 163 2 2 3" xfId="26023"/>
    <cellStyle name="Normal 163 2 3" xfId="12960"/>
    <cellStyle name="Normal 163 2 3 2" xfId="29809"/>
    <cellStyle name="Normal 163 2 4" xfId="22242"/>
    <cellStyle name="Normal 163 3" xfId="6800"/>
    <cellStyle name="Normal 163 3 2" xfId="14859"/>
    <cellStyle name="Normal 163 3 2 2" xfId="31706"/>
    <cellStyle name="Normal 163 3 3" xfId="24139"/>
    <cellStyle name="Normal 163 4" xfId="11027"/>
    <cellStyle name="Normal 163 4 2" xfId="27925"/>
    <cellStyle name="Normal 163 5" xfId="17019"/>
    <cellStyle name="Normal 163 6" xfId="20357"/>
    <cellStyle name="Normal 164" xfId="2942"/>
    <cellStyle name="Normal 164 2" xfId="4902"/>
    <cellStyle name="Normal 164 2 2" xfId="8685"/>
    <cellStyle name="Normal 164 2 2 2" xfId="16744"/>
    <cellStyle name="Normal 164 2 2 2 2" xfId="33591"/>
    <cellStyle name="Normal 164 2 2 3" xfId="26024"/>
    <cellStyle name="Normal 164 2 3" xfId="12961"/>
    <cellStyle name="Normal 164 2 3 2" xfId="29810"/>
    <cellStyle name="Normal 164 2 4" xfId="22243"/>
    <cellStyle name="Normal 164 3" xfId="6801"/>
    <cellStyle name="Normal 164 3 2" xfId="14860"/>
    <cellStyle name="Normal 164 3 2 2" xfId="31707"/>
    <cellStyle name="Normal 164 3 3" xfId="24140"/>
    <cellStyle name="Normal 164 4" xfId="11028"/>
    <cellStyle name="Normal 164 4 2" xfId="27926"/>
    <cellStyle name="Normal 164 5" xfId="17020"/>
    <cellStyle name="Normal 164 6" xfId="20358"/>
    <cellStyle name="Normal 165" xfId="2943"/>
    <cellStyle name="Normal 165 2" xfId="4903"/>
    <cellStyle name="Normal 165 2 2" xfId="8686"/>
    <cellStyle name="Normal 165 2 2 2" xfId="16745"/>
    <cellStyle name="Normal 165 2 2 2 2" xfId="33592"/>
    <cellStyle name="Normal 165 2 2 3" xfId="26025"/>
    <cellStyle name="Normal 165 2 3" xfId="12962"/>
    <cellStyle name="Normal 165 2 3 2" xfId="29811"/>
    <cellStyle name="Normal 165 2 4" xfId="22244"/>
    <cellStyle name="Normal 165 3" xfId="6802"/>
    <cellStyle name="Normal 165 3 2" xfId="14861"/>
    <cellStyle name="Normal 165 3 2 2" xfId="31708"/>
    <cellStyle name="Normal 165 3 3" xfId="24141"/>
    <cellStyle name="Normal 165 4" xfId="11029"/>
    <cellStyle name="Normal 165 4 2" xfId="27927"/>
    <cellStyle name="Normal 165 5" xfId="17021"/>
    <cellStyle name="Normal 165 6" xfId="20359"/>
    <cellStyle name="Normal 166" xfId="2944"/>
    <cellStyle name="Normal 166 2" xfId="4904"/>
    <cellStyle name="Normal 166 2 2" xfId="8687"/>
    <cellStyle name="Normal 166 2 2 2" xfId="16746"/>
    <cellStyle name="Normal 166 2 2 2 2" xfId="33593"/>
    <cellStyle name="Normal 166 2 2 3" xfId="26026"/>
    <cellStyle name="Normal 166 2 3" xfId="12963"/>
    <cellStyle name="Normal 166 2 3 2" xfId="29812"/>
    <cellStyle name="Normal 166 2 4" xfId="22245"/>
    <cellStyle name="Normal 166 3" xfId="6803"/>
    <cellStyle name="Normal 166 3 2" xfId="14862"/>
    <cellStyle name="Normal 166 3 2 2" xfId="31709"/>
    <cellStyle name="Normal 166 3 3" xfId="24142"/>
    <cellStyle name="Normal 166 4" xfId="11030"/>
    <cellStyle name="Normal 166 4 2" xfId="27928"/>
    <cellStyle name="Normal 166 5" xfId="17022"/>
    <cellStyle name="Normal 166 6" xfId="20360"/>
    <cellStyle name="Normal 167" xfId="2945"/>
    <cellStyle name="Normal 167 2" xfId="4905"/>
    <cellStyle name="Normal 167 2 2" xfId="8688"/>
    <cellStyle name="Normal 167 2 2 2" xfId="16747"/>
    <cellStyle name="Normal 167 2 2 2 2" xfId="33594"/>
    <cellStyle name="Normal 167 2 2 3" xfId="26027"/>
    <cellStyle name="Normal 167 2 3" xfId="12964"/>
    <cellStyle name="Normal 167 2 3 2" xfId="29813"/>
    <cellStyle name="Normal 167 2 4" xfId="22246"/>
    <cellStyle name="Normal 167 3" xfId="6804"/>
    <cellStyle name="Normal 167 3 2" xfId="14863"/>
    <cellStyle name="Normal 167 3 2 2" xfId="31710"/>
    <cellStyle name="Normal 167 3 3" xfId="24143"/>
    <cellStyle name="Normal 167 4" xfId="11031"/>
    <cellStyle name="Normal 167 4 2" xfId="27929"/>
    <cellStyle name="Normal 167 5" xfId="17023"/>
    <cellStyle name="Normal 167 6" xfId="20361"/>
    <cellStyle name="Normal 168" xfId="2946"/>
    <cellStyle name="Normal 168 2" xfId="4906"/>
    <cellStyle name="Normal 168 2 2" xfId="8689"/>
    <cellStyle name="Normal 168 2 2 2" xfId="16748"/>
    <cellStyle name="Normal 168 2 2 2 2" xfId="33595"/>
    <cellStyle name="Normal 168 2 2 3" xfId="26028"/>
    <cellStyle name="Normal 168 2 3" xfId="12965"/>
    <cellStyle name="Normal 168 2 3 2" xfId="29814"/>
    <cellStyle name="Normal 168 2 4" xfId="22247"/>
    <cellStyle name="Normal 168 3" xfId="6805"/>
    <cellStyle name="Normal 168 3 2" xfId="14864"/>
    <cellStyle name="Normal 168 3 2 2" xfId="31711"/>
    <cellStyle name="Normal 168 3 3" xfId="24144"/>
    <cellStyle name="Normal 168 4" xfId="11032"/>
    <cellStyle name="Normal 168 4 2" xfId="27930"/>
    <cellStyle name="Normal 168 5" xfId="17024"/>
    <cellStyle name="Normal 168 6" xfId="20362"/>
    <cellStyle name="Normal 169" xfId="2947"/>
    <cellStyle name="Normal 169 2" xfId="4907"/>
    <cellStyle name="Normal 169 2 2" xfId="8690"/>
    <cellStyle name="Normal 169 2 2 2" xfId="16749"/>
    <cellStyle name="Normal 169 2 2 2 2" xfId="33596"/>
    <cellStyle name="Normal 169 2 2 3" xfId="26029"/>
    <cellStyle name="Normal 169 2 3" xfId="12966"/>
    <cellStyle name="Normal 169 2 3 2" xfId="29815"/>
    <cellStyle name="Normal 169 2 4" xfId="22248"/>
    <cellStyle name="Normal 169 3" xfId="6806"/>
    <cellStyle name="Normal 169 3 2" xfId="14865"/>
    <cellStyle name="Normal 169 3 2 2" xfId="31712"/>
    <cellStyle name="Normal 169 3 3" xfId="24145"/>
    <cellStyle name="Normal 169 4" xfId="11033"/>
    <cellStyle name="Normal 169 4 2" xfId="27931"/>
    <cellStyle name="Normal 169 5" xfId="17025"/>
    <cellStyle name="Normal 169 6" xfId="20363"/>
    <cellStyle name="Normal 17" xfId="563"/>
    <cellStyle name="Normal 17 10" xfId="4966"/>
    <cellStyle name="Normal 17 10 2" xfId="13025"/>
    <cellStyle name="Normal 17 10 2 2" xfId="29872"/>
    <cellStyle name="Normal 17 10 3" xfId="22305"/>
    <cellStyle name="Normal 17 11" xfId="8928"/>
    <cellStyle name="Normal 17 11 2" xfId="26091"/>
    <cellStyle name="Normal 17 12" xfId="17026"/>
    <cellStyle name="Normal 17 13" xfId="18521"/>
    <cellStyle name="Normal 17 14" xfId="34054"/>
    <cellStyle name="Normal 17 2" xfId="619"/>
    <cellStyle name="Normal 17 2 10" xfId="17027"/>
    <cellStyle name="Normal 17 2 11" xfId="18535"/>
    <cellStyle name="Normal 17 2 12" xfId="34055"/>
    <cellStyle name="Normal 17 2 2" xfId="737"/>
    <cellStyle name="Normal 17 2 2 10" xfId="18571"/>
    <cellStyle name="Normal 17 2 2 11" xfId="34056"/>
    <cellStyle name="Normal 17 2 2 2" xfId="1071"/>
    <cellStyle name="Normal 17 2 2 2 2" xfId="1332"/>
    <cellStyle name="Normal 17 2 2 2 2 2" xfId="1828"/>
    <cellStyle name="Normal 17 2 2 2 2 2 2" xfId="2827"/>
    <cellStyle name="Normal 17 2 2 2 2 2 2 2" xfId="4789"/>
    <cellStyle name="Normal 17 2 2 2 2 2 2 2 2" xfId="8572"/>
    <cellStyle name="Normal 17 2 2 2 2 2 2 2 2 2" xfId="16631"/>
    <cellStyle name="Normal 17 2 2 2 2 2 2 2 2 2 2" xfId="33478"/>
    <cellStyle name="Normal 17 2 2 2 2 2 2 2 2 3" xfId="25911"/>
    <cellStyle name="Normal 17 2 2 2 2 2 2 2 3" xfId="12848"/>
    <cellStyle name="Normal 17 2 2 2 2 2 2 2 3 2" xfId="29697"/>
    <cellStyle name="Normal 17 2 2 2 2 2 2 2 4" xfId="22130"/>
    <cellStyle name="Normal 17 2 2 2 2 2 2 3" xfId="6688"/>
    <cellStyle name="Normal 17 2 2 2 2 2 2 3 2" xfId="14747"/>
    <cellStyle name="Normal 17 2 2 2 2 2 2 3 2 2" xfId="31594"/>
    <cellStyle name="Normal 17 2 2 2 2 2 2 3 3" xfId="24027"/>
    <cellStyle name="Normal 17 2 2 2 2 2 2 4" xfId="10914"/>
    <cellStyle name="Normal 17 2 2 2 2 2 2 4 2" xfId="27813"/>
    <cellStyle name="Normal 17 2 2 2 2 2 2 5" xfId="17032"/>
    <cellStyle name="Normal 17 2 2 2 2 2 2 6" xfId="20245"/>
    <cellStyle name="Normal 17 2 2 2 2 2 3" xfId="3877"/>
    <cellStyle name="Normal 17 2 2 2 2 2 3 2" xfId="7660"/>
    <cellStyle name="Normal 17 2 2 2 2 2 3 2 2" xfId="15719"/>
    <cellStyle name="Normal 17 2 2 2 2 2 3 2 2 2" xfId="32566"/>
    <cellStyle name="Normal 17 2 2 2 2 2 3 2 3" xfId="24999"/>
    <cellStyle name="Normal 17 2 2 2 2 2 3 3" xfId="11936"/>
    <cellStyle name="Normal 17 2 2 2 2 2 3 3 2" xfId="28785"/>
    <cellStyle name="Normal 17 2 2 2 2 2 3 4" xfId="21218"/>
    <cellStyle name="Normal 17 2 2 2 2 2 4" xfId="5776"/>
    <cellStyle name="Normal 17 2 2 2 2 2 4 2" xfId="13835"/>
    <cellStyle name="Normal 17 2 2 2 2 2 4 2 2" xfId="30682"/>
    <cellStyle name="Normal 17 2 2 2 2 2 4 3" xfId="23115"/>
    <cellStyle name="Normal 17 2 2 2 2 2 5" xfId="9961"/>
    <cellStyle name="Normal 17 2 2 2 2 2 5 2" xfId="26901"/>
    <cellStyle name="Normal 17 2 2 2 2 2 6" xfId="17031"/>
    <cellStyle name="Normal 17 2 2 2 2 2 7" xfId="19333"/>
    <cellStyle name="Normal 17 2 2 2 2 3" xfId="2374"/>
    <cellStyle name="Normal 17 2 2 2 2 3 2" xfId="4338"/>
    <cellStyle name="Normal 17 2 2 2 2 3 2 2" xfId="8121"/>
    <cellStyle name="Normal 17 2 2 2 2 3 2 2 2" xfId="16180"/>
    <cellStyle name="Normal 17 2 2 2 2 3 2 2 2 2" xfId="33027"/>
    <cellStyle name="Normal 17 2 2 2 2 3 2 2 3" xfId="25460"/>
    <cellStyle name="Normal 17 2 2 2 2 3 2 3" xfId="12397"/>
    <cellStyle name="Normal 17 2 2 2 2 3 2 3 2" xfId="29246"/>
    <cellStyle name="Normal 17 2 2 2 2 3 2 4" xfId="21679"/>
    <cellStyle name="Normal 17 2 2 2 2 3 3" xfId="6237"/>
    <cellStyle name="Normal 17 2 2 2 2 3 3 2" xfId="14296"/>
    <cellStyle name="Normal 17 2 2 2 2 3 3 2 2" xfId="31143"/>
    <cellStyle name="Normal 17 2 2 2 2 3 3 3" xfId="23576"/>
    <cellStyle name="Normal 17 2 2 2 2 3 4" xfId="10462"/>
    <cellStyle name="Normal 17 2 2 2 2 3 4 2" xfId="27362"/>
    <cellStyle name="Normal 17 2 2 2 2 3 5" xfId="17033"/>
    <cellStyle name="Normal 17 2 2 2 2 3 6" xfId="19794"/>
    <cellStyle name="Normal 17 2 2 2 2 4" xfId="3426"/>
    <cellStyle name="Normal 17 2 2 2 2 4 2" xfId="7209"/>
    <cellStyle name="Normal 17 2 2 2 2 4 2 2" xfId="15268"/>
    <cellStyle name="Normal 17 2 2 2 2 4 2 2 2" xfId="32115"/>
    <cellStyle name="Normal 17 2 2 2 2 4 2 3" xfId="24548"/>
    <cellStyle name="Normal 17 2 2 2 2 4 3" xfId="11485"/>
    <cellStyle name="Normal 17 2 2 2 2 4 3 2" xfId="28334"/>
    <cellStyle name="Normal 17 2 2 2 2 4 4" xfId="20767"/>
    <cellStyle name="Normal 17 2 2 2 2 5" xfId="5325"/>
    <cellStyle name="Normal 17 2 2 2 2 5 2" xfId="13384"/>
    <cellStyle name="Normal 17 2 2 2 2 5 2 2" xfId="30231"/>
    <cellStyle name="Normal 17 2 2 2 2 5 3" xfId="22664"/>
    <cellStyle name="Normal 17 2 2 2 2 6" xfId="9486"/>
    <cellStyle name="Normal 17 2 2 2 2 6 2" xfId="26450"/>
    <cellStyle name="Normal 17 2 2 2 2 7" xfId="17030"/>
    <cellStyle name="Normal 17 2 2 2 2 8" xfId="18882"/>
    <cellStyle name="Normal 17 2 2 2 3" xfId="1610"/>
    <cellStyle name="Normal 17 2 2 2 3 2" xfId="2609"/>
    <cellStyle name="Normal 17 2 2 2 3 2 2" xfId="4571"/>
    <cellStyle name="Normal 17 2 2 2 3 2 2 2" xfId="8354"/>
    <cellStyle name="Normal 17 2 2 2 3 2 2 2 2" xfId="16413"/>
    <cellStyle name="Normal 17 2 2 2 3 2 2 2 2 2" xfId="33260"/>
    <cellStyle name="Normal 17 2 2 2 3 2 2 2 3" xfId="25693"/>
    <cellStyle name="Normal 17 2 2 2 3 2 2 3" xfId="12630"/>
    <cellStyle name="Normal 17 2 2 2 3 2 2 3 2" xfId="29479"/>
    <cellStyle name="Normal 17 2 2 2 3 2 2 4" xfId="21912"/>
    <cellStyle name="Normal 17 2 2 2 3 2 3" xfId="6470"/>
    <cellStyle name="Normal 17 2 2 2 3 2 3 2" xfId="14529"/>
    <cellStyle name="Normal 17 2 2 2 3 2 3 2 2" xfId="31376"/>
    <cellStyle name="Normal 17 2 2 2 3 2 3 3" xfId="23809"/>
    <cellStyle name="Normal 17 2 2 2 3 2 4" xfId="10696"/>
    <cellStyle name="Normal 17 2 2 2 3 2 4 2" xfId="27595"/>
    <cellStyle name="Normal 17 2 2 2 3 2 5" xfId="17035"/>
    <cellStyle name="Normal 17 2 2 2 3 2 6" xfId="20027"/>
    <cellStyle name="Normal 17 2 2 2 3 3" xfId="3659"/>
    <cellStyle name="Normal 17 2 2 2 3 3 2" xfId="7442"/>
    <cellStyle name="Normal 17 2 2 2 3 3 2 2" xfId="15501"/>
    <cellStyle name="Normal 17 2 2 2 3 3 2 2 2" xfId="32348"/>
    <cellStyle name="Normal 17 2 2 2 3 3 2 3" xfId="24781"/>
    <cellStyle name="Normal 17 2 2 2 3 3 3" xfId="11718"/>
    <cellStyle name="Normal 17 2 2 2 3 3 3 2" xfId="28567"/>
    <cellStyle name="Normal 17 2 2 2 3 3 4" xfId="21000"/>
    <cellStyle name="Normal 17 2 2 2 3 4" xfId="5558"/>
    <cellStyle name="Normal 17 2 2 2 3 4 2" xfId="13617"/>
    <cellStyle name="Normal 17 2 2 2 3 4 2 2" xfId="30464"/>
    <cellStyle name="Normal 17 2 2 2 3 4 3" xfId="22897"/>
    <cellStyle name="Normal 17 2 2 2 3 5" xfId="9743"/>
    <cellStyle name="Normal 17 2 2 2 3 5 2" xfId="26683"/>
    <cellStyle name="Normal 17 2 2 2 3 6" xfId="17034"/>
    <cellStyle name="Normal 17 2 2 2 3 7" xfId="19115"/>
    <cellStyle name="Normal 17 2 2 2 4" xfId="2156"/>
    <cellStyle name="Normal 17 2 2 2 4 2" xfId="4120"/>
    <cellStyle name="Normal 17 2 2 2 4 2 2" xfId="7903"/>
    <cellStyle name="Normal 17 2 2 2 4 2 2 2" xfId="15962"/>
    <cellStyle name="Normal 17 2 2 2 4 2 2 2 2" xfId="32809"/>
    <cellStyle name="Normal 17 2 2 2 4 2 2 3" xfId="25242"/>
    <cellStyle name="Normal 17 2 2 2 4 2 3" xfId="12179"/>
    <cellStyle name="Normal 17 2 2 2 4 2 3 2" xfId="29028"/>
    <cellStyle name="Normal 17 2 2 2 4 2 4" xfId="21461"/>
    <cellStyle name="Normal 17 2 2 2 4 3" xfId="6019"/>
    <cellStyle name="Normal 17 2 2 2 4 3 2" xfId="14078"/>
    <cellStyle name="Normal 17 2 2 2 4 3 2 2" xfId="30925"/>
    <cellStyle name="Normal 17 2 2 2 4 3 3" xfId="23358"/>
    <cellStyle name="Normal 17 2 2 2 4 4" xfId="10244"/>
    <cellStyle name="Normal 17 2 2 2 4 4 2" xfId="27144"/>
    <cellStyle name="Normal 17 2 2 2 4 5" xfId="17036"/>
    <cellStyle name="Normal 17 2 2 2 4 6" xfId="19576"/>
    <cellStyle name="Normal 17 2 2 2 5" xfId="3208"/>
    <cellStyle name="Normal 17 2 2 2 5 2" xfId="6991"/>
    <cellStyle name="Normal 17 2 2 2 5 2 2" xfId="15050"/>
    <cellStyle name="Normal 17 2 2 2 5 2 2 2" xfId="31897"/>
    <cellStyle name="Normal 17 2 2 2 5 2 3" xfId="24330"/>
    <cellStyle name="Normal 17 2 2 2 5 3" xfId="11267"/>
    <cellStyle name="Normal 17 2 2 2 5 3 2" xfId="28116"/>
    <cellStyle name="Normal 17 2 2 2 5 4" xfId="20549"/>
    <cellStyle name="Normal 17 2 2 2 6" xfId="5107"/>
    <cellStyle name="Normal 17 2 2 2 6 2" xfId="13166"/>
    <cellStyle name="Normal 17 2 2 2 6 2 2" xfId="30013"/>
    <cellStyle name="Normal 17 2 2 2 6 3" xfId="22446"/>
    <cellStyle name="Normal 17 2 2 2 7" xfId="9251"/>
    <cellStyle name="Normal 17 2 2 2 7 2" xfId="26232"/>
    <cellStyle name="Normal 17 2 2 2 8" xfId="17029"/>
    <cellStyle name="Normal 17 2 2 2 9" xfId="18664"/>
    <cellStyle name="Normal 17 2 2 3" xfId="1240"/>
    <cellStyle name="Normal 17 2 2 3 2" xfId="1736"/>
    <cellStyle name="Normal 17 2 2 3 2 2" xfId="2735"/>
    <cellStyle name="Normal 17 2 2 3 2 2 2" xfId="4697"/>
    <cellStyle name="Normal 17 2 2 3 2 2 2 2" xfId="8480"/>
    <cellStyle name="Normal 17 2 2 3 2 2 2 2 2" xfId="16539"/>
    <cellStyle name="Normal 17 2 2 3 2 2 2 2 2 2" xfId="33386"/>
    <cellStyle name="Normal 17 2 2 3 2 2 2 2 3" xfId="25819"/>
    <cellStyle name="Normal 17 2 2 3 2 2 2 3" xfId="12756"/>
    <cellStyle name="Normal 17 2 2 3 2 2 2 3 2" xfId="29605"/>
    <cellStyle name="Normal 17 2 2 3 2 2 2 4" xfId="22038"/>
    <cellStyle name="Normal 17 2 2 3 2 2 3" xfId="6596"/>
    <cellStyle name="Normal 17 2 2 3 2 2 3 2" xfId="14655"/>
    <cellStyle name="Normal 17 2 2 3 2 2 3 2 2" xfId="31502"/>
    <cellStyle name="Normal 17 2 2 3 2 2 3 3" xfId="23935"/>
    <cellStyle name="Normal 17 2 2 3 2 2 4" xfId="10822"/>
    <cellStyle name="Normal 17 2 2 3 2 2 4 2" xfId="27721"/>
    <cellStyle name="Normal 17 2 2 3 2 2 5" xfId="17039"/>
    <cellStyle name="Normal 17 2 2 3 2 2 6" xfId="20153"/>
    <cellStyle name="Normal 17 2 2 3 2 3" xfId="3785"/>
    <cellStyle name="Normal 17 2 2 3 2 3 2" xfId="7568"/>
    <cellStyle name="Normal 17 2 2 3 2 3 2 2" xfId="15627"/>
    <cellStyle name="Normal 17 2 2 3 2 3 2 2 2" xfId="32474"/>
    <cellStyle name="Normal 17 2 2 3 2 3 2 3" xfId="24907"/>
    <cellStyle name="Normal 17 2 2 3 2 3 3" xfId="11844"/>
    <cellStyle name="Normal 17 2 2 3 2 3 3 2" xfId="28693"/>
    <cellStyle name="Normal 17 2 2 3 2 3 4" xfId="21126"/>
    <cellStyle name="Normal 17 2 2 3 2 4" xfId="5684"/>
    <cellStyle name="Normal 17 2 2 3 2 4 2" xfId="13743"/>
    <cellStyle name="Normal 17 2 2 3 2 4 2 2" xfId="30590"/>
    <cellStyle name="Normal 17 2 2 3 2 4 3" xfId="23023"/>
    <cellStyle name="Normal 17 2 2 3 2 5" xfId="9869"/>
    <cellStyle name="Normal 17 2 2 3 2 5 2" xfId="26809"/>
    <cellStyle name="Normal 17 2 2 3 2 6" xfId="17038"/>
    <cellStyle name="Normal 17 2 2 3 2 7" xfId="19241"/>
    <cellStyle name="Normal 17 2 2 3 3" xfId="2282"/>
    <cellStyle name="Normal 17 2 2 3 3 2" xfId="4246"/>
    <cellStyle name="Normal 17 2 2 3 3 2 2" xfId="8029"/>
    <cellStyle name="Normal 17 2 2 3 3 2 2 2" xfId="16088"/>
    <cellStyle name="Normal 17 2 2 3 3 2 2 2 2" xfId="32935"/>
    <cellStyle name="Normal 17 2 2 3 3 2 2 3" xfId="25368"/>
    <cellStyle name="Normal 17 2 2 3 3 2 3" xfId="12305"/>
    <cellStyle name="Normal 17 2 2 3 3 2 3 2" xfId="29154"/>
    <cellStyle name="Normal 17 2 2 3 3 2 4" xfId="21587"/>
    <cellStyle name="Normal 17 2 2 3 3 3" xfId="6145"/>
    <cellStyle name="Normal 17 2 2 3 3 3 2" xfId="14204"/>
    <cellStyle name="Normal 17 2 2 3 3 3 2 2" xfId="31051"/>
    <cellStyle name="Normal 17 2 2 3 3 3 3" xfId="23484"/>
    <cellStyle name="Normal 17 2 2 3 3 4" xfId="10370"/>
    <cellStyle name="Normal 17 2 2 3 3 4 2" xfId="27270"/>
    <cellStyle name="Normal 17 2 2 3 3 5" xfId="17040"/>
    <cellStyle name="Normal 17 2 2 3 3 6" xfId="19702"/>
    <cellStyle name="Normal 17 2 2 3 4" xfId="3334"/>
    <cellStyle name="Normal 17 2 2 3 4 2" xfId="7117"/>
    <cellStyle name="Normal 17 2 2 3 4 2 2" xfId="15176"/>
    <cellStyle name="Normal 17 2 2 3 4 2 2 2" xfId="32023"/>
    <cellStyle name="Normal 17 2 2 3 4 2 3" xfId="24456"/>
    <cellStyle name="Normal 17 2 2 3 4 3" xfId="11393"/>
    <cellStyle name="Normal 17 2 2 3 4 3 2" xfId="28242"/>
    <cellStyle name="Normal 17 2 2 3 4 4" xfId="20675"/>
    <cellStyle name="Normal 17 2 2 3 5" xfId="5233"/>
    <cellStyle name="Normal 17 2 2 3 5 2" xfId="13292"/>
    <cellStyle name="Normal 17 2 2 3 5 2 2" xfId="30139"/>
    <cellStyle name="Normal 17 2 2 3 5 3" xfId="22572"/>
    <cellStyle name="Normal 17 2 2 3 6" xfId="9394"/>
    <cellStyle name="Normal 17 2 2 3 6 2" xfId="26358"/>
    <cellStyle name="Normal 17 2 2 3 7" xfId="17037"/>
    <cellStyle name="Normal 17 2 2 3 8" xfId="18790"/>
    <cellStyle name="Normal 17 2 2 4" xfId="1518"/>
    <cellStyle name="Normal 17 2 2 4 2" xfId="2517"/>
    <cellStyle name="Normal 17 2 2 4 2 2" xfId="4479"/>
    <cellStyle name="Normal 17 2 2 4 2 2 2" xfId="8262"/>
    <cellStyle name="Normal 17 2 2 4 2 2 2 2" xfId="16321"/>
    <cellStyle name="Normal 17 2 2 4 2 2 2 2 2" xfId="33168"/>
    <cellStyle name="Normal 17 2 2 4 2 2 2 3" xfId="25601"/>
    <cellStyle name="Normal 17 2 2 4 2 2 3" xfId="12538"/>
    <cellStyle name="Normal 17 2 2 4 2 2 3 2" xfId="29387"/>
    <cellStyle name="Normal 17 2 2 4 2 2 4" xfId="21820"/>
    <cellStyle name="Normal 17 2 2 4 2 3" xfId="6378"/>
    <cellStyle name="Normal 17 2 2 4 2 3 2" xfId="14437"/>
    <cellStyle name="Normal 17 2 2 4 2 3 2 2" xfId="31284"/>
    <cellStyle name="Normal 17 2 2 4 2 3 3" xfId="23717"/>
    <cellStyle name="Normal 17 2 2 4 2 4" xfId="10604"/>
    <cellStyle name="Normal 17 2 2 4 2 4 2" xfId="27503"/>
    <cellStyle name="Normal 17 2 2 4 2 5" xfId="17042"/>
    <cellStyle name="Normal 17 2 2 4 2 6" xfId="19935"/>
    <cellStyle name="Normal 17 2 2 4 3" xfId="3567"/>
    <cellStyle name="Normal 17 2 2 4 3 2" xfId="7350"/>
    <cellStyle name="Normal 17 2 2 4 3 2 2" xfId="15409"/>
    <cellStyle name="Normal 17 2 2 4 3 2 2 2" xfId="32256"/>
    <cellStyle name="Normal 17 2 2 4 3 2 3" xfId="24689"/>
    <cellStyle name="Normal 17 2 2 4 3 3" xfId="11626"/>
    <cellStyle name="Normal 17 2 2 4 3 3 2" xfId="28475"/>
    <cellStyle name="Normal 17 2 2 4 3 4" xfId="20908"/>
    <cellStyle name="Normal 17 2 2 4 4" xfId="5466"/>
    <cellStyle name="Normal 17 2 2 4 4 2" xfId="13525"/>
    <cellStyle name="Normal 17 2 2 4 4 2 2" xfId="30372"/>
    <cellStyle name="Normal 17 2 2 4 4 3" xfId="22805"/>
    <cellStyle name="Normal 17 2 2 4 5" xfId="9651"/>
    <cellStyle name="Normal 17 2 2 4 5 2" xfId="26591"/>
    <cellStyle name="Normal 17 2 2 4 6" xfId="17041"/>
    <cellStyle name="Normal 17 2 2 4 7" xfId="19023"/>
    <cellStyle name="Normal 17 2 2 5" xfId="2047"/>
    <cellStyle name="Normal 17 2 2 5 2" xfId="4028"/>
    <cellStyle name="Normal 17 2 2 5 2 2" xfId="7811"/>
    <cellStyle name="Normal 17 2 2 5 2 2 2" xfId="15870"/>
    <cellStyle name="Normal 17 2 2 5 2 2 2 2" xfId="32717"/>
    <cellStyle name="Normal 17 2 2 5 2 2 3" xfId="25150"/>
    <cellStyle name="Normal 17 2 2 5 2 3" xfId="12087"/>
    <cellStyle name="Normal 17 2 2 5 2 3 2" xfId="28936"/>
    <cellStyle name="Normal 17 2 2 5 2 4" xfId="21369"/>
    <cellStyle name="Normal 17 2 2 5 3" xfId="5927"/>
    <cellStyle name="Normal 17 2 2 5 3 2" xfId="13986"/>
    <cellStyle name="Normal 17 2 2 5 3 2 2" xfId="30833"/>
    <cellStyle name="Normal 17 2 2 5 3 3" xfId="23266"/>
    <cellStyle name="Normal 17 2 2 5 4" xfId="10145"/>
    <cellStyle name="Normal 17 2 2 5 4 2" xfId="27052"/>
    <cellStyle name="Normal 17 2 2 5 5" xfId="17043"/>
    <cellStyle name="Normal 17 2 2 5 6" xfId="19484"/>
    <cellStyle name="Normal 17 2 2 6" xfId="3086"/>
    <cellStyle name="Normal 17 2 2 6 2" xfId="6899"/>
    <cellStyle name="Normal 17 2 2 6 2 2" xfId="14958"/>
    <cellStyle name="Normal 17 2 2 6 2 2 2" xfId="31805"/>
    <cellStyle name="Normal 17 2 2 6 2 3" xfId="24238"/>
    <cellStyle name="Normal 17 2 2 6 3" xfId="11149"/>
    <cellStyle name="Normal 17 2 2 6 3 2" xfId="28024"/>
    <cellStyle name="Normal 17 2 2 6 4" xfId="20457"/>
    <cellStyle name="Normal 17 2 2 7" xfId="5015"/>
    <cellStyle name="Normal 17 2 2 7 2" xfId="13074"/>
    <cellStyle name="Normal 17 2 2 7 2 2" xfId="29921"/>
    <cellStyle name="Normal 17 2 2 7 3" xfId="22354"/>
    <cellStyle name="Normal 17 2 2 8" xfId="9034"/>
    <cellStyle name="Normal 17 2 2 8 2" xfId="26140"/>
    <cellStyle name="Normal 17 2 2 9" xfId="17028"/>
    <cellStyle name="Normal 17 2 3" xfId="1035"/>
    <cellStyle name="Normal 17 2 3 2" xfId="1296"/>
    <cellStyle name="Normal 17 2 3 2 2" xfId="1792"/>
    <cellStyle name="Normal 17 2 3 2 2 2" xfId="2791"/>
    <cellStyle name="Normal 17 2 3 2 2 2 2" xfId="4753"/>
    <cellStyle name="Normal 17 2 3 2 2 2 2 2" xfId="8536"/>
    <cellStyle name="Normal 17 2 3 2 2 2 2 2 2" xfId="16595"/>
    <cellStyle name="Normal 17 2 3 2 2 2 2 2 2 2" xfId="33442"/>
    <cellStyle name="Normal 17 2 3 2 2 2 2 2 3" xfId="25875"/>
    <cellStyle name="Normal 17 2 3 2 2 2 2 3" xfId="12812"/>
    <cellStyle name="Normal 17 2 3 2 2 2 2 3 2" xfId="29661"/>
    <cellStyle name="Normal 17 2 3 2 2 2 2 4" xfId="22094"/>
    <cellStyle name="Normal 17 2 3 2 2 2 3" xfId="6652"/>
    <cellStyle name="Normal 17 2 3 2 2 2 3 2" xfId="14711"/>
    <cellStyle name="Normal 17 2 3 2 2 2 3 2 2" xfId="31558"/>
    <cellStyle name="Normal 17 2 3 2 2 2 3 3" xfId="23991"/>
    <cellStyle name="Normal 17 2 3 2 2 2 4" xfId="10878"/>
    <cellStyle name="Normal 17 2 3 2 2 2 4 2" xfId="27777"/>
    <cellStyle name="Normal 17 2 3 2 2 2 5" xfId="17047"/>
    <cellStyle name="Normal 17 2 3 2 2 2 6" xfId="20209"/>
    <cellStyle name="Normal 17 2 3 2 2 3" xfId="3841"/>
    <cellStyle name="Normal 17 2 3 2 2 3 2" xfId="7624"/>
    <cellStyle name="Normal 17 2 3 2 2 3 2 2" xfId="15683"/>
    <cellStyle name="Normal 17 2 3 2 2 3 2 2 2" xfId="32530"/>
    <cellStyle name="Normal 17 2 3 2 2 3 2 3" xfId="24963"/>
    <cellStyle name="Normal 17 2 3 2 2 3 3" xfId="11900"/>
    <cellStyle name="Normal 17 2 3 2 2 3 3 2" xfId="28749"/>
    <cellStyle name="Normal 17 2 3 2 2 3 4" xfId="21182"/>
    <cellStyle name="Normal 17 2 3 2 2 4" xfId="5740"/>
    <cellStyle name="Normal 17 2 3 2 2 4 2" xfId="13799"/>
    <cellStyle name="Normal 17 2 3 2 2 4 2 2" xfId="30646"/>
    <cellStyle name="Normal 17 2 3 2 2 4 3" xfId="23079"/>
    <cellStyle name="Normal 17 2 3 2 2 5" xfId="9925"/>
    <cellStyle name="Normal 17 2 3 2 2 5 2" xfId="26865"/>
    <cellStyle name="Normal 17 2 3 2 2 6" xfId="17046"/>
    <cellStyle name="Normal 17 2 3 2 2 7" xfId="19297"/>
    <cellStyle name="Normal 17 2 3 2 3" xfId="2338"/>
    <cellStyle name="Normal 17 2 3 2 3 2" xfId="4302"/>
    <cellStyle name="Normal 17 2 3 2 3 2 2" xfId="8085"/>
    <cellStyle name="Normal 17 2 3 2 3 2 2 2" xfId="16144"/>
    <cellStyle name="Normal 17 2 3 2 3 2 2 2 2" xfId="32991"/>
    <cellStyle name="Normal 17 2 3 2 3 2 2 3" xfId="25424"/>
    <cellStyle name="Normal 17 2 3 2 3 2 3" xfId="12361"/>
    <cellStyle name="Normal 17 2 3 2 3 2 3 2" xfId="29210"/>
    <cellStyle name="Normal 17 2 3 2 3 2 4" xfId="21643"/>
    <cellStyle name="Normal 17 2 3 2 3 3" xfId="6201"/>
    <cellStyle name="Normal 17 2 3 2 3 3 2" xfId="14260"/>
    <cellStyle name="Normal 17 2 3 2 3 3 2 2" xfId="31107"/>
    <cellStyle name="Normal 17 2 3 2 3 3 3" xfId="23540"/>
    <cellStyle name="Normal 17 2 3 2 3 4" xfId="10426"/>
    <cellStyle name="Normal 17 2 3 2 3 4 2" xfId="27326"/>
    <cellStyle name="Normal 17 2 3 2 3 5" xfId="17048"/>
    <cellStyle name="Normal 17 2 3 2 3 6" xfId="19758"/>
    <cellStyle name="Normal 17 2 3 2 4" xfId="3390"/>
    <cellStyle name="Normal 17 2 3 2 4 2" xfId="7173"/>
    <cellStyle name="Normal 17 2 3 2 4 2 2" xfId="15232"/>
    <cellStyle name="Normal 17 2 3 2 4 2 2 2" xfId="32079"/>
    <cellStyle name="Normal 17 2 3 2 4 2 3" xfId="24512"/>
    <cellStyle name="Normal 17 2 3 2 4 3" xfId="11449"/>
    <cellStyle name="Normal 17 2 3 2 4 3 2" xfId="28298"/>
    <cellStyle name="Normal 17 2 3 2 4 4" xfId="20731"/>
    <cellStyle name="Normal 17 2 3 2 5" xfId="5289"/>
    <cellStyle name="Normal 17 2 3 2 5 2" xfId="13348"/>
    <cellStyle name="Normal 17 2 3 2 5 2 2" xfId="30195"/>
    <cellStyle name="Normal 17 2 3 2 5 3" xfId="22628"/>
    <cellStyle name="Normal 17 2 3 2 6" xfId="9450"/>
    <cellStyle name="Normal 17 2 3 2 6 2" xfId="26414"/>
    <cellStyle name="Normal 17 2 3 2 7" xfId="17045"/>
    <cellStyle name="Normal 17 2 3 2 8" xfId="18846"/>
    <cellStyle name="Normal 17 2 3 3" xfId="1574"/>
    <cellStyle name="Normal 17 2 3 3 2" xfId="2573"/>
    <cellStyle name="Normal 17 2 3 3 2 2" xfId="4535"/>
    <cellStyle name="Normal 17 2 3 3 2 2 2" xfId="8318"/>
    <cellStyle name="Normal 17 2 3 3 2 2 2 2" xfId="16377"/>
    <cellStyle name="Normal 17 2 3 3 2 2 2 2 2" xfId="33224"/>
    <cellStyle name="Normal 17 2 3 3 2 2 2 3" xfId="25657"/>
    <cellStyle name="Normal 17 2 3 3 2 2 3" xfId="12594"/>
    <cellStyle name="Normal 17 2 3 3 2 2 3 2" xfId="29443"/>
    <cellStyle name="Normal 17 2 3 3 2 2 4" xfId="21876"/>
    <cellStyle name="Normal 17 2 3 3 2 3" xfId="6434"/>
    <cellStyle name="Normal 17 2 3 3 2 3 2" xfId="14493"/>
    <cellStyle name="Normal 17 2 3 3 2 3 2 2" xfId="31340"/>
    <cellStyle name="Normal 17 2 3 3 2 3 3" xfId="23773"/>
    <cellStyle name="Normal 17 2 3 3 2 4" xfId="10660"/>
    <cellStyle name="Normal 17 2 3 3 2 4 2" xfId="27559"/>
    <cellStyle name="Normal 17 2 3 3 2 5" xfId="17050"/>
    <cellStyle name="Normal 17 2 3 3 2 6" xfId="19991"/>
    <cellStyle name="Normal 17 2 3 3 3" xfId="3623"/>
    <cellStyle name="Normal 17 2 3 3 3 2" xfId="7406"/>
    <cellStyle name="Normal 17 2 3 3 3 2 2" xfId="15465"/>
    <cellStyle name="Normal 17 2 3 3 3 2 2 2" xfId="32312"/>
    <cellStyle name="Normal 17 2 3 3 3 2 3" xfId="24745"/>
    <cellStyle name="Normal 17 2 3 3 3 3" xfId="11682"/>
    <cellStyle name="Normal 17 2 3 3 3 3 2" xfId="28531"/>
    <cellStyle name="Normal 17 2 3 3 3 4" xfId="20964"/>
    <cellStyle name="Normal 17 2 3 3 4" xfId="5522"/>
    <cellStyle name="Normal 17 2 3 3 4 2" xfId="13581"/>
    <cellStyle name="Normal 17 2 3 3 4 2 2" xfId="30428"/>
    <cellStyle name="Normal 17 2 3 3 4 3" xfId="22861"/>
    <cellStyle name="Normal 17 2 3 3 5" xfId="9707"/>
    <cellStyle name="Normal 17 2 3 3 5 2" xfId="26647"/>
    <cellStyle name="Normal 17 2 3 3 6" xfId="17049"/>
    <cellStyle name="Normal 17 2 3 3 7" xfId="19079"/>
    <cellStyle name="Normal 17 2 3 4" xfId="2120"/>
    <cellStyle name="Normal 17 2 3 4 2" xfId="4084"/>
    <cellStyle name="Normal 17 2 3 4 2 2" xfId="7867"/>
    <cellStyle name="Normal 17 2 3 4 2 2 2" xfId="15926"/>
    <cellStyle name="Normal 17 2 3 4 2 2 2 2" xfId="32773"/>
    <cellStyle name="Normal 17 2 3 4 2 2 3" xfId="25206"/>
    <cellStyle name="Normal 17 2 3 4 2 3" xfId="12143"/>
    <cellStyle name="Normal 17 2 3 4 2 3 2" xfId="28992"/>
    <cellStyle name="Normal 17 2 3 4 2 4" xfId="21425"/>
    <cellStyle name="Normal 17 2 3 4 3" xfId="5983"/>
    <cellStyle name="Normal 17 2 3 4 3 2" xfId="14042"/>
    <cellStyle name="Normal 17 2 3 4 3 2 2" xfId="30889"/>
    <cellStyle name="Normal 17 2 3 4 3 3" xfId="23322"/>
    <cellStyle name="Normal 17 2 3 4 4" xfId="10208"/>
    <cellStyle name="Normal 17 2 3 4 4 2" xfId="27108"/>
    <cellStyle name="Normal 17 2 3 4 5" xfId="17051"/>
    <cellStyle name="Normal 17 2 3 4 6" xfId="19540"/>
    <cellStyle name="Normal 17 2 3 5" xfId="3172"/>
    <cellStyle name="Normal 17 2 3 5 2" xfId="6955"/>
    <cellStyle name="Normal 17 2 3 5 2 2" xfId="15014"/>
    <cellStyle name="Normal 17 2 3 5 2 2 2" xfId="31861"/>
    <cellStyle name="Normal 17 2 3 5 2 3" xfId="24294"/>
    <cellStyle name="Normal 17 2 3 5 3" xfId="11231"/>
    <cellStyle name="Normal 17 2 3 5 3 2" xfId="28080"/>
    <cellStyle name="Normal 17 2 3 5 4" xfId="20513"/>
    <cellStyle name="Normal 17 2 3 6" xfId="5071"/>
    <cellStyle name="Normal 17 2 3 6 2" xfId="13130"/>
    <cellStyle name="Normal 17 2 3 6 2 2" xfId="29977"/>
    <cellStyle name="Normal 17 2 3 6 3" xfId="22410"/>
    <cellStyle name="Normal 17 2 3 7" xfId="9215"/>
    <cellStyle name="Normal 17 2 3 7 2" xfId="26196"/>
    <cellStyle name="Normal 17 2 3 8" xfId="17044"/>
    <cellStyle name="Normal 17 2 3 9" xfId="18628"/>
    <cellStyle name="Normal 17 2 4" xfId="1204"/>
    <cellStyle name="Normal 17 2 4 2" xfId="1700"/>
    <cellStyle name="Normal 17 2 4 2 2" xfId="2699"/>
    <cellStyle name="Normal 17 2 4 2 2 2" xfId="4661"/>
    <cellStyle name="Normal 17 2 4 2 2 2 2" xfId="8444"/>
    <cellStyle name="Normal 17 2 4 2 2 2 2 2" xfId="16503"/>
    <cellStyle name="Normal 17 2 4 2 2 2 2 2 2" xfId="33350"/>
    <cellStyle name="Normal 17 2 4 2 2 2 2 3" xfId="25783"/>
    <cellStyle name="Normal 17 2 4 2 2 2 3" xfId="12720"/>
    <cellStyle name="Normal 17 2 4 2 2 2 3 2" xfId="29569"/>
    <cellStyle name="Normal 17 2 4 2 2 2 4" xfId="22002"/>
    <cellStyle name="Normal 17 2 4 2 2 3" xfId="6560"/>
    <cellStyle name="Normal 17 2 4 2 2 3 2" xfId="14619"/>
    <cellStyle name="Normal 17 2 4 2 2 3 2 2" xfId="31466"/>
    <cellStyle name="Normal 17 2 4 2 2 3 3" xfId="23899"/>
    <cellStyle name="Normal 17 2 4 2 2 4" xfId="10786"/>
    <cellStyle name="Normal 17 2 4 2 2 4 2" xfId="27685"/>
    <cellStyle name="Normal 17 2 4 2 2 5" xfId="17054"/>
    <cellStyle name="Normal 17 2 4 2 2 6" xfId="20117"/>
    <cellStyle name="Normal 17 2 4 2 3" xfId="3749"/>
    <cellStyle name="Normal 17 2 4 2 3 2" xfId="7532"/>
    <cellStyle name="Normal 17 2 4 2 3 2 2" xfId="15591"/>
    <cellStyle name="Normal 17 2 4 2 3 2 2 2" xfId="32438"/>
    <cellStyle name="Normal 17 2 4 2 3 2 3" xfId="24871"/>
    <cellStyle name="Normal 17 2 4 2 3 3" xfId="11808"/>
    <cellStyle name="Normal 17 2 4 2 3 3 2" xfId="28657"/>
    <cellStyle name="Normal 17 2 4 2 3 4" xfId="21090"/>
    <cellStyle name="Normal 17 2 4 2 4" xfId="5648"/>
    <cellStyle name="Normal 17 2 4 2 4 2" xfId="13707"/>
    <cellStyle name="Normal 17 2 4 2 4 2 2" xfId="30554"/>
    <cellStyle name="Normal 17 2 4 2 4 3" xfId="22987"/>
    <cellStyle name="Normal 17 2 4 2 5" xfId="9833"/>
    <cellStyle name="Normal 17 2 4 2 5 2" xfId="26773"/>
    <cellStyle name="Normal 17 2 4 2 6" xfId="17053"/>
    <cellStyle name="Normal 17 2 4 2 7" xfId="19205"/>
    <cellStyle name="Normal 17 2 4 3" xfId="2246"/>
    <cellStyle name="Normal 17 2 4 3 2" xfId="4210"/>
    <cellStyle name="Normal 17 2 4 3 2 2" xfId="7993"/>
    <cellStyle name="Normal 17 2 4 3 2 2 2" xfId="16052"/>
    <cellStyle name="Normal 17 2 4 3 2 2 2 2" xfId="32899"/>
    <cellStyle name="Normal 17 2 4 3 2 2 3" xfId="25332"/>
    <cellStyle name="Normal 17 2 4 3 2 3" xfId="12269"/>
    <cellStyle name="Normal 17 2 4 3 2 3 2" xfId="29118"/>
    <cellStyle name="Normal 17 2 4 3 2 4" xfId="21551"/>
    <cellStyle name="Normal 17 2 4 3 3" xfId="6109"/>
    <cellStyle name="Normal 17 2 4 3 3 2" xfId="14168"/>
    <cellStyle name="Normal 17 2 4 3 3 2 2" xfId="31015"/>
    <cellStyle name="Normal 17 2 4 3 3 3" xfId="23448"/>
    <cellStyle name="Normal 17 2 4 3 4" xfId="10334"/>
    <cellStyle name="Normal 17 2 4 3 4 2" xfId="27234"/>
    <cellStyle name="Normal 17 2 4 3 5" xfId="17055"/>
    <cellStyle name="Normal 17 2 4 3 6" xfId="19666"/>
    <cellStyle name="Normal 17 2 4 4" xfId="3298"/>
    <cellStyle name="Normal 17 2 4 4 2" xfId="7081"/>
    <cellStyle name="Normal 17 2 4 4 2 2" xfId="15140"/>
    <cellStyle name="Normal 17 2 4 4 2 2 2" xfId="31987"/>
    <cellStyle name="Normal 17 2 4 4 2 3" xfId="24420"/>
    <cellStyle name="Normal 17 2 4 4 3" xfId="11357"/>
    <cellStyle name="Normal 17 2 4 4 3 2" xfId="28206"/>
    <cellStyle name="Normal 17 2 4 4 4" xfId="20639"/>
    <cellStyle name="Normal 17 2 4 5" xfId="5197"/>
    <cellStyle name="Normal 17 2 4 5 2" xfId="13256"/>
    <cellStyle name="Normal 17 2 4 5 2 2" xfId="30103"/>
    <cellStyle name="Normal 17 2 4 5 3" xfId="22536"/>
    <cellStyle name="Normal 17 2 4 6" xfId="9358"/>
    <cellStyle name="Normal 17 2 4 6 2" xfId="26322"/>
    <cellStyle name="Normal 17 2 4 7" xfId="17052"/>
    <cellStyle name="Normal 17 2 4 8" xfId="18754"/>
    <cellStyle name="Normal 17 2 5" xfId="1482"/>
    <cellStyle name="Normal 17 2 5 2" xfId="2481"/>
    <cellStyle name="Normal 17 2 5 2 2" xfId="4443"/>
    <cellStyle name="Normal 17 2 5 2 2 2" xfId="8226"/>
    <cellStyle name="Normal 17 2 5 2 2 2 2" xfId="16285"/>
    <cellStyle name="Normal 17 2 5 2 2 2 2 2" xfId="33132"/>
    <cellStyle name="Normal 17 2 5 2 2 2 3" xfId="25565"/>
    <cellStyle name="Normal 17 2 5 2 2 3" xfId="12502"/>
    <cellStyle name="Normal 17 2 5 2 2 3 2" xfId="29351"/>
    <cellStyle name="Normal 17 2 5 2 2 4" xfId="21784"/>
    <cellStyle name="Normal 17 2 5 2 3" xfId="6342"/>
    <cellStyle name="Normal 17 2 5 2 3 2" xfId="14401"/>
    <cellStyle name="Normal 17 2 5 2 3 2 2" xfId="31248"/>
    <cellStyle name="Normal 17 2 5 2 3 3" xfId="23681"/>
    <cellStyle name="Normal 17 2 5 2 4" xfId="10568"/>
    <cellStyle name="Normal 17 2 5 2 4 2" xfId="27467"/>
    <cellStyle name="Normal 17 2 5 2 5" xfId="17057"/>
    <cellStyle name="Normal 17 2 5 2 6" xfId="19899"/>
    <cellStyle name="Normal 17 2 5 3" xfId="3531"/>
    <cellStyle name="Normal 17 2 5 3 2" xfId="7314"/>
    <cellStyle name="Normal 17 2 5 3 2 2" xfId="15373"/>
    <cellStyle name="Normal 17 2 5 3 2 2 2" xfId="32220"/>
    <cellStyle name="Normal 17 2 5 3 2 3" xfId="24653"/>
    <cellStyle name="Normal 17 2 5 3 3" xfId="11590"/>
    <cellStyle name="Normal 17 2 5 3 3 2" xfId="28439"/>
    <cellStyle name="Normal 17 2 5 3 4" xfId="20872"/>
    <cellStyle name="Normal 17 2 5 4" xfId="5430"/>
    <cellStyle name="Normal 17 2 5 4 2" xfId="13489"/>
    <cellStyle name="Normal 17 2 5 4 2 2" xfId="30336"/>
    <cellStyle name="Normal 17 2 5 4 3" xfId="22769"/>
    <cellStyle name="Normal 17 2 5 5" xfId="9615"/>
    <cellStyle name="Normal 17 2 5 5 2" xfId="26555"/>
    <cellStyle name="Normal 17 2 5 6" xfId="17056"/>
    <cellStyle name="Normal 17 2 5 7" xfId="18987"/>
    <cellStyle name="Normal 17 2 6" xfId="2007"/>
    <cellStyle name="Normal 17 2 6 2" xfId="3992"/>
    <cellStyle name="Normal 17 2 6 2 2" xfId="7775"/>
    <cellStyle name="Normal 17 2 6 2 2 2" xfId="15834"/>
    <cellStyle name="Normal 17 2 6 2 2 2 2" xfId="32681"/>
    <cellStyle name="Normal 17 2 6 2 2 3" xfId="25114"/>
    <cellStyle name="Normal 17 2 6 2 3" xfId="12051"/>
    <cellStyle name="Normal 17 2 6 2 3 2" xfId="28900"/>
    <cellStyle name="Normal 17 2 6 2 4" xfId="21333"/>
    <cellStyle name="Normal 17 2 6 3" xfId="5891"/>
    <cellStyle name="Normal 17 2 6 3 2" xfId="13950"/>
    <cellStyle name="Normal 17 2 6 3 2 2" xfId="30797"/>
    <cellStyle name="Normal 17 2 6 3 3" xfId="23230"/>
    <cellStyle name="Normal 17 2 6 4" xfId="10106"/>
    <cellStyle name="Normal 17 2 6 4 2" xfId="27016"/>
    <cellStyle name="Normal 17 2 6 5" xfId="17058"/>
    <cellStyle name="Normal 17 2 6 6" xfId="19448"/>
    <cellStyle name="Normal 17 2 7" xfId="3050"/>
    <cellStyle name="Normal 17 2 7 2" xfId="6863"/>
    <cellStyle name="Normal 17 2 7 2 2" xfId="14922"/>
    <cellStyle name="Normal 17 2 7 2 2 2" xfId="31769"/>
    <cellStyle name="Normal 17 2 7 2 3" xfId="24202"/>
    <cellStyle name="Normal 17 2 7 3" xfId="11113"/>
    <cellStyle name="Normal 17 2 7 3 2" xfId="27988"/>
    <cellStyle name="Normal 17 2 7 4" xfId="20421"/>
    <cellStyle name="Normal 17 2 8" xfId="4979"/>
    <cellStyle name="Normal 17 2 8 2" xfId="13038"/>
    <cellStyle name="Normal 17 2 8 2 2" xfId="29885"/>
    <cellStyle name="Normal 17 2 8 3" xfId="22318"/>
    <cellStyle name="Normal 17 2 9" xfId="8962"/>
    <cellStyle name="Normal 17 2 9 2" xfId="26104"/>
    <cellStyle name="Normal 17 3" xfId="719"/>
    <cellStyle name="Normal 17 3 10" xfId="18558"/>
    <cellStyle name="Normal 17 3 11" xfId="34057"/>
    <cellStyle name="Normal 17 3 2" xfId="1058"/>
    <cellStyle name="Normal 17 3 2 2" xfId="1319"/>
    <cellStyle name="Normal 17 3 2 2 2" xfId="1815"/>
    <cellStyle name="Normal 17 3 2 2 2 2" xfId="2814"/>
    <cellStyle name="Normal 17 3 2 2 2 2 2" xfId="4776"/>
    <cellStyle name="Normal 17 3 2 2 2 2 2 2" xfId="8559"/>
    <cellStyle name="Normal 17 3 2 2 2 2 2 2 2" xfId="16618"/>
    <cellStyle name="Normal 17 3 2 2 2 2 2 2 2 2" xfId="33465"/>
    <cellStyle name="Normal 17 3 2 2 2 2 2 2 3" xfId="25898"/>
    <cellStyle name="Normal 17 3 2 2 2 2 2 3" xfId="12835"/>
    <cellStyle name="Normal 17 3 2 2 2 2 2 3 2" xfId="29684"/>
    <cellStyle name="Normal 17 3 2 2 2 2 2 4" xfId="22117"/>
    <cellStyle name="Normal 17 3 2 2 2 2 3" xfId="6675"/>
    <cellStyle name="Normal 17 3 2 2 2 2 3 2" xfId="14734"/>
    <cellStyle name="Normal 17 3 2 2 2 2 3 2 2" xfId="31581"/>
    <cellStyle name="Normal 17 3 2 2 2 2 3 3" xfId="24014"/>
    <cellStyle name="Normal 17 3 2 2 2 2 4" xfId="10901"/>
    <cellStyle name="Normal 17 3 2 2 2 2 4 2" xfId="27800"/>
    <cellStyle name="Normal 17 3 2 2 2 2 5" xfId="17063"/>
    <cellStyle name="Normal 17 3 2 2 2 2 6" xfId="20232"/>
    <cellStyle name="Normal 17 3 2 2 2 3" xfId="3864"/>
    <cellStyle name="Normal 17 3 2 2 2 3 2" xfId="7647"/>
    <cellStyle name="Normal 17 3 2 2 2 3 2 2" xfId="15706"/>
    <cellStyle name="Normal 17 3 2 2 2 3 2 2 2" xfId="32553"/>
    <cellStyle name="Normal 17 3 2 2 2 3 2 3" xfId="24986"/>
    <cellStyle name="Normal 17 3 2 2 2 3 3" xfId="11923"/>
    <cellStyle name="Normal 17 3 2 2 2 3 3 2" xfId="28772"/>
    <cellStyle name="Normal 17 3 2 2 2 3 4" xfId="21205"/>
    <cellStyle name="Normal 17 3 2 2 2 4" xfId="5763"/>
    <cellStyle name="Normal 17 3 2 2 2 4 2" xfId="13822"/>
    <cellStyle name="Normal 17 3 2 2 2 4 2 2" xfId="30669"/>
    <cellStyle name="Normal 17 3 2 2 2 4 3" xfId="23102"/>
    <cellStyle name="Normal 17 3 2 2 2 5" xfId="9948"/>
    <cellStyle name="Normal 17 3 2 2 2 5 2" xfId="26888"/>
    <cellStyle name="Normal 17 3 2 2 2 6" xfId="17062"/>
    <cellStyle name="Normal 17 3 2 2 2 7" xfId="19320"/>
    <cellStyle name="Normal 17 3 2 2 3" xfId="2361"/>
    <cellStyle name="Normal 17 3 2 2 3 2" xfId="4325"/>
    <cellStyle name="Normal 17 3 2 2 3 2 2" xfId="8108"/>
    <cellStyle name="Normal 17 3 2 2 3 2 2 2" xfId="16167"/>
    <cellStyle name="Normal 17 3 2 2 3 2 2 2 2" xfId="33014"/>
    <cellStyle name="Normal 17 3 2 2 3 2 2 3" xfId="25447"/>
    <cellStyle name="Normal 17 3 2 2 3 2 3" xfId="12384"/>
    <cellStyle name="Normal 17 3 2 2 3 2 3 2" xfId="29233"/>
    <cellStyle name="Normal 17 3 2 2 3 2 4" xfId="21666"/>
    <cellStyle name="Normal 17 3 2 2 3 3" xfId="6224"/>
    <cellStyle name="Normal 17 3 2 2 3 3 2" xfId="14283"/>
    <cellStyle name="Normal 17 3 2 2 3 3 2 2" xfId="31130"/>
    <cellStyle name="Normal 17 3 2 2 3 3 3" xfId="23563"/>
    <cellStyle name="Normal 17 3 2 2 3 4" xfId="10449"/>
    <cellStyle name="Normal 17 3 2 2 3 4 2" xfId="27349"/>
    <cellStyle name="Normal 17 3 2 2 3 5" xfId="17064"/>
    <cellStyle name="Normal 17 3 2 2 3 6" xfId="19781"/>
    <cellStyle name="Normal 17 3 2 2 4" xfId="3413"/>
    <cellStyle name="Normal 17 3 2 2 4 2" xfId="7196"/>
    <cellStyle name="Normal 17 3 2 2 4 2 2" xfId="15255"/>
    <cellStyle name="Normal 17 3 2 2 4 2 2 2" xfId="32102"/>
    <cellStyle name="Normal 17 3 2 2 4 2 3" xfId="24535"/>
    <cellStyle name="Normal 17 3 2 2 4 3" xfId="11472"/>
    <cellStyle name="Normal 17 3 2 2 4 3 2" xfId="28321"/>
    <cellStyle name="Normal 17 3 2 2 4 4" xfId="20754"/>
    <cellStyle name="Normal 17 3 2 2 5" xfId="5312"/>
    <cellStyle name="Normal 17 3 2 2 5 2" xfId="13371"/>
    <cellStyle name="Normal 17 3 2 2 5 2 2" xfId="30218"/>
    <cellStyle name="Normal 17 3 2 2 5 3" xfId="22651"/>
    <cellStyle name="Normal 17 3 2 2 6" xfId="9473"/>
    <cellStyle name="Normal 17 3 2 2 6 2" xfId="26437"/>
    <cellStyle name="Normal 17 3 2 2 7" xfId="17061"/>
    <cellStyle name="Normal 17 3 2 2 8" xfId="18869"/>
    <cellStyle name="Normal 17 3 2 3" xfId="1597"/>
    <cellStyle name="Normal 17 3 2 3 2" xfId="2596"/>
    <cellStyle name="Normal 17 3 2 3 2 2" xfId="4558"/>
    <cellStyle name="Normal 17 3 2 3 2 2 2" xfId="8341"/>
    <cellStyle name="Normal 17 3 2 3 2 2 2 2" xfId="16400"/>
    <cellStyle name="Normal 17 3 2 3 2 2 2 2 2" xfId="33247"/>
    <cellStyle name="Normal 17 3 2 3 2 2 2 3" xfId="25680"/>
    <cellStyle name="Normal 17 3 2 3 2 2 3" xfId="12617"/>
    <cellStyle name="Normal 17 3 2 3 2 2 3 2" xfId="29466"/>
    <cellStyle name="Normal 17 3 2 3 2 2 4" xfId="21899"/>
    <cellStyle name="Normal 17 3 2 3 2 3" xfId="6457"/>
    <cellStyle name="Normal 17 3 2 3 2 3 2" xfId="14516"/>
    <cellStyle name="Normal 17 3 2 3 2 3 2 2" xfId="31363"/>
    <cellStyle name="Normal 17 3 2 3 2 3 3" xfId="23796"/>
    <cellStyle name="Normal 17 3 2 3 2 4" xfId="10683"/>
    <cellStyle name="Normal 17 3 2 3 2 4 2" xfId="27582"/>
    <cellStyle name="Normal 17 3 2 3 2 5" xfId="17066"/>
    <cellStyle name="Normal 17 3 2 3 2 6" xfId="20014"/>
    <cellStyle name="Normal 17 3 2 3 3" xfId="3646"/>
    <cellStyle name="Normal 17 3 2 3 3 2" xfId="7429"/>
    <cellStyle name="Normal 17 3 2 3 3 2 2" xfId="15488"/>
    <cellStyle name="Normal 17 3 2 3 3 2 2 2" xfId="32335"/>
    <cellStyle name="Normal 17 3 2 3 3 2 3" xfId="24768"/>
    <cellStyle name="Normal 17 3 2 3 3 3" xfId="11705"/>
    <cellStyle name="Normal 17 3 2 3 3 3 2" xfId="28554"/>
    <cellStyle name="Normal 17 3 2 3 3 4" xfId="20987"/>
    <cellStyle name="Normal 17 3 2 3 4" xfId="5545"/>
    <cellStyle name="Normal 17 3 2 3 4 2" xfId="13604"/>
    <cellStyle name="Normal 17 3 2 3 4 2 2" xfId="30451"/>
    <cellStyle name="Normal 17 3 2 3 4 3" xfId="22884"/>
    <cellStyle name="Normal 17 3 2 3 5" xfId="9730"/>
    <cellStyle name="Normal 17 3 2 3 5 2" xfId="26670"/>
    <cellStyle name="Normal 17 3 2 3 6" xfId="17065"/>
    <cellStyle name="Normal 17 3 2 3 7" xfId="19102"/>
    <cellStyle name="Normal 17 3 2 4" xfId="2143"/>
    <cellStyle name="Normal 17 3 2 4 2" xfId="4107"/>
    <cellStyle name="Normal 17 3 2 4 2 2" xfId="7890"/>
    <cellStyle name="Normal 17 3 2 4 2 2 2" xfId="15949"/>
    <cellStyle name="Normal 17 3 2 4 2 2 2 2" xfId="32796"/>
    <cellStyle name="Normal 17 3 2 4 2 2 3" xfId="25229"/>
    <cellStyle name="Normal 17 3 2 4 2 3" xfId="12166"/>
    <cellStyle name="Normal 17 3 2 4 2 3 2" xfId="29015"/>
    <cellStyle name="Normal 17 3 2 4 2 4" xfId="21448"/>
    <cellStyle name="Normal 17 3 2 4 3" xfId="6006"/>
    <cellStyle name="Normal 17 3 2 4 3 2" xfId="14065"/>
    <cellStyle name="Normal 17 3 2 4 3 2 2" xfId="30912"/>
    <cellStyle name="Normal 17 3 2 4 3 3" xfId="23345"/>
    <cellStyle name="Normal 17 3 2 4 4" xfId="10231"/>
    <cellStyle name="Normal 17 3 2 4 4 2" xfId="27131"/>
    <cellStyle name="Normal 17 3 2 4 5" xfId="17067"/>
    <cellStyle name="Normal 17 3 2 4 6" xfId="19563"/>
    <cellStyle name="Normal 17 3 2 5" xfId="3195"/>
    <cellStyle name="Normal 17 3 2 5 2" xfId="6978"/>
    <cellStyle name="Normal 17 3 2 5 2 2" xfId="15037"/>
    <cellStyle name="Normal 17 3 2 5 2 2 2" xfId="31884"/>
    <cellStyle name="Normal 17 3 2 5 2 3" xfId="24317"/>
    <cellStyle name="Normal 17 3 2 5 3" xfId="11254"/>
    <cellStyle name="Normal 17 3 2 5 3 2" xfId="28103"/>
    <cellStyle name="Normal 17 3 2 5 4" xfId="20536"/>
    <cellStyle name="Normal 17 3 2 6" xfId="5094"/>
    <cellStyle name="Normal 17 3 2 6 2" xfId="13153"/>
    <cellStyle name="Normal 17 3 2 6 2 2" xfId="30000"/>
    <cellStyle name="Normal 17 3 2 6 3" xfId="22433"/>
    <cellStyle name="Normal 17 3 2 7" xfId="9238"/>
    <cellStyle name="Normal 17 3 2 7 2" xfId="26219"/>
    <cellStyle name="Normal 17 3 2 8" xfId="17060"/>
    <cellStyle name="Normal 17 3 2 9" xfId="18651"/>
    <cellStyle name="Normal 17 3 3" xfId="1227"/>
    <cellStyle name="Normal 17 3 3 2" xfId="1723"/>
    <cellStyle name="Normal 17 3 3 2 2" xfId="2722"/>
    <cellStyle name="Normal 17 3 3 2 2 2" xfId="4684"/>
    <cellStyle name="Normal 17 3 3 2 2 2 2" xfId="8467"/>
    <cellStyle name="Normal 17 3 3 2 2 2 2 2" xfId="16526"/>
    <cellStyle name="Normal 17 3 3 2 2 2 2 2 2" xfId="33373"/>
    <cellStyle name="Normal 17 3 3 2 2 2 2 3" xfId="25806"/>
    <cellStyle name="Normal 17 3 3 2 2 2 3" xfId="12743"/>
    <cellStyle name="Normal 17 3 3 2 2 2 3 2" xfId="29592"/>
    <cellStyle name="Normal 17 3 3 2 2 2 4" xfId="22025"/>
    <cellStyle name="Normal 17 3 3 2 2 3" xfId="6583"/>
    <cellStyle name="Normal 17 3 3 2 2 3 2" xfId="14642"/>
    <cellStyle name="Normal 17 3 3 2 2 3 2 2" xfId="31489"/>
    <cellStyle name="Normal 17 3 3 2 2 3 3" xfId="23922"/>
    <cellStyle name="Normal 17 3 3 2 2 4" xfId="10809"/>
    <cellStyle name="Normal 17 3 3 2 2 4 2" xfId="27708"/>
    <cellStyle name="Normal 17 3 3 2 2 5" xfId="17070"/>
    <cellStyle name="Normal 17 3 3 2 2 6" xfId="20140"/>
    <cellStyle name="Normal 17 3 3 2 3" xfId="3772"/>
    <cellStyle name="Normal 17 3 3 2 3 2" xfId="7555"/>
    <cellStyle name="Normal 17 3 3 2 3 2 2" xfId="15614"/>
    <cellStyle name="Normal 17 3 3 2 3 2 2 2" xfId="32461"/>
    <cellStyle name="Normal 17 3 3 2 3 2 3" xfId="24894"/>
    <cellStyle name="Normal 17 3 3 2 3 3" xfId="11831"/>
    <cellStyle name="Normal 17 3 3 2 3 3 2" xfId="28680"/>
    <cellStyle name="Normal 17 3 3 2 3 4" xfId="21113"/>
    <cellStyle name="Normal 17 3 3 2 4" xfId="5671"/>
    <cellStyle name="Normal 17 3 3 2 4 2" xfId="13730"/>
    <cellStyle name="Normal 17 3 3 2 4 2 2" xfId="30577"/>
    <cellStyle name="Normal 17 3 3 2 4 3" xfId="23010"/>
    <cellStyle name="Normal 17 3 3 2 5" xfId="9856"/>
    <cellStyle name="Normal 17 3 3 2 5 2" xfId="26796"/>
    <cellStyle name="Normal 17 3 3 2 6" xfId="17069"/>
    <cellStyle name="Normal 17 3 3 2 7" xfId="19228"/>
    <cellStyle name="Normal 17 3 3 3" xfId="2269"/>
    <cellStyle name="Normal 17 3 3 3 2" xfId="4233"/>
    <cellStyle name="Normal 17 3 3 3 2 2" xfId="8016"/>
    <cellStyle name="Normal 17 3 3 3 2 2 2" xfId="16075"/>
    <cellStyle name="Normal 17 3 3 3 2 2 2 2" xfId="32922"/>
    <cellStyle name="Normal 17 3 3 3 2 2 3" xfId="25355"/>
    <cellStyle name="Normal 17 3 3 3 2 3" xfId="12292"/>
    <cellStyle name="Normal 17 3 3 3 2 3 2" xfId="29141"/>
    <cellStyle name="Normal 17 3 3 3 2 4" xfId="21574"/>
    <cellStyle name="Normal 17 3 3 3 3" xfId="6132"/>
    <cellStyle name="Normal 17 3 3 3 3 2" xfId="14191"/>
    <cellStyle name="Normal 17 3 3 3 3 2 2" xfId="31038"/>
    <cellStyle name="Normal 17 3 3 3 3 3" xfId="23471"/>
    <cellStyle name="Normal 17 3 3 3 4" xfId="10357"/>
    <cellStyle name="Normal 17 3 3 3 4 2" xfId="27257"/>
    <cellStyle name="Normal 17 3 3 3 5" xfId="17071"/>
    <cellStyle name="Normal 17 3 3 3 6" xfId="19689"/>
    <cellStyle name="Normal 17 3 3 4" xfId="3321"/>
    <cellStyle name="Normal 17 3 3 4 2" xfId="7104"/>
    <cellStyle name="Normal 17 3 3 4 2 2" xfId="15163"/>
    <cellStyle name="Normal 17 3 3 4 2 2 2" xfId="32010"/>
    <cellStyle name="Normal 17 3 3 4 2 3" xfId="24443"/>
    <cellStyle name="Normal 17 3 3 4 3" xfId="11380"/>
    <cellStyle name="Normal 17 3 3 4 3 2" xfId="28229"/>
    <cellStyle name="Normal 17 3 3 4 4" xfId="20662"/>
    <cellStyle name="Normal 17 3 3 5" xfId="5220"/>
    <cellStyle name="Normal 17 3 3 5 2" xfId="13279"/>
    <cellStyle name="Normal 17 3 3 5 2 2" xfId="30126"/>
    <cellStyle name="Normal 17 3 3 5 3" xfId="22559"/>
    <cellStyle name="Normal 17 3 3 6" xfId="9381"/>
    <cellStyle name="Normal 17 3 3 6 2" xfId="26345"/>
    <cellStyle name="Normal 17 3 3 7" xfId="17068"/>
    <cellStyle name="Normal 17 3 3 8" xfId="18777"/>
    <cellStyle name="Normal 17 3 4" xfId="1505"/>
    <cellStyle name="Normal 17 3 4 2" xfId="2504"/>
    <cellStyle name="Normal 17 3 4 2 2" xfId="4466"/>
    <cellStyle name="Normal 17 3 4 2 2 2" xfId="8249"/>
    <cellStyle name="Normal 17 3 4 2 2 2 2" xfId="16308"/>
    <cellStyle name="Normal 17 3 4 2 2 2 2 2" xfId="33155"/>
    <cellStyle name="Normal 17 3 4 2 2 2 3" xfId="25588"/>
    <cellStyle name="Normal 17 3 4 2 2 3" xfId="12525"/>
    <cellStyle name="Normal 17 3 4 2 2 3 2" xfId="29374"/>
    <cellStyle name="Normal 17 3 4 2 2 4" xfId="21807"/>
    <cellStyle name="Normal 17 3 4 2 3" xfId="6365"/>
    <cellStyle name="Normal 17 3 4 2 3 2" xfId="14424"/>
    <cellStyle name="Normal 17 3 4 2 3 2 2" xfId="31271"/>
    <cellStyle name="Normal 17 3 4 2 3 3" xfId="23704"/>
    <cellStyle name="Normal 17 3 4 2 4" xfId="10591"/>
    <cellStyle name="Normal 17 3 4 2 4 2" xfId="27490"/>
    <cellStyle name="Normal 17 3 4 2 5" xfId="17073"/>
    <cellStyle name="Normal 17 3 4 2 6" xfId="19922"/>
    <cellStyle name="Normal 17 3 4 3" xfId="3554"/>
    <cellStyle name="Normal 17 3 4 3 2" xfId="7337"/>
    <cellStyle name="Normal 17 3 4 3 2 2" xfId="15396"/>
    <cellStyle name="Normal 17 3 4 3 2 2 2" xfId="32243"/>
    <cellStyle name="Normal 17 3 4 3 2 3" xfId="24676"/>
    <cellStyle name="Normal 17 3 4 3 3" xfId="11613"/>
    <cellStyle name="Normal 17 3 4 3 3 2" xfId="28462"/>
    <cellStyle name="Normal 17 3 4 3 4" xfId="20895"/>
    <cellStyle name="Normal 17 3 4 4" xfId="5453"/>
    <cellStyle name="Normal 17 3 4 4 2" xfId="13512"/>
    <cellStyle name="Normal 17 3 4 4 2 2" xfId="30359"/>
    <cellStyle name="Normal 17 3 4 4 3" xfId="22792"/>
    <cellStyle name="Normal 17 3 4 5" xfId="9638"/>
    <cellStyle name="Normal 17 3 4 5 2" xfId="26578"/>
    <cellStyle name="Normal 17 3 4 6" xfId="17072"/>
    <cellStyle name="Normal 17 3 4 7" xfId="19010"/>
    <cellStyle name="Normal 17 3 5" xfId="2034"/>
    <cellStyle name="Normal 17 3 5 2" xfId="4015"/>
    <cellStyle name="Normal 17 3 5 2 2" xfId="7798"/>
    <cellStyle name="Normal 17 3 5 2 2 2" xfId="15857"/>
    <cellStyle name="Normal 17 3 5 2 2 2 2" xfId="32704"/>
    <cellStyle name="Normal 17 3 5 2 2 3" xfId="25137"/>
    <cellStyle name="Normal 17 3 5 2 3" xfId="12074"/>
    <cellStyle name="Normal 17 3 5 2 3 2" xfId="28923"/>
    <cellStyle name="Normal 17 3 5 2 4" xfId="21356"/>
    <cellStyle name="Normal 17 3 5 3" xfId="5914"/>
    <cellStyle name="Normal 17 3 5 3 2" xfId="13973"/>
    <cellStyle name="Normal 17 3 5 3 2 2" xfId="30820"/>
    <cellStyle name="Normal 17 3 5 3 3" xfId="23253"/>
    <cellStyle name="Normal 17 3 5 4" xfId="10132"/>
    <cellStyle name="Normal 17 3 5 4 2" xfId="27039"/>
    <cellStyle name="Normal 17 3 5 5" xfId="17074"/>
    <cellStyle name="Normal 17 3 5 6" xfId="19471"/>
    <cellStyle name="Normal 17 3 6" xfId="3073"/>
    <cellStyle name="Normal 17 3 6 2" xfId="6886"/>
    <cellStyle name="Normal 17 3 6 2 2" xfId="14945"/>
    <cellStyle name="Normal 17 3 6 2 2 2" xfId="31792"/>
    <cellStyle name="Normal 17 3 6 2 3" xfId="24225"/>
    <cellStyle name="Normal 17 3 6 3" xfId="11136"/>
    <cellStyle name="Normal 17 3 6 3 2" xfId="28011"/>
    <cellStyle name="Normal 17 3 6 4" xfId="20444"/>
    <cellStyle name="Normal 17 3 7" xfId="5002"/>
    <cellStyle name="Normal 17 3 7 2" xfId="13061"/>
    <cellStyle name="Normal 17 3 7 2 2" xfId="29908"/>
    <cellStyle name="Normal 17 3 7 3" xfId="22341"/>
    <cellStyle name="Normal 17 3 8" xfId="9019"/>
    <cellStyle name="Normal 17 3 8 2" xfId="26127"/>
    <cellStyle name="Normal 17 3 9" xfId="17059"/>
    <cellStyle name="Normal 17 4" xfId="938"/>
    <cellStyle name="Normal 17 4 2" xfId="3118"/>
    <cellStyle name="Normal 17 4 3" xfId="17075"/>
    <cellStyle name="Normal 17 4 4" xfId="34058"/>
    <cellStyle name="Normal 17 5" xfId="1022"/>
    <cellStyle name="Normal 17 5 2" xfId="1283"/>
    <cellStyle name="Normal 17 5 2 2" xfId="1779"/>
    <cellStyle name="Normal 17 5 2 2 2" xfId="2778"/>
    <cellStyle name="Normal 17 5 2 2 2 2" xfId="4740"/>
    <cellStyle name="Normal 17 5 2 2 2 2 2" xfId="8523"/>
    <cellStyle name="Normal 17 5 2 2 2 2 2 2" xfId="16582"/>
    <cellStyle name="Normal 17 5 2 2 2 2 2 2 2" xfId="33429"/>
    <cellStyle name="Normal 17 5 2 2 2 2 2 3" xfId="25862"/>
    <cellStyle name="Normal 17 5 2 2 2 2 3" xfId="12799"/>
    <cellStyle name="Normal 17 5 2 2 2 2 3 2" xfId="29648"/>
    <cellStyle name="Normal 17 5 2 2 2 2 4" xfId="22081"/>
    <cellStyle name="Normal 17 5 2 2 2 3" xfId="6639"/>
    <cellStyle name="Normal 17 5 2 2 2 3 2" xfId="14698"/>
    <cellStyle name="Normal 17 5 2 2 2 3 2 2" xfId="31545"/>
    <cellStyle name="Normal 17 5 2 2 2 3 3" xfId="23978"/>
    <cellStyle name="Normal 17 5 2 2 2 4" xfId="10865"/>
    <cellStyle name="Normal 17 5 2 2 2 4 2" xfId="27764"/>
    <cellStyle name="Normal 17 5 2 2 2 5" xfId="17079"/>
    <cellStyle name="Normal 17 5 2 2 2 6" xfId="20196"/>
    <cellStyle name="Normal 17 5 2 2 3" xfId="3828"/>
    <cellStyle name="Normal 17 5 2 2 3 2" xfId="7611"/>
    <cellStyle name="Normal 17 5 2 2 3 2 2" xfId="15670"/>
    <cellStyle name="Normal 17 5 2 2 3 2 2 2" xfId="32517"/>
    <cellStyle name="Normal 17 5 2 2 3 2 3" xfId="24950"/>
    <cellStyle name="Normal 17 5 2 2 3 3" xfId="11887"/>
    <cellStyle name="Normal 17 5 2 2 3 3 2" xfId="28736"/>
    <cellStyle name="Normal 17 5 2 2 3 4" xfId="21169"/>
    <cellStyle name="Normal 17 5 2 2 4" xfId="5727"/>
    <cellStyle name="Normal 17 5 2 2 4 2" xfId="13786"/>
    <cellStyle name="Normal 17 5 2 2 4 2 2" xfId="30633"/>
    <cellStyle name="Normal 17 5 2 2 4 3" xfId="23066"/>
    <cellStyle name="Normal 17 5 2 2 5" xfId="9912"/>
    <cellStyle name="Normal 17 5 2 2 5 2" xfId="26852"/>
    <cellStyle name="Normal 17 5 2 2 6" xfId="17078"/>
    <cellStyle name="Normal 17 5 2 2 7" xfId="19284"/>
    <cellStyle name="Normal 17 5 2 3" xfId="2325"/>
    <cellStyle name="Normal 17 5 2 3 2" xfId="4289"/>
    <cellStyle name="Normal 17 5 2 3 2 2" xfId="8072"/>
    <cellStyle name="Normal 17 5 2 3 2 2 2" xfId="16131"/>
    <cellStyle name="Normal 17 5 2 3 2 2 2 2" xfId="32978"/>
    <cellStyle name="Normal 17 5 2 3 2 2 3" xfId="25411"/>
    <cellStyle name="Normal 17 5 2 3 2 3" xfId="12348"/>
    <cellStyle name="Normal 17 5 2 3 2 3 2" xfId="29197"/>
    <cellStyle name="Normal 17 5 2 3 2 4" xfId="21630"/>
    <cellStyle name="Normal 17 5 2 3 3" xfId="6188"/>
    <cellStyle name="Normal 17 5 2 3 3 2" xfId="14247"/>
    <cellStyle name="Normal 17 5 2 3 3 2 2" xfId="31094"/>
    <cellStyle name="Normal 17 5 2 3 3 3" xfId="23527"/>
    <cellStyle name="Normal 17 5 2 3 4" xfId="10413"/>
    <cellStyle name="Normal 17 5 2 3 4 2" xfId="27313"/>
    <cellStyle name="Normal 17 5 2 3 5" xfId="17080"/>
    <cellStyle name="Normal 17 5 2 3 6" xfId="19745"/>
    <cellStyle name="Normal 17 5 2 4" xfId="3377"/>
    <cellStyle name="Normal 17 5 2 4 2" xfId="7160"/>
    <cellStyle name="Normal 17 5 2 4 2 2" xfId="15219"/>
    <cellStyle name="Normal 17 5 2 4 2 2 2" xfId="32066"/>
    <cellStyle name="Normal 17 5 2 4 2 3" xfId="24499"/>
    <cellStyle name="Normal 17 5 2 4 3" xfId="11436"/>
    <cellStyle name="Normal 17 5 2 4 3 2" xfId="28285"/>
    <cellStyle name="Normal 17 5 2 4 4" xfId="20718"/>
    <cellStyle name="Normal 17 5 2 5" xfId="5276"/>
    <cellStyle name="Normal 17 5 2 5 2" xfId="13335"/>
    <cellStyle name="Normal 17 5 2 5 2 2" xfId="30182"/>
    <cellStyle name="Normal 17 5 2 5 3" xfId="22615"/>
    <cellStyle name="Normal 17 5 2 6" xfId="9437"/>
    <cellStyle name="Normal 17 5 2 6 2" xfId="26401"/>
    <cellStyle name="Normal 17 5 2 7" xfId="17077"/>
    <cellStyle name="Normal 17 5 2 8" xfId="18833"/>
    <cellStyle name="Normal 17 5 3" xfId="1561"/>
    <cellStyle name="Normal 17 5 3 2" xfId="2560"/>
    <cellStyle name="Normal 17 5 3 2 2" xfId="4522"/>
    <cellStyle name="Normal 17 5 3 2 2 2" xfId="8305"/>
    <cellStyle name="Normal 17 5 3 2 2 2 2" xfId="16364"/>
    <cellStyle name="Normal 17 5 3 2 2 2 2 2" xfId="33211"/>
    <cellStyle name="Normal 17 5 3 2 2 2 3" xfId="25644"/>
    <cellStyle name="Normal 17 5 3 2 2 3" xfId="12581"/>
    <cellStyle name="Normal 17 5 3 2 2 3 2" xfId="29430"/>
    <cellStyle name="Normal 17 5 3 2 2 4" xfId="21863"/>
    <cellStyle name="Normal 17 5 3 2 3" xfId="6421"/>
    <cellStyle name="Normal 17 5 3 2 3 2" xfId="14480"/>
    <cellStyle name="Normal 17 5 3 2 3 2 2" xfId="31327"/>
    <cellStyle name="Normal 17 5 3 2 3 3" xfId="23760"/>
    <cellStyle name="Normal 17 5 3 2 4" xfId="10647"/>
    <cellStyle name="Normal 17 5 3 2 4 2" xfId="27546"/>
    <cellStyle name="Normal 17 5 3 2 5" xfId="17082"/>
    <cellStyle name="Normal 17 5 3 2 6" xfId="19978"/>
    <cellStyle name="Normal 17 5 3 3" xfId="3610"/>
    <cellStyle name="Normal 17 5 3 3 2" xfId="7393"/>
    <cellStyle name="Normal 17 5 3 3 2 2" xfId="15452"/>
    <cellStyle name="Normal 17 5 3 3 2 2 2" xfId="32299"/>
    <cellStyle name="Normal 17 5 3 3 2 3" xfId="24732"/>
    <cellStyle name="Normal 17 5 3 3 3" xfId="11669"/>
    <cellStyle name="Normal 17 5 3 3 3 2" xfId="28518"/>
    <cellStyle name="Normal 17 5 3 3 4" xfId="20951"/>
    <cellStyle name="Normal 17 5 3 4" xfId="5509"/>
    <cellStyle name="Normal 17 5 3 4 2" xfId="13568"/>
    <cellStyle name="Normal 17 5 3 4 2 2" xfId="30415"/>
    <cellStyle name="Normal 17 5 3 4 3" xfId="22848"/>
    <cellStyle name="Normal 17 5 3 5" xfId="9694"/>
    <cellStyle name="Normal 17 5 3 5 2" xfId="26634"/>
    <cellStyle name="Normal 17 5 3 6" xfId="17081"/>
    <cellStyle name="Normal 17 5 3 7" xfId="19066"/>
    <cellStyle name="Normal 17 5 4" xfId="2107"/>
    <cellStyle name="Normal 17 5 4 2" xfId="4071"/>
    <cellStyle name="Normal 17 5 4 2 2" xfId="7854"/>
    <cellStyle name="Normal 17 5 4 2 2 2" xfId="15913"/>
    <cellStyle name="Normal 17 5 4 2 2 2 2" xfId="32760"/>
    <cellStyle name="Normal 17 5 4 2 2 3" xfId="25193"/>
    <cellStyle name="Normal 17 5 4 2 3" xfId="12130"/>
    <cellStyle name="Normal 17 5 4 2 3 2" xfId="28979"/>
    <cellStyle name="Normal 17 5 4 2 4" xfId="21412"/>
    <cellStyle name="Normal 17 5 4 3" xfId="5970"/>
    <cellStyle name="Normal 17 5 4 3 2" xfId="14029"/>
    <cellStyle name="Normal 17 5 4 3 2 2" xfId="30876"/>
    <cellStyle name="Normal 17 5 4 3 3" xfId="23309"/>
    <cellStyle name="Normal 17 5 4 4" xfId="10195"/>
    <cellStyle name="Normal 17 5 4 4 2" xfId="27095"/>
    <cellStyle name="Normal 17 5 4 5" xfId="17083"/>
    <cellStyle name="Normal 17 5 4 6" xfId="19527"/>
    <cellStyle name="Normal 17 5 5" xfId="3159"/>
    <cellStyle name="Normal 17 5 5 2" xfId="6942"/>
    <cellStyle name="Normal 17 5 5 2 2" xfId="15001"/>
    <cellStyle name="Normal 17 5 5 2 2 2" xfId="31848"/>
    <cellStyle name="Normal 17 5 5 2 3" xfId="24281"/>
    <cellStyle name="Normal 17 5 5 3" xfId="11218"/>
    <cellStyle name="Normal 17 5 5 3 2" xfId="28067"/>
    <cellStyle name="Normal 17 5 5 4" xfId="20500"/>
    <cellStyle name="Normal 17 5 6" xfId="5058"/>
    <cellStyle name="Normal 17 5 6 2" xfId="13117"/>
    <cellStyle name="Normal 17 5 6 2 2" xfId="29964"/>
    <cellStyle name="Normal 17 5 6 3" xfId="22397"/>
    <cellStyle name="Normal 17 5 7" xfId="9202"/>
    <cellStyle name="Normal 17 5 7 2" xfId="26183"/>
    <cellStyle name="Normal 17 5 8" xfId="17076"/>
    <cellStyle name="Normal 17 5 9" xfId="18615"/>
    <cellStyle name="Normal 17 6" xfId="1191"/>
    <cellStyle name="Normal 17 6 2" xfId="1687"/>
    <cellStyle name="Normal 17 6 2 2" xfId="2686"/>
    <cellStyle name="Normal 17 6 2 2 2" xfId="4648"/>
    <cellStyle name="Normal 17 6 2 2 2 2" xfId="8431"/>
    <cellStyle name="Normal 17 6 2 2 2 2 2" xfId="16490"/>
    <cellStyle name="Normal 17 6 2 2 2 2 2 2" xfId="33337"/>
    <cellStyle name="Normal 17 6 2 2 2 2 3" xfId="25770"/>
    <cellStyle name="Normal 17 6 2 2 2 3" xfId="12707"/>
    <cellStyle name="Normal 17 6 2 2 2 3 2" xfId="29556"/>
    <cellStyle name="Normal 17 6 2 2 2 4" xfId="21989"/>
    <cellStyle name="Normal 17 6 2 2 3" xfId="6547"/>
    <cellStyle name="Normal 17 6 2 2 3 2" xfId="14606"/>
    <cellStyle name="Normal 17 6 2 2 3 2 2" xfId="31453"/>
    <cellStyle name="Normal 17 6 2 2 3 3" xfId="23886"/>
    <cellStyle name="Normal 17 6 2 2 4" xfId="10773"/>
    <cellStyle name="Normal 17 6 2 2 4 2" xfId="27672"/>
    <cellStyle name="Normal 17 6 2 2 5" xfId="17086"/>
    <cellStyle name="Normal 17 6 2 2 6" xfId="20104"/>
    <cellStyle name="Normal 17 6 2 3" xfId="3736"/>
    <cellStyle name="Normal 17 6 2 3 2" xfId="7519"/>
    <cellStyle name="Normal 17 6 2 3 2 2" xfId="15578"/>
    <cellStyle name="Normal 17 6 2 3 2 2 2" xfId="32425"/>
    <cellStyle name="Normal 17 6 2 3 2 3" xfId="24858"/>
    <cellStyle name="Normal 17 6 2 3 3" xfId="11795"/>
    <cellStyle name="Normal 17 6 2 3 3 2" xfId="28644"/>
    <cellStyle name="Normal 17 6 2 3 4" xfId="21077"/>
    <cellStyle name="Normal 17 6 2 4" xfId="5635"/>
    <cellStyle name="Normal 17 6 2 4 2" xfId="13694"/>
    <cellStyle name="Normal 17 6 2 4 2 2" xfId="30541"/>
    <cellStyle name="Normal 17 6 2 4 3" xfId="22974"/>
    <cellStyle name="Normal 17 6 2 5" xfId="9820"/>
    <cellStyle name="Normal 17 6 2 5 2" xfId="26760"/>
    <cellStyle name="Normal 17 6 2 6" xfId="17085"/>
    <cellStyle name="Normal 17 6 2 7" xfId="19192"/>
    <cellStyle name="Normal 17 6 3" xfId="2233"/>
    <cellStyle name="Normal 17 6 3 2" xfId="4197"/>
    <cellStyle name="Normal 17 6 3 2 2" xfId="7980"/>
    <cellStyle name="Normal 17 6 3 2 2 2" xfId="16039"/>
    <cellStyle name="Normal 17 6 3 2 2 2 2" xfId="32886"/>
    <cellStyle name="Normal 17 6 3 2 2 3" xfId="25319"/>
    <cellStyle name="Normal 17 6 3 2 3" xfId="12256"/>
    <cellStyle name="Normal 17 6 3 2 3 2" xfId="29105"/>
    <cellStyle name="Normal 17 6 3 2 4" xfId="21538"/>
    <cellStyle name="Normal 17 6 3 3" xfId="6096"/>
    <cellStyle name="Normal 17 6 3 3 2" xfId="14155"/>
    <cellStyle name="Normal 17 6 3 3 2 2" xfId="31002"/>
    <cellStyle name="Normal 17 6 3 3 3" xfId="23435"/>
    <cellStyle name="Normal 17 6 3 4" xfId="10321"/>
    <cellStyle name="Normal 17 6 3 4 2" xfId="27221"/>
    <cellStyle name="Normal 17 6 3 5" xfId="17087"/>
    <cellStyle name="Normal 17 6 3 6" xfId="19653"/>
    <cellStyle name="Normal 17 6 4" xfId="3285"/>
    <cellStyle name="Normal 17 6 4 2" xfId="7068"/>
    <cellStyle name="Normal 17 6 4 2 2" xfId="15127"/>
    <cellStyle name="Normal 17 6 4 2 2 2" xfId="31974"/>
    <cellStyle name="Normal 17 6 4 2 3" xfId="24407"/>
    <cellStyle name="Normal 17 6 4 3" xfId="11344"/>
    <cellStyle name="Normal 17 6 4 3 2" xfId="28193"/>
    <cellStyle name="Normal 17 6 4 4" xfId="20626"/>
    <cellStyle name="Normal 17 6 5" xfId="5184"/>
    <cellStyle name="Normal 17 6 5 2" xfId="13243"/>
    <cellStyle name="Normal 17 6 5 2 2" xfId="30090"/>
    <cellStyle name="Normal 17 6 5 3" xfId="22523"/>
    <cellStyle name="Normal 17 6 6" xfId="9345"/>
    <cellStyle name="Normal 17 6 6 2" xfId="26309"/>
    <cellStyle name="Normal 17 6 7" xfId="17084"/>
    <cellStyle name="Normal 17 6 8" xfId="18741"/>
    <cellStyle name="Normal 17 7" xfId="1469"/>
    <cellStyle name="Normal 17 7 2" xfId="2468"/>
    <cellStyle name="Normal 17 7 2 2" xfId="4430"/>
    <cellStyle name="Normal 17 7 2 2 2" xfId="8213"/>
    <cellStyle name="Normal 17 7 2 2 2 2" xfId="16272"/>
    <cellStyle name="Normal 17 7 2 2 2 2 2" xfId="33119"/>
    <cellStyle name="Normal 17 7 2 2 2 3" xfId="25552"/>
    <cellStyle name="Normal 17 7 2 2 3" xfId="12489"/>
    <cellStyle name="Normal 17 7 2 2 3 2" xfId="29338"/>
    <cellStyle name="Normal 17 7 2 2 4" xfId="21771"/>
    <cellStyle name="Normal 17 7 2 3" xfId="6329"/>
    <cellStyle name="Normal 17 7 2 3 2" xfId="14388"/>
    <cellStyle name="Normal 17 7 2 3 2 2" xfId="31235"/>
    <cellStyle name="Normal 17 7 2 3 3" xfId="23668"/>
    <cellStyle name="Normal 17 7 2 4" xfId="10555"/>
    <cellStyle name="Normal 17 7 2 4 2" xfId="27454"/>
    <cellStyle name="Normal 17 7 2 5" xfId="17089"/>
    <cellStyle name="Normal 17 7 2 6" xfId="19886"/>
    <cellStyle name="Normal 17 7 3" xfId="3518"/>
    <cellStyle name="Normal 17 7 3 2" xfId="7301"/>
    <cellStyle name="Normal 17 7 3 2 2" xfId="15360"/>
    <cellStyle name="Normal 17 7 3 2 2 2" xfId="32207"/>
    <cellStyle name="Normal 17 7 3 2 3" xfId="24640"/>
    <cellStyle name="Normal 17 7 3 3" xfId="11577"/>
    <cellStyle name="Normal 17 7 3 3 2" xfId="28426"/>
    <cellStyle name="Normal 17 7 3 4" xfId="20859"/>
    <cellStyle name="Normal 17 7 4" xfId="5417"/>
    <cellStyle name="Normal 17 7 4 2" xfId="13476"/>
    <cellStyle name="Normal 17 7 4 2 2" xfId="30323"/>
    <cellStyle name="Normal 17 7 4 3" xfId="22756"/>
    <cellStyle name="Normal 17 7 5" xfId="9602"/>
    <cellStyle name="Normal 17 7 5 2" xfId="26542"/>
    <cellStyle name="Normal 17 7 6" xfId="17088"/>
    <cellStyle name="Normal 17 7 7" xfId="18974"/>
    <cellStyle name="Normal 17 8" xfId="1992"/>
    <cellStyle name="Normal 17 8 2" xfId="3979"/>
    <cellStyle name="Normal 17 8 2 2" xfId="7762"/>
    <cellStyle name="Normal 17 8 2 2 2" xfId="15821"/>
    <cellStyle name="Normal 17 8 2 2 2 2" xfId="32668"/>
    <cellStyle name="Normal 17 8 2 2 3" xfId="25101"/>
    <cellStyle name="Normal 17 8 2 3" xfId="12038"/>
    <cellStyle name="Normal 17 8 2 3 2" xfId="28887"/>
    <cellStyle name="Normal 17 8 2 4" xfId="21320"/>
    <cellStyle name="Normal 17 8 3" xfId="5878"/>
    <cellStyle name="Normal 17 8 3 2" xfId="13937"/>
    <cellStyle name="Normal 17 8 3 2 2" xfId="30784"/>
    <cellStyle name="Normal 17 8 3 3" xfId="23217"/>
    <cellStyle name="Normal 17 8 4" xfId="10091"/>
    <cellStyle name="Normal 17 8 4 2" xfId="27003"/>
    <cellStyle name="Normal 17 8 5" xfId="17090"/>
    <cellStyle name="Normal 17 8 6" xfId="19435"/>
    <cellStyle name="Normal 17 9" xfId="3037"/>
    <cellStyle name="Normal 17 9 2" xfId="6850"/>
    <cellStyle name="Normal 17 9 2 2" xfId="14909"/>
    <cellStyle name="Normal 17 9 2 2 2" xfId="31756"/>
    <cellStyle name="Normal 17 9 2 3" xfId="24189"/>
    <cellStyle name="Normal 17 9 3" xfId="11100"/>
    <cellStyle name="Normal 17 9 3 2" xfId="27975"/>
    <cellStyle name="Normal 17 9 4" xfId="20408"/>
    <cellStyle name="Normal 170" xfId="2948"/>
    <cellStyle name="Normal 170 2" xfId="4908"/>
    <cellStyle name="Normal 170 2 2" xfId="8691"/>
    <cellStyle name="Normal 170 2 2 2" xfId="16750"/>
    <cellStyle name="Normal 170 2 2 2 2" xfId="33597"/>
    <cellStyle name="Normal 170 2 2 3" xfId="26030"/>
    <cellStyle name="Normal 170 2 3" xfId="12967"/>
    <cellStyle name="Normal 170 2 3 2" xfId="29816"/>
    <cellStyle name="Normal 170 2 4" xfId="22249"/>
    <cellStyle name="Normal 170 3" xfId="6807"/>
    <cellStyle name="Normal 170 3 2" xfId="14866"/>
    <cellStyle name="Normal 170 3 2 2" xfId="31713"/>
    <cellStyle name="Normal 170 3 3" xfId="24146"/>
    <cellStyle name="Normal 170 4" xfId="11034"/>
    <cellStyle name="Normal 170 4 2" xfId="27932"/>
    <cellStyle name="Normal 170 5" xfId="17091"/>
    <cellStyle name="Normal 170 6" xfId="20364"/>
    <cellStyle name="Normal 171" xfId="2949"/>
    <cellStyle name="Normal 171 2" xfId="4909"/>
    <cellStyle name="Normal 171 2 2" xfId="8692"/>
    <cellStyle name="Normal 171 2 2 2" xfId="16751"/>
    <cellStyle name="Normal 171 2 2 2 2" xfId="33598"/>
    <cellStyle name="Normal 171 2 2 3" xfId="26031"/>
    <cellStyle name="Normal 171 2 3" xfId="12968"/>
    <cellStyle name="Normal 171 2 3 2" xfId="29817"/>
    <cellStyle name="Normal 171 2 4" xfId="22250"/>
    <cellStyle name="Normal 171 3" xfId="6808"/>
    <cellStyle name="Normal 171 3 2" xfId="14867"/>
    <cellStyle name="Normal 171 3 2 2" xfId="31714"/>
    <cellStyle name="Normal 171 3 3" xfId="24147"/>
    <cellStyle name="Normal 171 4" xfId="11035"/>
    <cellStyle name="Normal 171 4 2" xfId="27933"/>
    <cellStyle name="Normal 171 5" xfId="17092"/>
    <cellStyle name="Normal 171 6" xfId="20365"/>
    <cellStyle name="Normal 172" xfId="2950"/>
    <cellStyle name="Normal 172 2" xfId="4910"/>
    <cellStyle name="Normal 172 2 2" xfId="8693"/>
    <cellStyle name="Normal 172 2 2 2" xfId="16752"/>
    <cellStyle name="Normal 172 2 2 2 2" xfId="33599"/>
    <cellStyle name="Normal 172 2 2 3" xfId="26032"/>
    <cellStyle name="Normal 172 2 3" xfId="12969"/>
    <cellStyle name="Normal 172 2 3 2" xfId="29818"/>
    <cellStyle name="Normal 172 2 4" xfId="22251"/>
    <cellStyle name="Normal 172 3" xfId="6809"/>
    <cellStyle name="Normal 172 3 2" xfId="14868"/>
    <cellStyle name="Normal 172 3 2 2" xfId="31715"/>
    <cellStyle name="Normal 172 3 3" xfId="24148"/>
    <cellStyle name="Normal 172 4" xfId="11036"/>
    <cellStyle name="Normal 172 4 2" xfId="27934"/>
    <cellStyle name="Normal 172 5" xfId="17093"/>
    <cellStyle name="Normal 172 6" xfId="20366"/>
    <cellStyle name="Normal 173" xfId="2951"/>
    <cellStyle name="Normal 173 2" xfId="4911"/>
    <cellStyle name="Normal 173 2 2" xfId="8694"/>
    <cellStyle name="Normal 173 2 2 2" xfId="16753"/>
    <cellStyle name="Normal 173 2 2 2 2" xfId="33600"/>
    <cellStyle name="Normal 173 2 2 3" xfId="26033"/>
    <cellStyle name="Normal 173 2 3" xfId="12970"/>
    <cellStyle name="Normal 173 2 3 2" xfId="29819"/>
    <cellStyle name="Normal 173 2 4" xfId="22252"/>
    <cellStyle name="Normal 173 3" xfId="6810"/>
    <cellStyle name="Normal 173 3 2" xfId="14869"/>
    <cellStyle name="Normal 173 3 2 2" xfId="31716"/>
    <cellStyle name="Normal 173 3 3" xfId="24149"/>
    <cellStyle name="Normal 173 4" xfId="11037"/>
    <cellStyle name="Normal 173 4 2" xfId="27935"/>
    <cellStyle name="Normal 173 5" xfId="17094"/>
    <cellStyle name="Normal 173 6" xfId="20367"/>
    <cellStyle name="Normal 173 7" xfId="33805"/>
    <cellStyle name="Normal 174" xfId="2952"/>
    <cellStyle name="Normal 174 2" xfId="4912"/>
    <cellStyle name="Normal 174 2 2" xfId="8695"/>
    <cellStyle name="Normal 174 2 2 2" xfId="16754"/>
    <cellStyle name="Normal 174 2 2 2 2" xfId="33601"/>
    <cellStyle name="Normal 174 2 2 3" xfId="26034"/>
    <cellStyle name="Normal 174 2 3" xfId="12971"/>
    <cellStyle name="Normal 174 2 3 2" xfId="29820"/>
    <cellStyle name="Normal 174 2 4" xfId="22253"/>
    <cellStyle name="Normal 174 3" xfId="6811"/>
    <cellStyle name="Normal 174 3 2" xfId="14870"/>
    <cellStyle name="Normal 174 3 2 2" xfId="31717"/>
    <cellStyle name="Normal 174 3 3" xfId="24150"/>
    <cellStyle name="Normal 174 4" xfId="11038"/>
    <cellStyle name="Normal 174 4 2" xfId="27936"/>
    <cellStyle name="Normal 174 5" xfId="17095"/>
    <cellStyle name="Normal 174 6" xfId="20368"/>
    <cellStyle name="Normal 174 7" xfId="33806"/>
    <cellStyle name="Normal 175" xfId="2953"/>
    <cellStyle name="Normal 175 2" xfId="4913"/>
    <cellStyle name="Normal 175 2 2" xfId="8696"/>
    <cellStyle name="Normal 175 2 2 2" xfId="16755"/>
    <cellStyle name="Normal 175 2 2 2 2" xfId="33602"/>
    <cellStyle name="Normal 175 2 2 3" xfId="26035"/>
    <cellStyle name="Normal 175 2 3" xfId="12972"/>
    <cellStyle name="Normal 175 2 3 2" xfId="29821"/>
    <cellStyle name="Normal 175 2 4" xfId="22254"/>
    <cellStyle name="Normal 175 3" xfId="6812"/>
    <cellStyle name="Normal 175 3 2" xfId="14871"/>
    <cellStyle name="Normal 175 3 2 2" xfId="31718"/>
    <cellStyle name="Normal 175 3 3" xfId="24151"/>
    <cellStyle name="Normal 175 4" xfId="11039"/>
    <cellStyle name="Normal 175 4 2" xfId="27937"/>
    <cellStyle name="Normal 175 5" xfId="17096"/>
    <cellStyle name="Normal 175 6" xfId="20369"/>
    <cellStyle name="Normal 175 7" xfId="33807"/>
    <cellStyle name="Normal 176" xfId="2954"/>
    <cellStyle name="Normal 176 2" xfId="4914"/>
    <cellStyle name="Normal 176 2 2" xfId="8697"/>
    <cellStyle name="Normal 176 2 2 2" xfId="16756"/>
    <cellStyle name="Normal 176 2 2 2 2" xfId="33603"/>
    <cellStyle name="Normal 176 2 2 3" xfId="26036"/>
    <cellStyle name="Normal 176 2 3" xfId="12973"/>
    <cellStyle name="Normal 176 2 3 2" xfId="29822"/>
    <cellStyle name="Normal 176 2 4" xfId="22255"/>
    <cellStyle name="Normal 176 3" xfId="6813"/>
    <cellStyle name="Normal 176 3 2" xfId="14872"/>
    <cellStyle name="Normal 176 3 2 2" xfId="31719"/>
    <cellStyle name="Normal 176 3 3" xfId="24152"/>
    <cellStyle name="Normal 176 4" xfId="11040"/>
    <cellStyle name="Normal 176 4 2" xfId="27938"/>
    <cellStyle name="Normal 176 5" xfId="20370"/>
    <cellStyle name="Normal 176 6" xfId="33808"/>
    <cellStyle name="Normal 177" xfId="2955"/>
    <cellStyle name="Normal 177 2" xfId="4915"/>
    <cellStyle name="Normal 177 2 2" xfId="8698"/>
    <cellStyle name="Normal 177 2 2 2" xfId="16757"/>
    <cellStyle name="Normal 177 2 2 2 2" xfId="33604"/>
    <cellStyle name="Normal 177 2 2 3" xfId="26037"/>
    <cellStyle name="Normal 177 2 3" xfId="12974"/>
    <cellStyle name="Normal 177 2 3 2" xfId="29823"/>
    <cellStyle name="Normal 177 2 4" xfId="22256"/>
    <cellStyle name="Normal 177 3" xfId="6814"/>
    <cellStyle name="Normal 177 3 2" xfId="14873"/>
    <cellStyle name="Normal 177 3 2 2" xfId="31720"/>
    <cellStyle name="Normal 177 3 3" xfId="24153"/>
    <cellStyle name="Normal 177 4" xfId="11041"/>
    <cellStyle name="Normal 177 4 2" xfId="27939"/>
    <cellStyle name="Normal 177 5" xfId="20371"/>
    <cellStyle name="Normal 177 6" xfId="33809"/>
    <cellStyle name="Normal 178" xfId="2956"/>
    <cellStyle name="Normal 178 2" xfId="4916"/>
    <cellStyle name="Normal 178 2 2" xfId="8699"/>
    <cellStyle name="Normal 178 2 2 2" xfId="16758"/>
    <cellStyle name="Normal 178 2 2 2 2" xfId="33605"/>
    <cellStyle name="Normal 178 2 2 3" xfId="26038"/>
    <cellStyle name="Normal 178 2 3" xfId="12975"/>
    <cellStyle name="Normal 178 2 3 2" xfId="29824"/>
    <cellStyle name="Normal 178 2 4" xfId="22257"/>
    <cellStyle name="Normal 178 3" xfId="6815"/>
    <cellStyle name="Normal 178 3 2" xfId="14874"/>
    <cellStyle name="Normal 178 3 2 2" xfId="31721"/>
    <cellStyle name="Normal 178 3 3" xfId="24154"/>
    <cellStyle name="Normal 178 4" xfId="11042"/>
    <cellStyle name="Normal 178 4 2" xfId="27940"/>
    <cellStyle name="Normal 178 5" xfId="20372"/>
    <cellStyle name="Normal 178 6" xfId="33810"/>
    <cellStyle name="Normal 179" xfId="2957"/>
    <cellStyle name="Normal 179 2" xfId="4917"/>
    <cellStyle name="Normal 179 2 2" xfId="8700"/>
    <cellStyle name="Normal 179 2 2 2" xfId="16759"/>
    <cellStyle name="Normal 179 2 2 2 2" xfId="33606"/>
    <cellStyle name="Normal 179 2 2 3" xfId="26039"/>
    <cellStyle name="Normal 179 2 3" xfId="12976"/>
    <cellStyle name="Normal 179 2 3 2" xfId="29825"/>
    <cellStyle name="Normal 179 2 4" xfId="22258"/>
    <cellStyle name="Normal 179 3" xfId="6816"/>
    <cellStyle name="Normal 179 3 2" xfId="14875"/>
    <cellStyle name="Normal 179 3 2 2" xfId="31722"/>
    <cellStyle name="Normal 179 3 3" xfId="24155"/>
    <cellStyle name="Normal 179 4" xfId="11043"/>
    <cellStyle name="Normal 179 4 2" xfId="27941"/>
    <cellStyle name="Normal 179 5" xfId="20373"/>
    <cellStyle name="Normal 179 6" xfId="33811"/>
    <cellStyle name="Normal 18" xfId="564"/>
    <cellStyle name="Normal 18 10" xfId="4967"/>
    <cellStyle name="Normal 18 10 2" xfId="13026"/>
    <cellStyle name="Normal 18 10 2 2" xfId="29873"/>
    <cellStyle name="Normal 18 10 3" xfId="22306"/>
    <cellStyle name="Normal 18 11" xfId="8929"/>
    <cellStyle name="Normal 18 11 2" xfId="26092"/>
    <cellStyle name="Normal 18 12" xfId="17097"/>
    <cellStyle name="Normal 18 13" xfId="18522"/>
    <cellStyle name="Normal 18 14" xfId="34059"/>
    <cellStyle name="Normal 18 2" xfId="620"/>
    <cellStyle name="Normal 18 2 10" xfId="17098"/>
    <cellStyle name="Normal 18 2 11" xfId="18536"/>
    <cellStyle name="Normal 18 2 12" xfId="34060"/>
    <cellStyle name="Normal 18 2 2" xfId="738"/>
    <cellStyle name="Normal 18 2 2 10" xfId="18572"/>
    <cellStyle name="Normal 18 2 2 11" xfId="34061"/>
    <cellStyle name="Normal 18 2 2 2" xfId="1072"/>
    <cellStyle name="Normal 18 2 2 2 2" xfId="1333"/>
    <cellStyle name="Normal 18 2 2 2 2 2" xfId="1829"/>
    <cellStyle name="Normal 18 2 2 2 2 2 2" xfId="2828"/>
    <cellStyle name="Normal 18 2 2 2 2 2 2 2" xfId="4790"/>
    <cellStyle name="Normal 18 2 2 2 2 2 2 2 2" xfId="8573"/>
    <cellStyle name="Normal 18 2 2 2 2 2 2 2 2 2" xfId="16632"/>
    <cellStyle name="Normal 18 2 2 2 2 2 2 2 2 2 2" xfId="33479"/>
    <cellStyle name="Normal 18 2 2 2 2 2 2 2 2 3" xfId="25912"/>
    <cellStyle name="Normal 18 2 2 2 2 2 2 2 3" xfId="12849"/>
    <cellStyle name="Normal 18 2 2 2 2 2 2 2 3 2" xfId="29698"/>
    <cellStyle name="Normal 18 2 2 2 2 2 2 2 4" xfId="22131"/>
    <cellStyle name="Normal 18 2 2 2 2 2 2 3" xfId="6689"/>
    <cellStyle name="Normal 18 2 2 2 2 2 2 3 2" xfId="14748"/>
    <cellStyle name="Normal 18 2 2 2 2 2 2 3 2 2" xfId="31595"/>
    <cellStyle name="Normal 18 2 2 2 2 2 2 3 3" xfId="24028"/>
    <cellStyle name="Normal 18 2 2 2 2 2 2 4" xfId="10915"/>
    <cellStyle name="Normal 18 2 2 2 2 2 2 4 2" xfId="27814"/>
    <cellStyle name="Normal 18 2 2 2 2 2 2 5" xfId="17103"/>
    <cellStyle name="Normal 18 2 2 2 2 2 2 6" xfId="20246"/>
    <cellStyle name="Normal 18 2 2 2 2 2 3" xfId="3878"/>
    <cellStyle name="Normal 18 2 2 2 2 2 3 2" xfId="7661"/>
    <cellStyle name="Normal 18 2 2 2 2 2 3 2 2" xfId="15720"/>
    <cellStyle name="Normal 18 2 2 2 2 2 3 2 2 2" xfId="32567"/>
    <cellStyle name="Normal 18 2 2 2 2 2 3 2 3" xfId="25000"/>
    <cellStyle name="Normal 18 2 2 2 2 2 3 3" xfId="11937"/>
    <cellStyle name="Normal 18 2 2 2 2 2 3 3 2" xfId="28786"/>
    <cellStyle name="Normal 18 2 2 2 2 2 3 4" xfId="21219"/>
    <cellStyle name="Normal 18 2 2 2 2 2 4" xfId="5777"/>
    <cellStyle name="Normal 18 2 2 2 2 2 4 2" xfId="13836"/>
    <cellStyle name="Normal 18 2 2 2 2 2 4 2 2" xfId="30683"/>
    <cellStyle name="Normal 18 2 2 2 2 2 4 3" xfId="23116"/>
    <cellStyle name="Normal 18 2 2 2 2 2 5" xfId="9962"/>
    <cellStyle name="Normal 18 2 2 2 2 2 5 2" xfId="26902"/>
    <cellStyle name="Normal 18 2 2 2 2 2 6" xfId="17102"/>
    <cellStyle name="Normal 18 2 2 2 2 2 7" xfId="19334"/>
    <cellStyle name="Normal 18 2 2 2 2 3" xfId="2375"/>
    <cellStyle name="Normal 18 2 2 2 2 3 2" xfId="4339"/>
    <cellStyle name="Normal 18 2 2 2 2 3 2 2" xfId="8122"/>
    <cellStyle name="Normal 18 2 2 2 2 3 2 2 2" xfId="16181"/>
    <cellStyle name="Normal 18 2 2 2 2 3 2 2 2 2" xfId="33028"/>
    <cellStyle name="Normal 18 2 2 2 2 3 2 2 3" xfId="25461"/>
    <cellStyle name="Normal 18 2 2 2 2 3 2 3" xfId="12398"/>
    <cellStyle name="Normal 18 2 2 2 2 3 2 3 2" xfId="29247"/>
    <cellStyle name="Normal 18 2 2 2 2 3 2 4" xfId="21680"/>
    <cellStyle name="Normal 18 2 2 2 2 3 3" xfId="6238"/>
    <cellStyle name="Normal 18 2 2 2 2 3 3 2" xfId="14297"/>
    <cellStyle name="Normal 18 2 2 2 2 3 3 2 2" xfId="31144"/>
    <cellStyle name="Normal 18 2 2 2 2 3 3 3" xfId="23577"/>
    <cellStyle name="Normal 18 2 2 2 2 3 4" xfId="10463"/>
    <cellStyle name="Normal 18 2 2 2 2 3 4 2" xfId="27363"/>
    <cellStyle name="Normal 18 2 2 2 2 3 5" xfId="17104"/>
    <cellStyle name="Normal 18 2 2 2 2 3 6" xfId="19795"/>
    <cellStyle name="Normal 18 2 2 2 2 4" xfId="3427"/>
    <cellStyle name="Normal 18 2 2 2 2 4 2" xfId="7210"/>
    <cellStyle name="Normal 18 2 2 2 2 4 2 2" xfId="15269"/>
    <cellStyle name="Normal 18 2 2 2 2 4 2 2 2" xfId="32116"/>
    <cellStyle name="Normal 18 2 2 2 2 4 2 3" xfId="24549"/>
    <cellStyle name="Normal 18 2 2 2 2 4 3" xfId="11486"/>
    <cellStyle name="Normal 18 2 2 2 2 4 3 2" xfId="28335"/>
    <cellStyle name="Normal 18 2 2 2 2 4 4" xfId="20768"/>
    <cellStyle name="Normal 18 2 2 2 2 5" xfId="5326"/>
    <cellStyle name="Normal 18 2 2 2 2 5 2" xfId="13385"/>
    <cellStyle name="Normal 18 2 2 2 2 5 2 2" xfId="30232"/>
    <cellStyle name="Normal 18 2 2 2 2 5 3" xfId="22665"/>
    <cellStyle name="Normal 18 2 2 2 2 6" xfId="9487"/>
    <cellStyle name="Normal 18 2 2 2 2 6 2" xfId="26451"/>
    <cellStyle name="Normal 18 2 2 2 2 7" xfId="17101"/>
    <cellStyle name="Normal 18 2 2 2 2 8" xfId="18883"/>
    <cellStyle name="Normal 18 2 2 2 3" xfId="1611"/>
    <cellStyle name="Normal 18 2 2 2 3 2" xfId="2610"/>
    <cellStyle name="Normal 18 2 2 2 3 2 2" xfId="4572"/>
    <cellStyle name="Normal 18 2 2 2 3 2 2 2" xfId="8355"/>
    <cellStyle name="Normal 18 2 2 2 3 2 2 2 2" xfId="16414"/>
    <cellStyle name="Normal 18 2 2 2 3 2 2 2 2 2" xfId="33261"/>
    <cellStyle name="Normal 18 2 2 2 3 2 2 2 3" xfId="25694"/>
    <cellStyle name="Normal 18 2 2 2 3 2 2 3" xfId="12631"/>
    <cellStyle name="Normal 18 2 2 2 3 2 2 3 2" xfId="29480"/>
    <cellStyle name="Normal 18 2 2 2 3 2 2 4" xfId="21913"/>
    <cellStyle name="Normal 18 2 2 2 3 2 3" xfId="6471"/>
    <cellStyle name="Normal 18 2 2 2 3 2 3 2" xfId="14530"/>
    <cellStyle name="Normal 18 2 2 2 3 2 3 2 2" xfId="31377"/>
    <cellStyle name="Normal 18 2 2 2 3 2 3 3" xfId="23810"/>
    <cellStyle name="Normal 18 2 2 2 3 2 4" xfId="10697"/>
    <cellStyle name="Normal 18 2 2 2 3 2 4 2" xfId="27596"/>
    <cellStyle name="Normal 18 2 2 2 3 2 5" xfId="17106"/>
    <cellStyle name="Normal 18 2 2 2 3 2 6" xfId="20028"/>
    <cellStyle name="Normal 18 2 2 2 3 3" xfId="3660"/>
    <cellStyle name="Normal 18 2 2 2 3 3 2" xfId="7443"/>
    <cellStyle name="Normal 18 2 2 2 3 3 2 2" xfId="15502"/>
    <cellStyle name="Normal 18 2 2 2 3 3 2 2 2" xfId="32349"/>
    <cellStyle name="Normal 18 2 2 2 3 3 2 3" xfId="24782"/>
    <cellStyle name="Normal 18 2 2 2 3 3 3" xfId="11719"/>
    <cellStyle name="Normal 18 2 2 2 3 3 3 2" xfId="28568"/>
    <cellStyle name="Normal 18 2 2 2 3 3 4" xfId="21001"/>
    <cellStyle name="Normal 18 2 2 2 3 4" xfId="5559"/>
    <cellStyle name="Normal 18 2 2 2 3 4 2" xfId="13618"/>
    <cellStyle name="Normal 18 2 2 2 3 4 2 2" xfId="30465"/>
    <cellStyle name="Normal 18 2 2 2 3 4 3" xfId="22898"/>
    <cellStyle name="Normal 18 2 2 2 3 5" xfId="9744"/>
    <cellStyle name="Normal 18 2 2 2 3 5 2" xfId="26684"/>
    <cellStyle name="Normal 18 2 2 2 3 6" xfId="17105"/>
    <cellStyle name="Normal 18 2 2 2 3 7" xfId="19116"/>
    <cellStyle name="Normal 18 2 2 2 4" xfId="2157"/>
    <cellStyle name="Normal 18 2 2 2 4 2" xfId="4121"/>
    <cellStyle name="Normal 18 2 2 2 4 2 2" xfId="7904"/>
    <cellStyle name="Normal 18 2 2 2 4 2 2 2" xfId="15963"/>
    <cellStyle name="Normal 18 2 2 2 4 2 2 2 2" xfId="32810"/>
    <cellStyle name="Normal 18 2 2 2 4 2 2 3" xfId="25243"/>
    <cellStyle name="Normal 18 2 2 2 4 2 3" xfId="12180"/>
    <cellStyle name="Normal 18 2 2 2 4 2 3 2" xfId="29029"/>
    <cellStyle name="Normal 18 2 2 2 4 2 4" xfId="21462"/>
    <cellStyle name="Normal 18 2 2 2 4 3" xfId="6020"/>
    <cellStyle name="Normal 18 2 2 2 4 3 2" xfId="14079"/>
    <cellStyle name="Normal 18 2 2 2 4 3 2 2" xfId="30926"/>
    <cellStyle name="Normal 18 2 2 2 4 3 3" xfId="23359"/>
    <cellStyle name="Normal 18 2 2 2 4 4" xfId="10245"/>
    <cellStyle name="Normal 18 2 2 2 4 4 2" xfId="27145"/>
    <cellStyle name="Normal 18 2 2 2 4 5" xfId="17107"/>
    <cellStyle name="Normal 18 2 2 2 4 6" xfId="19577"/>
    <cellStyle name="Normal 18 2 2 2 5" xfId="3209"/>
    <cellStyle name="Normal 18 2 2 2 5 2" xfId="6992"/>
    <cellStyle name="Normal 18 2 2 2 5 2 2" xfId="15051"/>
    <cellStyle name="Normal 18 2 2 2 5 2 2 2" xfId="31898"/>
    <cellStyle name="Normal 18 2 2 2 5 2 3" xfId="24331"/>
    <cellStyle name="Normal 18 2 2 2 5 3" xfId="11268"/>
    <cellStyle name="Normal 18 2 2 2 5 3 2" xfId="28117"/>
    <cellStyle name="Normal 18 2 2 2 5 4" xfId="20550"/>
    <cellStyle name="Normal 18 2 2 2 6" xfId="5108"/>
    <cellStyle name="Normal 18 2 2 2 6 2" xfId="13167"/>
    <cellStyle name="Normal 18 2 2 2 6 2 2" xfId="30014"/>
    <cellStyle name="Normal 18 2 2 2 6 3" xfId="22447"/>
    <cellStyle name="Normal 18 2 2 2 7" xfId="9252"/>
    <cellStyle name="Normal 18 2 2 2 7 2" xfId="26233"/>
    <cellStyle name="Normal 18 2 2 2 8" xfId="17100"/>
    <cellStyle name="Normal 18 2 2 2 9" xfId="18665"/>
    <cellStyle name="Normal 18 2 2 3" xfId="1241"/>
    <cellStyle name="Normal 18 2 2 3 2" xfId="1737"/>
    <cellStyle name="Normal 18 2 2 3 2 2" xfId="2736"/>
    <cellStyle name="Normal 18 2 2 3 2 2 2" xfId="4698"/>
    <cellStyle name="Normal 18 2 2 3 2 2 2 2" xfId="8481"/>
    <cellStyle name="Normal 18 2 2 3 2 2 2 2 2" xfId="16540"/>
    <cellStyle name="Normal 18 2 2 3 2 2 2 2 2 2" xfId="33387"/>
    <cellStyle name="Normal 18 2 2 3 2 2 2 2 3" xfId="25820"/>
    <cellStyle name="Normal 18 2 2 3 2 2 2 3" xfId="12757"/>
    <cellStyle name="Normal 18 2 2 3 2 2 2 3 2" xfId="29606"/>
    <cellStyle name="Normal 18 2 2 3 2 2 2 4" xfId="22039"/>
    <cellStyle name="Normal 18 2 2 3 2 2 3" xfId="6597"/>
    <cellStyle name="Normal 18 2 2 3 2 2 3 2" xfId="14656"/>
    <cellStyle name="Normal 18 2 2 3 2 2 3 2 2" xfId="31503"/>
    <cellStyle name="Normal 18 2 2 3 2 2 3 3" xfId="23936"/>
    <cellStyle name="Normal 18 2 2 3 2 2 4" xfId="10823"/>
    <cellStyle name="Normal 18 2 2 3 2 2 4 2" xfId="27722"/>
    <cellStyle name="Normal 18 2 2 3 2 2 5" xfId="17110"/>
    <cellStyle name="Normal 18 2 2 3 2 2 6" xfId="20154"/>
    <cellStyle name="Normal 18 2 2 3 2 3" xfId="3786"/>
    <cellStyle name="Normal 18 2 2 3 2 3 2" xfId="7569"/>
    <cellStyle name="Normal 18 2 2 3 2 3 2 2" xfId="15628"/>
    <cellStyle name="Normal 18 2 2 3 2 3 2 2 2" xfId="32475"/>
    <cellStyle name="Normal 18 2 2 3 2 3 2 3" xfId="24908"/>
    <cellStyle name="Normal 18 2 2 3 2 3 3" xfId="11845"/>
    <cellStyle name="Normal 18 2 2 3 2 3 3 2" xfId="28694"/>
    <cellStyle name="Normal 18 2 2 3 2 3 4" xfId="21127"/>
    <cellStyle name="Normal 18 2 2 3 2 4" xfId="5685"/>
    <cellStyle name="Normal 18 2 2 3 2 4 2" xfId="13744"/>
    <cellStyle name="Normal 18 2 2 3 2 4 2 2" xfId="30591"/>
    <cellStyle name="Normal 18 2 2 3 2 4 3" xfId="23024"/>
    <cellStyle name="Normal 18 2 2 3 2 5" xfId="9870"/>
    <cellStyle name="Normal 18 2 2 3 2 5 2" xfId="26810"/>
    <cellStyle name="Normal 18 2 2 3 2 6" xfId="17109"/>
    <cellStyle name="Normal 18 2 2 3 2 7" xfId="19242"/>
    <cellStyle name="Normal 18 2 2 3 3" xfId="2283"/>
    <cellStyle name="Normal 18 2 2 3 3 2" xfId="4247"/>
    <cellStyle name="Normal 18 2 2 3 3 2 2" xfId="8030"/>
    <cellStyle name="Normal 18 2 2 3 3 2 2 2" xfId="16089"/>
    <cellStyle name="Normal 18 2 2 3 3 2 2 2 2" xfId="32936"/>
    <cellStyle name="Normal 18 2 2 3 3 2 2 3" xfId="25369"/>
    <cellStyle name="Normal 18 2 2 3 3 2 3" xfId="12306"/>
    <cellStyle name="Normal 18 2 2 3 3 2 3 2" xfId="29155"/>
    <cellStyle name="Normal 18 2 2 3 3 2 4" xfId="21588"/>
    <cellStyle name="Normal 18 2 2 3 3 3" xfId="6146"/>
    <cellStyle name="Normal 18 2 2 3 3 3 2" xfId="14205"/>
    <cellStyle name="Normal 18 2 2 3 3 3 2 2" xfId="31052"/>
    <cellStyle name="Normal 18 2 2 3 3 3 3" xfId="23485"/>
    <cellStyle name="Normal 18 2 2 3 3 4" xfId="10371"/>
    <cellStyle name="Normal 18 2 2 3 3 4 2" xfId="27271"/>
    <cellStyle name="Normal 18 2 2 3 3 5" xfId="17111"/>
    <cellStyle name="Normal 18 2 2 3 3 6" xfId="19703"/>
    <cellStyle name="Normal 18 2 2 3 4" xfId="3335"/>
    <cellStyle name="Normal 18 2 2 3 4 2" xfId="7118"/>
    <cellStyle name="Normal 18 2 2 3 4 2 2" xfId="15177"/>
    <cellStyle name="Normal 18 2 2 3 4 2 2 2" xfId="32024"/>
    <cellStyle name="Normal 18 2 2 3 4 2 3" xfId="24457"/>
    <cellStyle name="Normal 18 2 2 3 4 3" xfId="11394"/>
    <cellStyle name="Normal 18 2 2 3 4 3 2" xfId="28243"/>
    <cellStyle name="Normal 18 2 2 3 4 4" xfId="20676"/>
    <cellStyle name="Normal 18 2 2 3 5" xfId="5234"/>
    <cellStyle name="Normal 18 2 2 3 5 2" xfId="13293"/>
    <cellStyle name="Normal 18 2 2 3 5 2 2" xfId="30140"/>
    <cellStyle name="Normal 18 2 2 3 5 3" xfId="22573"/>
    <cellStyle name="Normal 18 2 2 3 6" xfId="9395"/>
    <cellStyle name="Normal 18 2 2 3 6 2" xfId="26359"/>
    <cellStyle name="Normal 18 2 2 3 7" xfId="17108"/>
    <cellStyle name="Normal 18 2 2 3 8" xfId="18791"/>
    <cellStyle name="Normal 18 2 2 4" xfId="1519"/>
    <cellStyle name="Normal 18 2 2 4 2" xfId="2518"/>
    <cellStyle name="Normal 18 2 2 4 2 2" xfId="4480"/>
    <cellStyle name="Normal 18 2 2 4 2 2 2" xfId="8263"/>
    <cellStyle name="Normal 18 2 2 4 2 2 2 2" xfId="16322"/>
    <cellStyle name="Normal 18 2 2 4 2 2 2 2 2" xfId="33169"/>
    <cellStyle name="Normal 18 2 2 4 2 2 2 3" xfId="25602"/>
    <cellStyle name="Normal 18 2 2 4 2 2 3" xfId="12539"/>
    <cellStyle name="Normal 18 2 2 4 2 2 3 2" xfId="29388"/>
    <cellStyle name="Normal 18 2 2 4 2 2 4" xfId="21821"/>
    <cellStyle name="Normal 18 2 2 4 2 3" xfId="6379"/>
    <cellStyle name="Normal 18 2 2 4 2 3 2" xfId="14438"/>
    <cellStyle name="Normal 18 2 2 4 2 3 2 2" xfId="31285"/>
    <cellStyle name="Normal 18 2 2 4 2 3 3" xfId="23718"/>
    <cellStyle name="Normal 18 2 2 4 2 4" xfId="10605"/>
    <cellStyle name="Normal 18 2 2 4 2 4 2" xfId="27504"/>
    <cellStyle name="Normal 18 2 2 4 2 5" xfId="17113"/>
    <cellStyle name="Normal 18 2 2 4 2 6" xfId="19936"/>
    <cellStyle name="Normal 18 2 2 4 3" xfId="3568"/>
    <cellStyle name="Normal 18 2 2 4 3 2" xfId="7351"/>
    <cellStyle name="Normal 18 2 2 4 3 2 2" xfId="15410"/>
    <cellStyle name="Normal 18 2 2 4 3 2 2 2" xfId="32257"/>
    <cellStyle name="Normal 18 2 2 4 3 2 3" xfId="24690"/>
    <cellStyle name="Normal 18 2 2 4 3 3" xfId="11627"/>
    <cellStyle name="Normal 18 2 2 4 3 3 2" xfId="28476"/>
    <cellStyle name="Normal 18 2 2 4 3 4" xfId="20909"/>
    <cellStyle name="Normal 18 2 2 4 4" xfId="5467"/>
    <cellStyle name="Normal 18 2 2 4 4 2" xfId="13526"/>
    <cellStyle name="Normal 18 2 2 4 4 2 2" xfId="30373"/>
    <cellStyle name="Normal 18 2 2 4 4 3" xfId="22806"/>
    <cellStyle name="Normal 18 2 2 4 5" xfId="9652"/>
    <cellStyle name="Normal 18 2 2 4 5 2" xfId="26592"/>
    <cellStyle name="Normal 18 2 2 4 6" xfId="17112"/>
    <cellStyle name="Normal 18 2 2 4 7" xfId="19024"/>
    <cellStyle name="Normal 18 2 2 5" xfId="2048"/>
    <cellStyle name="Normal 18 2 2 5 2" xfId="4029"/>
    <cellStyle name="Normal 18 2 2 5 2 2" xfId="7812"/>
    <cellStyle name="Normal 18 2 2 5 2 2 2" xfId="15871"/>
    <cellStyle name="Normal 18 2 2 5 2 2 2 2" xfId="32718"/>
    <cellStyle name="Normal 18 2 2 5 2 2 3" xfId="25151"/>
    <cellStyle name="Normal 18 2 2 5 2 3" xfId="12088"/>
    <cellStyle name="Normal 18 2 2 5 2 3 2" xfId="28937"/>
    <cellStyle name="Normal 18 2 2 5 2 4" xfId="21370"/>
    <cellStyle name="Normal 18 2 2 5 3" xfId="5928"/>
    <cellStyle name="Normal 18 2 2 5 3 2" xfId="13987"/>
    <cellStyle name="Normal 18 2 2 5 3 2 2" xfId="30834"/>
    <cellStyle name="Normal 18 2 2 5 3 3" xfId="23267"/>
    <cellStyle name="Normal 18 2 2 5 4" xfId="10146"/>
    <cellStyle name="Normal 18 2 2 5 4 2" xfId="27053"/>
    <cellStyle name="Normal 18 2 2 5 5" xfId="17114"/>
    <cellStyle name="Normal 18 2 2 5 6" xfId="19485"/>
    <cellStyle name="Normal 18 2 2 6" xfId="3087"/>
    <cellStyle name="Normal 18 2 2 6 2" xfId="6900"/>
    <cellStyle name="Normal 18 2 2 6 2 2" xfId="14959"/>
    <cellStyle name="Normal 18 2 2 6 2 2 2" xfId="31806"/>
    <cellStyle name="Normal 18 2 2 6 2 3" xfId="24239"/>
    <cellStyle name="Normal 18 2 2 6 3" xfId="11150"/>
    <cellStyle name="Normal 18 2 2 6 3 2" xfId="28025"/>
    <cellStyle name="Normal 18 2 2 6 4" xfId="20458"/>
    <cellStyle name="Normal 18 2 2 7" xfId="5016"/>
    <cellStyle name="Normal 18 2 2 7 2" xfId="13075"/>
    <cellStyle name="Normal 18 2 2 7 2 2" xfId="29922"/>
    <cellStyle name="Normal 18 2 2 7 3" xfId="22355"/>
    <cellStyle name="Normal 18 2 2 8" xfId="9035"/>
    <cellStyle name="Normal 18 2 2 8 2" xfId="26141"/>
    <cellStyle name="Normal 18 2 2 9" xfId="17099"/>
    <cellStyle name="Normal 18 2 3" xfId="1036"/>
    <cellStyle name="Normal 18 2 3 2" xfId="1297"/>
    <cellStyle name="Normal 18 2 3 2 2" xfId="1793"/>
    <cellStyle name="Normal 18 2 3 2 2 2" xfId="2792"/>
    <cellStyle name="Normal 18 2 3 2 2 2 2" xfId="4754"/>
    <cellStyle name="Normal 18 2 3 2 2 2 2 2" xfId="8537"/>
    <cellStyle name="Normal 18 2 3 2 2 2 2 2 2" xfId="16596"/>
    <cellStyle name="Normal 18 2 3 2 2 2 2 2 2 2" xfId="33443"/>
    <cellStyle name="Normal 18 2 3 2 2 2 2 2 3" xfId="25876"/>
    <cellStyle name="Normal 18 2 3 2 2 2 2 3" xfId="12813"/>
    <cellStyle name="Normal 18 2 3 2 2 2 2 3 2" xfId="29662"/>
    <cellStyle name="Normal 18 2 3 2 2 2 2 4" xfId="22095"/>
    <cellStyle name="Normal 18 2 3 2 2 2 3" xfId="6653"/>
    <cellStyle name="Normal 18 2 3 2 2 2 3 2" xfId="14712"/>
    <cellStyle name="Normal 18 2 3 2 2 2 3 2 2" xfId="31559"/>
    <cellStyle name="Normal 18 2 3 2 2 2 3 3" xfId="23992"/>
    <cellStyle name="Normal 18 2 3 2 2 2 4" xfId="10879"/>
    <cellStyle name="Normal 18 2 3 2 2 2 4 2" xfId="27778"/>
    <cellStyle name="Normal 18 2 3 2 2 2 5" xfId="17118"/>
    <cellStyle name="Normal 18 2 3 2 2 2 6" xfId="20210"/>
    <cellStyle name="Normal 18 2 3 2 2 3" xfId="3842"/>
    <cellStyle name="Normal 18 2 3 2 2 3 2" xfId="7625"/>
    <cellStyle name="Normal 18 2 3 2 2 3 2 2" xfId="15684"/>
    <cellStyle name="Normal 18 2 3 2 2 3 2 2 2" xfId="32531"/>
    <cellStyle name="Normal 18 2 3 2 2 3 2 3" xfId="24964"/>
    <cellStyle name="Normal 18 2 3 2 2 3 3" xfId="11901"/>
    <cellStyle name="Normal 18 2 3 2 2 3 3 2" xfId="28750"/>
    <cellStyle name="Normal 18 2 3 2 2 3 4" xfId="21183"/>
    <cellStyle name="Normal 18 2 3 2 2 4" xfId="5741"/>
    <cellStyle name="Normal 18 2 3 2 2 4 2" xfId="13800"/>
    <cellStyle name="Normal 18 2 3 2 2 4 2 2" xfId="30647"/>
    <cellStyle name="Normal 18 2 3 2 2 4 3" xfId="23080"/>
    <cellStyle name="Normal 18 2 3 2 2 5" xfId="9926"/>
    <cellStyle name="Normal 18 2 3 2 2 5 2" xfId="26866"/>
    <cellStyle name="Normal 18 2 3 2 2 6" xfId="17117"/>
    <cellStyle name="Normal 18 2 3 2 2 7" xfId="19298"/>
    <cellStyle name="Normal 18 2 3 2 3" xfId="2339"/>
    <cellStyle name="Normal 18 2 3 2 3 2" xfId="4303"/>
    <cellStyle name="Normal 18 2 3 2 3 2 2" xfId="8086"/>
    <cellStyle name="Normal 18 2 3 2 3 2 2 2" xfId="16145"/>
    <cellStyle name="Normal 18 2 3 2 3 2 2 2 2" xfId="32992"/>
    <cellStyle name="Normal 18 2 3 2 3 2 2 3" xfId="25425"/>
    <cellStyle name="Normal 18 2 3 2 3 2 3" xfId="12362"/>
    <cellStyle name="Normal 18 2 3 2 3 2 3 2" xfId="29211"/>
    <cellStyle name="Normal 18 2 3 2 3 2 4" xfId="21644"/>
    <cellStyle name="Normal 18 2 3 2 3 3" xfId="6202"/>
    <cellStyle name="Normal 18 2 3 2 3 3 2" xfId="14261"/>
    <cellStyle name="Normal 18 2 3 2 3 3 2 2" xfId="31108"/>
    <cellStyle name="Normal 18 2 3 2 3 3 3" xfId="23541"/>
    <cellStyle name="Normal 18 2 3 2 3 4" xfId="10427"/>
    <cellStyle name="Normal 18 2 3 2 3 4 2" xfId="27327"/>
    <cellStyle name="Normal 18 2 3 2 3 5" xfId="17119"/>
    <cellStyle name="Normal 18 2 3 2 3 6" xfId="19759"/>
    <cellStyle name="Normal 18 2 3 2 4" xfId="3391"/>
    <cellStyle name="Normal 18 2 3 2 4 2" xfId="7174"/>
    <cellStyle name="Normal 18 2 3 2 4 2 2" xfId="15233"/>
    <cellStyle name="Normal 18 2 3 2 4 2 2 2" xfId="32080"/>
    <cellStyle name="Normal 18 2 3 2 4 2 3" xfId="24513"/>
    <cellStyle name="Normal 18 2 3 2 4 3" xfId="11450"/>
    <cellStyle name="Normal 18 2 3 2 4 3 2" xfId="28299"/>
    <cellStyle name="Normal 18 2 3 2 4 4" xfId="20732"/>
    <cellStyle name="Normal 18 2 3 2 5" xfId="5290"/>
    <cellStyle name="Normal 18 2 3 2 5 2" xfId="13349"/>
    <cellStyle name="Normal 18 2 3 2 5 2 2" xfId="30196"/>
    <cellStyle name="Normal 18 2 3 2 5 3" xfId="22629"/>
    <cellStyle name="Normal 18 2 3 2 6" xfId="9451"/>
    <cellStyle name="Normal 18 2 3 2 6 2" xfId="26415"/>
    <cellStyle name="Normal 18 2 3 2 7" xfId="17116"/>
    <cellStyle name="Normal 18 2 3 2 8" xfId="18847"/>
    <cellStyle name="Normal 18 2 3 3" xfId="1575"/>
    <cellStyle name="Normal 18 2 3 3 2" xfId="2574"/>
    <cellStyle name="Normal 18 2 3 3 2 2" xfId="4536"/>
    <cellStyle name="Normal 18 2 3 3 2 2 2" xfId="8319"/>
    <cellStyle name="Normal 18 2 3 3 2 2 2 2" xfId="16378"/>
    <cellStyle name="Normal 18 2 3 3 2 2 2 2 2" xfId="33225"/>
    <cellStyle name="Normal 18 2 3 3 2 2 2 3" xfId="25658"/>
    <cellStyle name="Normal 18 2 3 3 2 2 3" xfId="12595"/>
    <cellStyle name="Normal 18 2 3 3 2 2 3 2" xfId="29444"/>
    <cellStyle name="Normal 18 2 3 3 2 2 4" xfId="21877"/>
    <cellStyle name="Normal 18 2 3 3 2 3" xfId="6435"/>
    <cellStyle name="Normal 18 2 3 3 2 3 2" xfId="14494"/>
    <cellStyle name="Normal 18 2 3 3 2 3 2 2" xfId="31341"/>
    <cellStyle name="Normal 18 2 3 3 2 3 3" xfId="23774"/>
    <cellStyle name="Normal 18 2 3 3 2 4" xfId="10661"/>
    <cellStyle name="Normal 18 2 3 3 2 4 2" xfId="27560"/>
    <cellStyle name="Normal 18 2 3 3 2 5" xfId="17121"/>
    <cellStyle name="Normal 18 2 3 3 2 6" xfId="19992"/>
    <cellStyle name="Normal 18 2 3 3 3" xfId="3624"/>
    <cellStyle name="Normal 18 2 3 3 3 2" xfId="7407"/>
    <cellStyle name="Normal 18 2 3 3 3 2 2" xfId="15466"/>
    <cellStyle name="Normal 18 2 3 3 3 2 2 2" xfId="32313"/>
    <cellStyle name="Normal 18 2 3 3 3 2 3" xfId="24746"/>
    <cellStyle name="Normal 18 2 3 3 3 3" xfId="11683"/>
    <cellStyle name="Normal 18 2 3 3 3 3 2" xfId="28532"/>
    <cellStyle name="Normal 18 2 3 3 3 4" xfId="20965"/>
    <cellStyle name="Normal 18 2 3 3 4" xfId="5523"/>
    <cellStyle name="Normal 18 2 3 3 4 2" xfId="13582"/>
    <cellStyle name="Normal 18 2 3 3 4 2 2" xfId="30429"/>
    <cellStyle name="Normal 18 2 3 3 4 3" xfId="22862"/>
    <cellStyle name="Normal 18 2 3 3 5" xfId="9708"/>
    <cellStyle name="Normal 18 2 3 3 5 2" xfId="26648"/>
    <cellStyle name="Normal 18 2 3 3 6" xfId="17120"/>
    <cellStyle name="Normal 18 2 3 3 7" xfId="19080"/>
    <cellStyle name="Normal 18 2 3 4" xfId="2121"/>
    <cellStyle name="Normal 18 2 3 4 2" xfId="4085"/>
    <cellStyle name="Normal 18 2 3 4 2 2" xfId="7868"/>
    <cellStyle name="Normal 18 2 3 4 2 2 2" xfId="15927"/>
    <cellStyle name="Normal 18 2 3 4 2 2 2 2" xfId="32774"/>
    <cellStyle name="Normal 18 2 3 4 2 2 3" xfId="25207"/>
    <cellStyle name="Normal 18 2 3 4 2 3" xfId="12144"/>
    <cellStyle name="Normal 18 2 3 4 2 3 2" xfId="28993"/>
    <cellStyle name="Normal 18 2 3 4 2 4" xfId="21426"/>
    <cellStyle name="Normal 18 2 3 4 3" xfId="5984"/>
    <cellStyle name="Normal 18 2 3 4 3 2" xfId="14043"/>
    <cellStyle name="Normal 18 2 3 4 3 2 2" xfId="30890"/>
    <cellStyle name="Normal 18 2 3 4 3 3" xfId="23323"/>
    <cellStyle name="Normal 18 2 3 4 4" xfId="10209"/>
    <cellStyle name="Normal 18 2 3 4 4 2" xfId="27109"/>
    <cellStyle name="Normal 18 2 3 4 5" xfId="17122"/>
    <cellStyle name="Normal 18 2 3 4 6" xfId="19541"/>
    <cellStyle name="Normal 18 2 3 5" xfId="3173"/>
    <cellStyle name="Normal 18 2 3 5 2" xfId="6956"/>
    <cellStyle name="Normal 18 2 3 5 2 2" xfId="15015"/>
    <cellStyle name="Normal 18 2 3 5 2 2 2" xfId="31862"/>
    <cellStyle name="Normal 18 2 3 5 2 3" xfId="24295"/>
    <cellStyle name="Normal 18 2 3 5 3" xfId="11232"/>
    <cellStyle name="Normal 18 2 3 5 3 2" xfId="28081"/>
    <cellStyle name="Normal 18 2 3 5 4" xfId="20514"/>
    <cellStyle name="Normal 18 2 3 6" xfId="5072"/>
    <cellStyle name="Normal 18 2 3 6 2" xfId="13131"/>
    <cellStyle name="Normal 18 2 3 6 2 2" xfId="29978"/>
    <cellStyle name="Normal 18 2 3 6 3" xfId="22411"/>
    <cellStyle name="Normal 18 2 3 7" xfId="9216"/>
    <cellStyle name="Normal 18 2 3 7 2" xfId="26197"/>
    <cellStyle name="Normal 18 2 3 8" xfId="17115"/>
    <cellStyle name="Normal 18 2 3 9" xfId="18629"/>
    <cellStyle name="Normal 18 2 4" xfId="1205"/>
    <cellStyle name="Normal 18 2 4 2" xfId="1701"/>
    <cellStyle name="Normal 18 2 4 2 2" xfId="2700"/>
    <cellStyle name="Normal 18 2 4 2 2 2" xfId="4662"/>
    <cellStyle name="Normal 18 2 4 2 2 2 2" xfId="8445"/>
    <cellStyle name="Normal 18 2 4 2 2 2 2 2" xfId="16504"/>
    <cellStyle name="Normal 18 2 4 2 2 2 2 2 2" xfId="33351"/>
    <cellStyle name="Normal 18 2 4 2 2 2 2 3" xfId="25784"/>
    <cellStyle name="Normal 18 2 4 2 2 2 3" xfId="12721"/>
    <cellStyle name="Normal 18 2 4 2 2 2 3 2" xfId="29570"/>
    <cellStyle name="Normal 18 2 4 2 2 2 4" xfId="22003"/>
    <cellStyle name="Normal 18 2 4 2 2 3" xfId="6561"/>
    <cellStyle name="Normal 18 2 4 2 2 3 2" xfId="14620"/>
    <cellStyle name="Normal 18 2 4 2 2 3 2 2" xfId="31467"/>
    <cellStyle name="Normal 18 2 4 2 2 3 3" xfId="23900"/>
    <cellStyle name="Normal 18 2 4 2 2 4" xfId="10787"/>
    <cellStyle name="Normal 18 2 4 2 2 4 2" xfId="27686"/>
    <cellStyle name="Normal 18 2 4 2 2 5" xfId="17125"/>
    <cellStyle name="Normal 18 2 4 2 2 6" xfId="20118"/>
    <cellStyle name="Normal 18 2 4 2 3" xfId="3750"/>
    <cellStyle name="Normal 18 2 4 2 3 2" xfId="7533"/>
    <cellStyle name="Normal 18 2 4 2 3 2 2" xfId="15592"/>
    <cellStyle name="Normal 18 2 4 2 3 2 2 2" xfId="32439"/>
    <cellStyle name="Normal 18 2 4 2 3 2 3" xfId="24872"/>
    <cellStyle name="Normal 18 2 4 2 3 3" xfId="11809"/>
    <cellStyle name="Normal 18 2 4 2 3 3 2" xfId="28658"/>
    <cellStyle name="Normal 18 2 4 2 3 4" xfId="21091"/>
    <cellStyle name="Normal 18 2 4 2 4" xfId="5649"/>
    <cellStyle name="Normal 18 2 4 2 4 2" xfId="13708"/>
    <cellStyle name="Normal 18 2 4 2 4 2 2" xfId="30555"/>
    <cellStyle name="Normal 18 2 4 2 4 3" xfId="22988"/>
    <cellStyle name="Normal 18 2 4 2 5" xfId="9834"/>
    <cellStyle name="Normal 18 2 4 2 5 2" xfId="26774"/>
    <cellStyle name="Normal 18 2 4 2 6" xfId="17124"/>
    <cellStyle name="Normal 18 2 4 2 7" xfId="19206"/>
    <cellStyle name="Normal 18 2 4 3" xfId="2247"/>
    <cellStyle name="Normal 18 2 4 3 2" xfId="4211"/>
    <cellStyle name="Normal 18 2 4 3 2 2" xfId="7994"/>
    <cellStyle name="Normal 18 2 4 3 2 2 2" xfId="16053"/>
    <cellStyle name="Normal 18 2 4 3 2 2 2 2" xfId="32900"/>
    <cellStyle name="Normal 18 2 4 3 2 2 3" xfId="25333"/>
    <cellStyle name="Normal 18 2 4 3 2 3" xfId="12270"/>
    <cellStyle name="Normal 18 2 4 3 2 3 2" xfId="29119"/>
    <cellStyle name="Normal 18 2 4 3 2 4" xfId="21552"/>
    <cellStyle name="Normal 18 2 4 3 3" xfId="6110"/>
    <cellStyle name="Normal 18 2 4 3 3 2" xfId="14169"/>
    <cellStyle name="Normal 18 2 4 3 3 2 2" xfId="31016"/>
    <cellStyle name="Normal 18 2 4 3 3 3" xfId="23449"/>
    <cellStyle name="Normal 18 2 4 3 4" xfId="10335"/>
    <cellStyle name="Normal 18 2 4 3 4 2" xfId="27235"/>
    <cellStyle name="Normal 18 2 4 3 5" xfId="17126"/>
    <cellStyle name="Normal 18 2 4 3 6" xfId="19667"/>
    <cellStyle name="Normal 18 2 4 4" xfId="3299"/>
    <cellStyle name="Normal 18 2 4 4 2" xfId="7082"/>
    <cellStyle name="Normal 18 2 4 4 2 2" xfId="15141"/>
    <cellStyle name="Normal 18 2 4 4 2 2 2" xfId="31988"/>
    <cellStyle name="Normal 18 2 4 4 2 3" xfId="24421"/>
    <cellStyle name="Normal 18 2 4 4 3" xfId="11358"/>
    <cellStyle name="Normal 18 2 4 4 3 2" xfId="28207"/>
    <cellStyle name="Normal 18 2 4 4 4" xfId="20640"/>
    <cellStyle name="Normal 18 2 4 5" xfId="5198"/>
    <cellStyle name="Normal 18 2 4 5 2" xfId="13257"/>
    <cellStyle name="Normal 18 2 4 5 2 2" xfId="30104"/>
    <cellStyle name="Normal 18 2 4 5 3" xfId="22537"/>
    <cellStyle name="Normal 18 2 4 6" xfId="9359"/>
    <cellStyle name="Normal 18 2 4 6 2" xfId="26323"/>
    <cellStyle name="Normal 18 2 4 7" xfId="17123"/>
    <cellStyle name="Normal 18 2 4 8" xfId="18755"/>
    <cellStyle name="Normal 18 2 5" xfId="1483"/>
    <cellStyle name="Normal 18 2 5 2" xfId="2482"/>
    <cellStyle name="Normal 18 2 5 2 2" xfId="4444"/>
    <cellStyle name="Normal 18 2 5 2 2 2" xfId="8227"/>
    <cellStyle name="Normal 18 2 5 2 2 2 2" xfId="16286"/>
    <cellStyle name="Normal 18 2 5 2 2 2 2 2" xfId="33133"/>
    <cellStyle name="Normal 18 2 5 2 2 2 3" xfId="25566"/>
    <cellStyle name="Normal 18 2 5 2 2 3" xfId="12503"/>
    <cellStyle name="Normal 18 2 5 2 2 3 2" xfId="29352"/>
    <cellStyle name="Normal 18 2 5 2 2 4" xfId="21785"/>
    <cellStyle name="Normal 18 2 5 2 3" xfId="6343"/>
    <cellStyle name="Normal 18 2 5 2 3 2" xfId="14402"/>
    <cellStyle name="Normal 18 2 5 2 3 2 2" xfId="31249"/>
    <cellStyle name="Normal 18 2 5 2 3 3" xfId="23682"/>
    <cellStyle name="Normal 18 2 5 2 4" xfId="10569"/>
    <cellStyle name="Normal 18 2 5 2 4 2" xfId="27468"/>
    <cellStyle name="Normal 18 2 5 2 5" xfId="17128"/>
    <cellStyle name="Normal 18 2 5 2 6" xfId="19900"/>
    <cellStyle name="Normal 18 2 5 3" xfId="3532"/>
    <cellStyle name="Normal 18 2 5 3 2" xfId="7315"/>
    <cellStyle name="Normal 18 2 5 3 2 2" xfId="15374"/>
    <cellStyle name="Normal 18 2 5 3 2 2 2" xfId="32221"/>
    <cellStyle name="Normal 18 2 5 3 2 3" xfId="24654"/>
    <cellStyle name="Normal 18 2 5 3 3" xfId="11591"/>
    <cellStyle name="Normal 18 2 5 3 3 2" xfId="28440"/>
    <cellStyle name="Normal 18 2 5 3 4" xfId="20873"/>
    <cellStyle name="Normal 18 2 5 4" xfId="5431"/>
    <cellStyle name="Normal 18 2 5 4 2" xfId="13490"/>
    <cellStyle name="Normal 18 2 5 4 2 2" xfId="30337"/>
    <cellStyle name="Normal 18 2 5 4 3" xfId="22770"/>
    <cellStyle name="Normal 18 2 5 5" xfId="9616"/>
    <cellStyle name="Normal 18 2 5 5 2" xfId="26556"/>
    <cellStyle name="Normal 18 2 5 6" xfId="17127"/>
    <cellStyle name="Normal 18 2 5 7" xfId="18988"/>
    <cellStyle name="Normal 18 2 6" xfId="2008"/>
    <cellStyle name="Normal 18 2 6 2" xfId="3993"/>
    <cellStyle name="Normal 18 2 6 2 2" xfId="7776"/>
    <cellStyle name="Normal 18 2 6 2 2 2" xfId="15835"/>
    <cellStyle name="Normal 18 2 6 2 2 2 2" xfId="32682"/>
    <cellStyle name="Normal 18 2 6 2 2 3" xfId="25115"/>
    <cellStyle name="Normal 18 2 6 2 3" xfId="12052"/>
    <cellStyle name="Normal 18 2 6 2 3 2" xfId="28901"/>
    <cellStyle name="Normal 18 2 6 2 4" xfId="21334"/>
    <cellStyle name="Normal 18 2 6 3" xfId="5892"/>
    <cellStyle name="Normal 18 2 6 3 2" xfId="13951"/>
    <cellStyle name="Normal 18 2 6 3 2 2" xfId="30798"/>
    <cellStyle name="Normal 18 2 6 3 3" xfId="23231"/>
    <cellStyle name="Normal 18 2 6 4" xfId="10107"/>
    <cellStyle name="Normal 18 2 6 4 2" xfId="27017"/>
    <cellStyle name="Normal 18 2 6 5" xfId="17129"/>
    <cellStyle name="Normal 18 2 6 6" xfId="19449"/>
    <cellStyle name="Normal 18 2 7" xfId="3051"/>
    <cellStyle name="Normal 18 2 7 2" xfId="6864"/>
    <cellStyle name="Normal 18 2 7 2 2" xfId="14923"/>
    <cellStyle name="Normal 18 2 7 2 2 2" xfId="31770"/>
    <cellStyle name="Normal 18 2 7 2 3" xfId="24203"/>
    <cellStyle name="Normal 18 2 7 3" xfId="11114"/>
    <cellStyle name="Normal 18 2 7 3 2" xfId="27989"/>
    <cellStyle name="Normal 18 2 7 4" xfId="20422"/>
    <cellStyle name="Normal 18 2 8" xfId="4980"/>
    <cellStyle name="Normal 18 2 8 2" xfId="13039"/>
    <cellStyle name="Normal 18 2 8 2 2" xfId="29886"/>
    <cellStyle name="Normal 18 2 8 3" xfId="22319"/>
    <cellStyle name="Normal 18 2 9" xfId="8963"/>
    <cellStyle name="Normal 18 2 9 2" xfId="26105"/>
    <cellStyle name="Normal 18 3" xfId="720"/>
    <cellStyle name="Normal 18 3 10" xfId="18559"/>
    <cellStyle name="Normal 18 3 11" xfId="34062"/>
    <cellStyle name="Normal 18 3 2" xfId="1059"/>
    <cellStyle name="Normal 18 3 2 2" xfId="1320"/>
    <cellStyle name="Normal 18 3 2 2 2" xfId="1816"/>
    <cellStyle name="Normal 18 3 2 2 2 2" xfId="2815"/>
    <cellStyle name="Normal 18 3 2 2 2 2 2" xfId="4777"/>
    <cellStyle name="Normal 18 3 2 2 2 2 2 2" xfId="8560"/>
    <cellStyle name="Normal 18 3 2 2 2 2 2 2 2" xfId="16619"/>
    <cellStyle name="Normal 18 3 2 2 2 2 2 2 2 2" xfId="33466"/>
    <cellStyle name="Normal 18 3 2 2 2 2 2 2 3" xfId="25899"/>
    <cellStyle name="Normal 18 3 2 2 2 2 2 3" xfId="12836"/>
    <cellStyle name="Normal 18 3 2 2 2 2 2 3 2" xfId="29685"/>
    <cellStyle name="Normal 18 3 2 2 2 2 2 4" xfId="22118"/>
    <cellStyle name="Normal 18 3 2 2 2 2 3" xfId="6676"/>
    <cellStyle name="Normal 18 3 2 2 2 2 3 2" xfId="14735"/>
    <cellStyle name="Normal 18 3 2 2 2 2 3 2 2" xfId="31582"/>
    <cellStyle name="Normal 18 3 2 2 2 2 3 3" xfId="24015"/>
    <cellStyle name="Normal 18 3 2 2 2 2 4" xfId="10902"/>
    <cellStyle name="Normal 18 3 2 2 2 2 4 2" xfId="27801"/>
    <cellStyle name="Normal 18 3 2 2 2 2 5" xfId="17134"/>
    <cellStyle name="Normal 18 3 2 2 2 2 6" xfId="20233"/>
    <cellStyle name="Normal 18 3 2 2 2 3" xfId="3865"/>
    <cellStyle name="Normal 18 3 2 2 2 3 2" xfId="7648"/>
    <cellStyle name="Normal 18 3 2 2 2 3 2 2" xfId="15707"/>
    <cellStyle name="Normal 18 3 2 2 2 3 2 2 2" xfId="32554"/>
    <cellStyle name="Normal 18 3 2 2 2 3 2 3" xfId="24987"/>
    <cellStyle name="Normal 18 3 2 2 2 3 3" xfId="11924"/>
    <cellStyle name="Normal 18 3 2 2 2 3 3 2" xfId="28773"/>
    <cellStyle name="Normal 18 3 2 2 2 3 4" xfId="21206"/>
    <cellStyle name="Normal 18 3 2 2 2 4" xfId="5764"/>
    <cellStyle name="Normal 18 3 2 2 2 4 2" xfId="13823"/>
    <cellStyle name="Normal 18 3 2 2 2 4 2 2" xfId="30670"/>
    <cellStyle name="Normal 18 3 2 2 2 4 3" xfId="23103"/>
    <cellStyle name="Normal 18 3 2 2 2 5" xfId="9949"/>
    <cellStyle name="Normal 18 3 2 2 2 5 2" xfId="26889"/>
    <cellStyle name="Normal 18 3 2 2 2 6" xfId="17133"/>
    <cellStyle name="Normal 18 3 2 2 2 7" xfId="19321"/>
    <cellStyle name="Normal 18 3 2 2 3" xfId="2362"/>
    <cellStyle name="Normal 18 3 2 2 3 2" xfId="4326"/>
    <cellStyle name="Normal 18 3 2 2 3 2 2" xfId="8109"/>
    <cellStyle name="Normal 18 3 2 2 3 2 2 2" xfId="16168"/>
    <cellStyle name="Normal 18 3 2 2 3 2 2 2 2" xfId="33015"/>
    <cellStyle name="Normal 18 3 2 2 3 2 2 3" xfId="25448"/>
    <cellStyle name="Normal 18 3 2 2 3 2 3" xfId="12385"/>
    <cellStyle name="Normal 18 3 2 2 3 2 3 2" xfId="29234"/>
    <cellStyle name="Normal 18 3 2 2 3 2 4" xfId="21667"/>
    <cellStyle name="Normal 18 3 2 2 3 3" xfId="6225"/>
    <cellStyle name="Normal 18 3 2 2 3 3 2" xfId="14284"/>
    <cellStyle name="Normal 18 3 2 2 3 3 2 2" xfId="31131"/>
    <cellStyle name="Normal 18 3 2 2 3 3 3" xfId="23564"/>
    <cellStyle name="Normal 18 3 2 2 3 4" xfId="10450"/>
    <cellStyle name="Normal 18 3 2 2 3 4 2" xfId="27350"/>
    <cellStyle name="Normal 18 3 2 2 3 5" xfId="17135"/>
    <cellStyle name="Normal 18 3 2 2 3 6" xfId="19782"/>
    <cellStyle name="Normal 18 3 2 2 4" xfId="3414"/>
    <cellStyle name="Normal 18 3 2 2 4 2" xfId="7197"/>
    <cellStyle name="Normal 18 3 2 2 4 2 2" xfId="15256"/>
    <cellStyle name="Normal 18 3 2 2 4 2 2 2" xfId="32103"/>
    <cellStyle name="Normal 18 3 2 2 4 2 3" xfId="24536"/>
    <cellStyle name="Normal 18 3 2 2 4 3" xfId="11473"/>
    <cellStyle name="Normal 18 3 2 2 4 3 2" xfId="28322"/>
    <cellStyle name="Normal 18 3 2 2 4 4" xfId="20755"/>
    <cellStyle name="Normal 18 3 2 2 5" xfId="5313"/>
    <cellStyle name="Normal 18 3 2 2 5 2" xfId="13372"/>
    <cellStyle name="Normal 18 3 2 2 5 2 2" xfId="30219"/>
    <cellStyle name="Normal 18 3 2 2 5 3" xfId="22652"/>
    <cellStyle name="Normal 18 3 2 2 6" xfId="9474"/>
    <cellStyle name="Normal 18 3 2 2 6 2" xfId="26438"/>
    <cellStyle name="Normal 18 3 2 2 7" xfId="17132"/>
    <cellStyle name="Normal 18 3 2 2 8" xfId="18870"/>
    <cellStyle name="Normal 18 3 2 3" xfId="1598"/>
    <cellStyle name="Normal 18 3 2 3 2" xfId="2597"/>
    <cellStyle name="Normal 18 3 2 3 2 2" xfId="4559"/>
    <cellStyle name="Normal 18 3 2 3 2 2 2" xfId="8342"/>
    <cellStyle name="Normal 18 3 2 3 2 2 2 2" xfId="16401"/>
    <cellStyle name="Normal 18 3 2 3 2 2 2 2 2" xfId="33248"/>
    <cellStyle name="Normal 18 3 2 3 2 2 2 3" xfId="25681"/>
    <cellStyle name="Normal 18 3 2 3 2 2 3" xfId="12618"/>
    <cellStyle name="Normal 18 3 2 3 2 2 3 2" xfId="29467"/>
    <cellStyle name="Normal 18 3 2 3 2 2 4" xfId="21900"/>
    <cellStyle name="Normal 18 3 2 3 2 3" xfId="6458"/>
    <cellStyle name="Normal 18 3 2 3 2 3 2" xfId="14517"/>
    <cellStyle name="Normal 18 3 2 3 2 3 2 2" xfId="31364"/>
    <cellStyle name="Normal 18 3 2 3 2 3 3" xfId="23797"/>
    <cellStyle name="Normal 18 3 2 3 2 4" xfId="10684"/>
    <cellStyle name="Normal 18 3 2 3 2 4 2" xfId="27583"/>
    <cellStyle name="Normal 18 3 2 3 2 5" xfId="17137"/>
    <cellStyle name="Normal 18 3 2 3 2 6" xfId="20015"/>
    <cellStyle name="Normal 18 3 2 3 3" xfId="3647"/>
    <cellStyle name="Normal 18 3 2 3 3 2" xfId="7430"/>
    <cellStyle name="Normal 18 3 2 3 3 2 2" xfId="15489"/>
    <cellStyle name="Normal 18 3 2 3 3 2 2 2" xfId="32336"/>
    <cellStyle name="Normal 18 3 2 3 3 2 3" xfId="24769"/>
    <cellStyle name="Normal 18 3 2 3 3 3" xfId="11706"/>
    <cellStyle name="Normal 18 3 2 3 3 3 2" xfId="28555"/>
    <cellStyle name="Normal 18 3 2 3 3 4" xfId="20988"/>
    <cellStyle name="Normal 18 3 2 3 4" xfId="5546"/>
    <cellStyle name="Normal 18 3 2 3 4 2" xfId="13605"/>
    <cellStyle name="Normal 18 3 2 3 4 2 2" xfId="30452"/>
    <cellStyle name="Normal 18 3 2 3 4 3" xfId="22885"/>
    <cellStyle name="Normal 18 3 2 3 5" xfId="9731"/>
    <cellStyle name="Normal 18 3 2 3 5 2" xfId="26671"/>
    <cellStyle name="Normal 18 3 2 3 6" xfId="17136"/>
    <cellStyle name="Normal 18 3 2 3 7" xfId="19103"/>
    <cellStyle name="Normal 18 3 2 4" xfId="2144"/>
    <cellStyle name="Normal 18 3 2 4 2" xfId="4108"/>
    <cellStyle name="Normal 18 3 2 4 2 2" xfId="7891"/>
    <cellStyle name="Normal 18 3 2 4 2 2 2" xfId="15950"/>
    <cellStyle name="Normal 18 3 2 4 2 2 2 2" xfId="32797"/>
    <cellStyle name="Normal 18 3 2 4 2 2 3" xfId="25230"/>
    <cellStyle name="Normal 18 3 2 4 2 3" xfId="12167"/>
    <cellStyle name="Normal 18 3 2 4 2 3 2" xfId="29016"/>
    <cellStyle name="Normal 18 3 2 4 2 4" xfId="21449"/>
    <cellStyle name="Normal 18 3 2 4 3" xfId="6007"/>
    <cellStyle name="Normal 18 3 2 4 3 2" xfId="14066"/>
    <cellStyle name="Normal 18 3 2 4 3 2 2" xfId="30913"/>
    <cellStyle name="Normal 18 3 2 4 3 3" xfId="23346"/>
    <cellStyle name="Normal 18 3 2 4 4" xfId="10232"/>
    <cellStyle name="Normal 18 3 2 4 4 2" xfId="27132"/>
    <cellStyle name="Normal 18 3 2 4 5" xfId="17138"/>
    <cellStyle name="Normal 18 3 2 4 6" xfId="19564"/>
    <cellStyle name="Normal 18 3 2 5" xfId="3196"/>
    <cellStyle name="Normal 18 3 2 5 2" xfId="6979"/>
    <cellStyle name="Normal 18 3 2 5 2 2" xfId="15038"/>
    <cellStyle name="Normal 18 3 2 5 2 2 2" xfId="31885"/>
    <cellStyle name="Normal 18 3 2 5 2 3" xfId="24318"/>
    <cellStyle name="Normal 18 3 2 5 3" xfId="11255"/>
    <cellStyle name="Normal 18 3 2 5 3 2" xfId="28104"/>
    <cellStyle name="Normal 18 3 2 5 4" xfId="20537"/>
    <cellStyle name="Normal 18 3 2 6" xfId="5095"/>
    <cellStyle name="Normal 18 3 2 6 2" xfId="13154"/>
    <cellStyle name="Normal 18 3 2 6 2 2" xfId="30001"/>
    <cellStyle name="Normal 18 3 2 6 3" xfId="22434"/>
    <cellStyle name="Normal 18 3 2 7" xfId="9239"/>
    <cellStyle name="Normal 18 3 2 7 2" xfId="26220"/>
    <cellStyle name="Normal 18 3 2 8" xfId="17131"/>
    <cellStyle name="Normal 18 3 2 9" xfId="18652"/>
    <cellStyle name="Normal 18 3 3" xfId="1228"/>
    <cellStyle name="Normal 18 3 3 2" xfId="1724"/>
    <cellStyle name="Normal 18 3 3 2 2" xfId="2723"/>
    <cellStyle name="Normal 18 3 3 2 2 2" xfId="4685"/>
    <cellStyle name="Normal 18 3 3 2 2 2 2" xfId="8468"/>
    <cellStyle name="Normal 18 3 3 2 2 2 2 2" xfId="16527"/>
    <cellStyle name="Normal 18 3 3 2 2 2 2 2 2" xfId="33374"/>
    <cellStyle name="Normal 18 3 3 2 2 2 2 3" xfId="25807"/>
    <cellStyle name="Normal 18 3 3 2 2 2 3" xfId="12744"/>
    <cellStyle name="Normal 18 3 3 2 2 2 3 2" xfId="29593"/>
    <cellStyle name="Normal 18 3 3 2 2 2 4" xfId="22026"/>
    <cellStyle name="Normal 18 3 3 2 2 3" xfId="6584"/>
    <cellStyle name="Normal 18 3 3 2 2 3 2" xfId="14643"/>
    <cellStyle name="Normal 18 3 3 2 2 3 2 2" xfId="31490"/>
    <cellStyle name="Normal 18 3 3 2 2 3 3" xfId="23923"/>
    <cellStyle name="Normal 18 3 3 2 2 4" xfId="10810"/>
    <cellStyle name="Normal 18 3 3 2 2 4 2" xfId="27709"/>
    <cellStyle name="Normal 18 3 3 2 2 5" xfId="17141"/>
    <cellStyle name="Normal 18 3 3 2 2 6" xfId="20141"/>
    <cellStyle name="Normal 18 3 3 2 3" xfId="3773"/>
    <cellStyle name="Normal 18 3 3 2 3 2" xfId="7556"/>
    <cellStyle name="Normal 18 3 3 2 3 2 2" xfId="15615"/>
    <cellStyle name="Normal 18 3 3 2 3 2 2 2" xfId="32462"/>
    <cellStyle name="Normal 18 3 3 2 3 2 3" xfId="24895"/>
    <cellStyle name="Normal 18 3 3 2 3 3" xfId="11832"/>
    <cellStyle name="Normal 18 3 3 2 3 3 2" xfId="28681"/>
    <cellStyle name="Normal 18 3 3 2 3 4" xfId="21114"/>
    <cellStyle name="Normal 18 3 3 2 4" xfId="5672"/>
    <cellStyle name="Normal 18 3 3 2 4 2" xfId="13731"/>
    <cellStyle name="Normal 18 3 3 2 4 2 2" xfId="30578"/>
    <cellStyle name="Normal 18 3 3 2 4 3" xfId="23011"/>
    <cellStyle name="Normal 18 3 3 2 5" xfId="9857"/>
    <cellStyle name="Normal 18 3 3 2 5 2" xfId="26797"/>
    <cellStyle name="Normal 18 3 3 2 6" xfId="17140"/>
    <cellStyle name="Normal 18 3 3 2 7" xfId="19229"/>
    <cellStyle name="Normal 18 3 3 3" xfId="2270"/>
    <cellStyle name="Normal 18 3 3 3 2" xfId="4234"/>
    <cellStyle name="Normal 18 3 3 3 2 2" xfId="8017"/>
    <cellStyle name="Normal 18 3 3 3 2 2 2" xfId="16076"/>
    <cellStyle name="Normal 18 3 3 3 2 2 2 2" xfId="32923"/>
    <cellStyle name="Normal 18 3 3 3 2 2 3" xfId="25356"/>
    <cellStyle name="Normal 18 3 3 3 2 3" xfId="12293"/>
    <cellStyle name="Normal 18 3 3 3 2 3 2" xfId="29142"/>
    <cellStyle name="Normal 18 3 3 3 2 4" xfId="21575"/>
    <cellStyle name="Normal 18 3 3 3 3" xfId="6133"/>
    <cellStyle name="Normal 18 3 3 3 3 2" xfId="14192"/>
    <cellStyle name="Normal 18 3 3 3 3 2 2" xfId="31039"/>
    <cellStyle name="Normal 18 3 3 3 3 3" xfId="23472"/>
    <cellStyle name="Normal 18 3 3 3 4" xfId="10358"/>
    <cellStyle name="Normal 18 3 3 3 4 2" xfId="27258"/>
    <cellStyle name="Normal 18 3 3 3 5" xfId="17142"/>
    <cellStyle name="Normal 18 3 3 3 6" xfId="19690"/>
    <cellStyle name="Normal 18 3 3 4" xfId="3322"/>
    <cellStyle name="Normal 18 3 3 4 2" xfId="7105"/>
    <cellStyle name="Normal 18 3 3 4 2 2" xfId="15164"/>
    <cellStyle name="Normal 18 3 3 4 2 2 2" xfId="32011"/>
    <cellStyle name="Normal 18 3 3 4 2 3" xfId="24444"/>
    <cellStyle name="Normal 18 3 3 4 3" xfId="11381"/>
    <cellStyle name="Normal 18 3 3 4 3 2" xfId="28230"/>
    <cellStyle name="Normal 18 3 3 4 4" xfId="20663"/>
    <cellStyle name="Normal 18 3 3 5" xfId="5221"/>
    <cellStyle name="Normal 18 3 3 5 2" xfId="13280"/>
    <cellStyle name="Normal 18 3 3 5 2 2" xfId="30127"/>
    <cellStyle name="Normal 18 3 3 5 3" xfId="22560"/>
    <cellStyle name="Normal 18 3 3 6" xfId="9382"/>
    <cellStyle name="Normal 18 3 3 6 2" xfId="26346"/>
    <cellStyle name="Normal 18 3 3 7" xfId="17139"/>
    <cellStyle name="Normal 18 3 3 8" xfId="18778"/>
    <cellStyle name="Normal 18 3 4" xfId="1506"/>
    <cellStyle name="Normal 18 3 4 2" xfId="2505"/>
    <cellStyle name="Normal 18 3 4 2 2" xfId="4467"/>
    <cellStyle name="Normal 18 3 4 2 2 2" xfId="8250"/>
    <cellStyle name="Normal 18 3 4 2 2 2 2" xfId="16309"/>
    <cellStyle name="Normal 18 3 4 2 2 2 2 2" xfId="33156"/>
    <cellStyle name="Normal 18 3 4 2 2 2 3" xfId="25589"/>
    <cellStyle name="Normal 18 3 4 2 2 3" xfId="12526"/>
    <cellStyle name="Normal 18 3 4 2 2 3 2" xfId="29375"/>
    <cellStyle name="Normal 18 3 4 2 2 4" xfId="21808"/>
    <cellStyle name="Normal 18 3 4 2 3" xfId="6366"/>
    <cellStyle name="Normal 18 3 4 2 3 2" xfId="14425"/>
    <cellStyle name="Normal 18 3 4 2 3 2 2" xfId="31272"/>
    <cellStyle name="Normal 18 3 4 2 3 3" xfId="23705"/>
    <cellStyle name="Normal 18 3 4 2 4" xfId="10592"/>
    <cellStyle name="Normal 18 3 4 2 4 2" xfId="27491"/>
    <cellStyle name="Normal 18 3 4 2 5" xfId="17144"/>
    <cellStyle name="Normal 18 3 4 2 6" xfId="19923"/>
    <cellStyle name="Normal 18 3 4 3" xfId="3555"/>
    <cellStyle name="Normal 18 3 4 3 2" xfId="7338"/>
    <cellStyle name="Normal 18 3 4 3 2 2" xfId="15397"/>
    <cellStyle name="Normal 18 3 4 3 2 2 2" xfId="32244"/>
    <cellStyle name="Normal 18 3 4 3 2 3" xfId="24677"/>
    <cellStyle name="Normal 18 3 4 3 3" xfId="11614"/>
    <cellStyle name="Normal 18 3 4 3 3 2" xfId="28463"/>
    <cellStyle name="Normal 18 3 4 3 4" xfId="20896"/>
    <cellStyle name="Normal 18 3 4 4" xfId="5454"/>
    <cellStyle name="Normal 18 3 4 4 2" xfId="13513"/>
    <cellStyle name="Normal 18 3 4 4 2 2" xfId="30360"/>
    <cellStyle name="Normal 18 3 4 4 3" xfId="22793"/>
    <cellStyle name="Normal 18 3 4 5" xfId="9639"/>
    <cellStyle name="Normal 18 3 4 5 2" xfId="26579"/>
    <cellStyle name="Normal 18 3 4 6" xfId="17143"/>
    <cellStyle name="Normal 18 3 4 7" xfId="19011"/>
    <cellStyle name="Normal 18 3 5" xfId="2035"/>
    <cellStyle name="Normal 18 3 5 2" xfId="4016"/>
    <cellStyle name="Normal 18 3 5 2 2" xfId="7799"/>
    <cellStyle name="Normal 18 3 5 2 2 2" xfId="15858"/>
    <cellStyle name="Normal 18 3 5 2 2 2 2" xfId="32705"/>
    <cellStyle name="Normal 18 3 5 2 2 3" xfId="25138"/>
    <cellStyle name="Normal 18 3 5 2 3" xfId="12075"/>
    <cellStyle name="Normal 18 3 5 2 3 2" xfId="28924"/>
    <cellStyle name="Normal 18 3 5 2 4" xfId="21357"/>
    <cellStyle name="Normal 18 3 5 3" xfId="5915"/>
    <cellStyle name="Normal 18 3 5 3 2" xfId="13974"/>
    <cellStyle name="Normal 18 3 5 3 2 2" xfId="30821"/>
    <cellStyle name="Normal 18 3 5 3 3" xfId="23254"/>
    <cellStyle name="Normal 18 3 5 4" xfId="10133"/>
    <cellStyle name="Normal 18 3 5 4 2" xfId="27040"/>
    <cellStyle name="Normal 18 3 5 5" xfId="17145"/>
    <cellStyle name="Normal 18 3 5 6" xfId="19472"/>
    <cellStyle name="Normal 18 3 6" xfId="3074"/>
    <cellStyle name="Normal 18 3 6 2" xfId="6887"/>
    <cellStyle name="Normal 18 3 6 2 2" xfId="14946"/>
    <cellStyle name="Normal 18 3 6 2 2 2" xfId="31793"/>
    <cellStyle name="Normal 18 3 6 2 3" xfId="24226"/>
    <cellStyle name="Normal 18 3 6 3" xfId="11137"/>
    <cellStyle name="Normal 18 3 6 3 2" xfId="28012"/>
    <cellStyle name="Normal 18 3 6 4" xfId="20445"/>
    <cellStyle name="Normal 18 3 7" xfId="5003"/>
    <cellStyle name="Normal 18 3 7 2" xfId="13062"/>
    <cellStyle name="Normal 18 3 7 2 2" xfId="29909"/>
    <cellStyle name="Normal 18 3 7 3" xfId="22342"/>
    <cellStyle name="Normal 18 3 8" xfId="9020"/>
    <cellStyle name="Normal 18 3 8 2" xfId="26128"/>
    <cellStyle name="Normal 18 3 9" xfId="17130"/>
    <cellStyle name="Normal 18 4" xfId="939"/>
    <cellStyle name="Normal 18 4 2" xfId="3119"/>
    <cellStyle name="Normal 18 4 3" xfId="17146"/>
    <cellStyle name="Normal 18 4 4" xfId="34063"/>
    <cellStyle name="Normal 18 5" xfId="1023"/>
    <cellStyle name="Normal 18 5 2" xfId="1284"/>
    <cellStyle name="Normal 18 5 2 2" xfId="1780"/>
    <cellStyle name="Normal 18 5 2 2 2" xfId="2779"/>
    <cellStyle name="Normal 18 5 2 2 2 2" xfId="4741"/>
    <cellStyle name="Normal 18 5 2 2 2 2 2" xfId="8524"/>
    <cellStyle name="Normal 18 5 2 2 2 2 2 2" xfId="16583"/>
    <cellStyle name="Normal 18 5 2 2 2 2 2 2 2" xfId="33430"/>
    <cellStyle name="Normal 18 5 2 2 2 2 2 3" xfId="25863"/>
    <cellStyle name="Normal 18 5 2 2 2 2 3" xfId="12800"/>
    <cellStyle name="Normal 18 5 2 2 2 2 3 2" xfId="29649"/>
    <cellStyle name="Normal 18 5 2 2 2 2 4" xfId="22082"/>
    <cellStyle name="Normal 18 5 2 2 2 3" xfId="6640"/>
    <cellStyle name="Normal 18 5 2 2 2 3 2" xfId="14699"/>
    <cellStyle name="Normal 18 5 2 2 2 3 2 2" xfId="31546"/>
    <cellStyle name="Normal 18 5 2 2 2 3 3" xfId="23979"/>
    <cellStyle name="Normal 18 5 2 2 2 4" xfId="10866"/>
    <cellStyle name="Normal 18 5 2 2 2 4 2" xfId="27765"/>
    <cellStyle name="Normal 18 5 2 2 2 5" xfId="17150"/>
    <cellStyle name="Normal 18 5 2 2 2 6" xfId="20197"/>
    <cellStyle name="Normal 18 5 2 2 3" xfId="3829"/>
    <cellStyle name="Normal 18 5 2 2 3 2" xfId="7612"/>
    <cellStyle name="Normal 18 5 2 2 3 2 2" xfId="15671"/>
    <cellStyle name="Normal 18 5 2 2 3 2 2 2" xfId="32518"/>
    <cellStyle name="Normal 18 5 2 2 3 2 3" xfId="24951"/>
    <cellStyle name="Normal 18 5 2 2 3 3" xfId="11888"/>
    <cellStyle name="Normal 18 5 2 2 3 3 2" xfId="28737"/>
    <cellStyle name="Normal 18 5 2 2 3 4" xfId="21170"/>
    <cellStyle name="Normal 18 5 2 2 4" xfId="5728"/>
    <cellStyle name="Normal 18 5 2 2 4 2" xfId="13787"/>
    <cellStyle name="Normal 18 5 2 2 4 2 2" xfId="30634"/>
    <cellStyle name="Normal 18 5 2 2 4 3" xfId="23067"/>
    <cellStyle name="Normal 18 5 2 2 5" xfId="9913"/>
    <cellStyle name="Normal 18 5 2 2 5 2" xfId="26853"/>
    <cellStyle name="Normal 18 5 2 2 6" xfId="17149"/>
    <cellStyle name="Normal 18 5 2 2 7" xfId="19285"/>
    <cellStyle name="Normal 18 5 2 3" xfId="2326"/>
    <cellStyle name="Normal 18 5 2 3 2" xfId="4290"/>
    <cellStyle name="Normal 18 5 2 3 2 2" xfId="8073"/>
    <cellStyle name="Normal 18 5 2 3 2 2 2" xfId="16132"/>
    <cellStyle name="Normal 18 5 2 3 2 2 2 2" xfId="32979"/>
    <cellStyle name="Normal 18 5 2 3 2 2 3" xfId="25412"/>
    <cellStyle name="Normal 18 5 2 3 2 3" xfId="12349"/>
    <cellStyle name="Normal 18 5 2 3 2 3 2" xfId="29198"/>
    <cellStyle name="Normal 18 5 2 3 2 4" xfId="21631"/>
    <cellStyle name="Normal 18 5 2 3 3" xfId="6189"/>
    <cellStyle name="Normal 18 5 2 3 3 2" xfId="14248"/>
    <cellStyle name="Normal 18 5 2 3 3 2 2" xfId="31095"/>
    <cellStyle name="Normal 18 5 2 3 3 3" xfId="23528"/>
    <cellStyle name="Normal 18 5 2 3 4" xfId="10414"/>
    <cellStyle name="Normal 18 5 2 3 4 2" xfId="27314"/>
    <cellStyle name="Normal 18 5 2 3 5" xfId="17151"/>
    <cellStyle name="Normal 18 5 2 3 6" xfId="19746"/>
    <cellStyle name="Normal 18 5 2 4" xfId="3378"/>
    <cellStyle name="Normal 18 5 2 4 2" xfId="7161"/>
    <cellStyle name="Normal 18 5 2 4 2 2" xfId="15220"/>
    <cellStyle name="Normal 18 5 2 4 2 2 2" xfId="32067"/>
    <cellStyle name="Normal 18 5 2 4 2 3" xfId="24500"/>
    <cellStyle name="Normal 18 5 2 4 3" xfId="11437"/>
    <cellStyle name="Normal 18 5 2 4 3 2" xfId="28286"/>
    <cellStyle name="Normal 18 5 2 4 4" xfId="20719"/>
    <cellStyle name="Normal 18 5 2 5" xfId="5277"/>
    <cellStyle name="Normal 18 5 2 5 2" xfId="13336"/>
    <cellStyle name="Normal 18 5 2 5 2 2" xfId="30183"/>
    <cellStyle name="Normal 18 5 2 5 3" xfId="22616"/>
    <cellStyle name="Normal 18 5 2 6" xfId="9438"/>
    <cellStyle name="Normal 18 5 2 6 2" xfId="26402"/>
    <cellStyle name="Normal 18 5 2 7" xfId="17148"/>
    <cellStyle name="Normal 18 5 2 8" xfId="18834"/>
    <cellStyle name="Normal 18 5 3" xfId="1562"/>
    <cellStyle name="Normal 18 5 3 2" xfId="2561"/>
    <cellStyle name="Normal 18 5 3 2 2" xfId="4523"/>
    <cellStyle name="Normal 18 5 3 2 2 2" xfId="8306"/>
    <cellStyle name="Normal 18 5 3 2 2 2 2" xfId="16365"/>
    <cellStyle name="Normal 18 5 3 2 2 2 2 2" xfId="33212"/>
    <cellStyle name="Normal 18 5 3 2 2 2 3" xfId="25645"/>
    <cellStyle name="Normal 18 5 3 2 2 3" xfId="12582"/>
    <cellStyle name="Normal 18 5 3 2 2 3 2" xfId="29431"/>
    <cellStyle name="Normal 18 5 3 2 2 4" xfId="21864"/>
    <cellStyle name="Normal 18 5 3 2 3" xfId="6422"/>
    <cellStyle name="Normal 18 5 3 2 3 2" xfId="14481"/>
    <cellStyle name="Normal 18 5 3 2 3 2 2" xfId="31328"/>
    <cellStyle name="Normal 18 5 3 2 3 3" xfId="23761"/>
    <cellStyle name="Normal 18 5 3 2 4" xfId="10648"/>
    <cellStyle name="Normal 18 5 3 2 4 2" xfId="27547"/>
    <cellStyle name="Normal 18 5 3 2 5" xfId="17153"/>
    <cellStyle name="Normal 18 5 3 2 6" xfId="19979"/>
    <cellStyle name="Normal 18 5 3 3" xfId="3611"/>
    <cellStyle name="Normal 18 5 3 3 2" xfId="7394"/>
    <cellStyle name="Normal 18 5 3 3 2 2" xfId="15453"/>
    <cellStyle name="Normal 18 5 3 3 2 2 2" xfId="32300"/>
    <cellStyle name="Normal 18 5 3 3 2 3" xfId="24733"/>
    <cellStyle name="Normal 18 5 3 3 3" xfId="11670"/>
    <cellStyle name="Normal 18 5 3 3 3 2" xfId="28519"/>
    <cellStyle name="Normal 18 5 3 3 4" xfId="20952"/>
    <cellStyle name="Normal 18 5 3 4" xfId="5510"/>
    <cellStyle name="Normal 18 5 3 4 2" xfId="13569"/>
    <cellStyle name="Normal 18 5 3 4 2 2" xfId="30416"/>
    <cellStyle name="Normal 18 5 3 4 3" xfId="22849"/>
    <cellStyle name="Normal 18 5 3 5" xfId="9695"/>
    <cellStyle name="Normal 18 5 3 5 2" xfId="26635"/>
    <cellStyle name="Normal 18 5 3 6" xfId="17152"/>
    <cellStyle name="Normal 18 5 3 7" xfId="19067"/>
    <cellStyle name="Normal 18 5 4" xfId="2108"/>
    <cellStyle name="Normal 18 5 4 2" xfId="4072"/>
    <cellStyle name="Normal 18 5 4 2 2" xfId="7855"/>
    <cellStyle name="Normal 18 5 4 2 2 2" xfId="15914"/>
    <cellStyle name="Normal 18 5 4 2 2 2 2" xfId="32761"/>
    <cellStyle name="Normal 18 5 4 2 2 3" xfId="25194"/>
    <cellStyle name="Normal 18 5 4 2 3" xfId="12131"/>
    <cellStyle name="Normal 18 5 4 2 3 2" xfId="28980"/>
    <cellStyle name="Normal 18 5 4 2 4" xfId="21413"/>
    <cellStyle name="Normal 18 5 4 3" xfId="5971"/>
    <cellStyle name="Normal 18 5 4 3 2" xfId="14030"/>
    <cellStyle name="Normal 18 5 4 3 2 2" xfId="30877"/>
    <cellStyle name="Normal 18 5 4 3 3" xfId="23310"/>
    <cellStyle name="Normal 18 5 4 4" xfId="10196"/>
    <cellStyle name="Normal 18 5 4 4 2" xfId="27096"/>
    <cellStyle name="Normal 18 5 4 5" xfId="17154"/>
    <cellStyle name="Normal 18 5 4 6" xfId="19528"/>
    <cellStyle name="Normal 18 5 5" xfId="3160"/>
    <cellStyle name="Normal 18 5 5 2" xfId="6943"/>
    <cellStyle name="Normal 18 5 5 2 2" xfId="15002"/>
    <cellStyle name="Normal 18 5 5 2 2 2" xfId="31849"/>
    <cellStyle name="Normal 18 5 5 2 3" xfId="24282"/>
    <cellStyle name="Normal 18 5 5 3" xfId="11219"/>
    <cellStyle name="Normal 18 5 5 3 2" xfId="28068"/>
    <cellStyle name="Normal 18 5 5 4" xfId="20501"/>
    <cellStyle name="Normal 18 5 6" xfId="5059"/>
    <cellStyle name="Normal 18 5 6 2" xfId="13118"/>
    <cellStyle name="Normal 18 5 6 2 2" xfId="29965"/>
    <cellStyle name="Normal 18 5 6 3" xfId="22398"/>
    <cellStyle name="Normal 18 5 7" xfId="9203"/>
    <cellStyle name="Normal 18 5 7 2" xfId="26184"/>
    <cellStyle name="Normal 18 5 8" xfId="17147"/>
    <cellStyle name="Normal 18 5 9" xfId="18616"/>
    <cellStyle name="Normal 18 6" xfId="1192"/>
    <cellStyle name="Normal 18 6 2" xfId="1688"/>
    <cellStyle name="Normal 18 6 2 2" xfId="2687"/>
    <cellStyle name="Normal 18 6 2 2 2" xfId="4649"/>
    <cellStyle name="Normal 18 6 2 2 2 2" xfId="8432"/>
    <cellStyle name="Normal 18 6 2 2 2 2 2" xfId="16491"/>
    <cellStyle name="Normal 18 6 2 2 2 2 2 2" xfId="33338"/>
    <cellStyle name="Normal 18 6 2 2 2 2 3" xfId="25771"/>
    <cellStyle name="Normal 18 6 2 2 2 3" xfId="12708"/>
    <cellStyle name="Normal 18 6 2 2 2 3 2" xfId="29557"/>
    <cellStyle name="Normal 18 6 2 2 2 4" xfId="21990"/>
    <cellStyle name="Normal 18 6 2 2 3" xfId="6548"/>
    <cellStyle name="Normal 18 6 2 2 3 2" xfId="14607"/>
    <cellStyle name="Normal 18 6 2 2 3 2 2" xfId="31454"/>
    <cellStyle name="Normal 18 6 2 2 3 3" xfId="23887"/>
    <cellStyle name="Normal 18 6 2 2 4" xfId="10774"/>
    <cellStyle name="Normal 18 6 2 2 4 2" xfId="27673"/>
    <cellStyle name="Normal 18 6 2 2 5" xfId="17157"/>
    <cellStyle name="Normal 18 6 2 2 6" xfId="20105"/>
    <cellStyle name="Normal 18 6 2 3" xfId="3737"/>
    <cellStyle name="Normal 18 6 2 3 2" xfId="7520"/>
    <cellStyle name="Normal 18 6 2 3 2 2" xfId="15579"/>
    <cellStyle name="Normal 18 6 2 3 2 2 2" xfId="32426"/>
    <cellStyle name="Normal 18 6 2 3 2 3" xfId="24859"/>
    <cellStyle name="Normal 18 6 2 3 3" xfId="11796"/>
    <cellStyle name="Normal 18 6 2 3 3 2" xfId="28645"/>
    <cellStyle name="Normal 18 6 2 3 4" xfId="21078"/>
    <cellStyle name="Normal 18 6 2 4" xfId="5636"/>
    <cellStyle name="Normal 18 6 2 4 2" xfId="13695"/>
    <cellStyle name="Normal 18 6 2 4 2 2" xfId="30542"/>
    <cellStyle name="Normal 18 6 2 4 3" xfId="22975"/>
    <cellStyle name="Normal 18 6 2 5" xfId="9821"/>
    <cellStyle name="Normal 18 6 2 5 2" xfId="26761"/>
    <cellStyle name="Normal 18 6 2 6" xfId="17156"/>
    <cellStyle name="Normal 18 6 2 7" xfId="19193"/>
    <cellStyle name="Normal 18 6 3" xfId="2234"/>
    <cellStyle name="Normal 18 6 3 2" xfId="4198"/>
    <cellStyle name="Normal 18 6 3 2 2" xfId="7981"/>
    <cellStyle name="Normal 18 6 3 2 2 2" xfId="16040"/>
    <cellStyle name="Normal 18 6 3 2 2 2 2" xfId="32887"/>
    <cellStyle name="Normal 18 6 3 2 2 3" xfId="25320"/>
    <cellStyle name="Normal 18 6 3 2 3" xfId="12257"/>
    <cellStyle name="Normal 18 6 3 2 3 2" xfId="29106"/>
    <cellStyle name="Normal 18 6 3 2 4" xfId="21539"/>
    <cellStyle name="Normal 18 6 3 3" xfId="6097"/>
    <cellStyle name="Normal 18 6 3 3 2" xfId="14156"/>
    <cellStyle name="Normal 18 6 3 3 2 2" xfId="31003"/>
    <cellStyle name="Normal 18 6 3 3 3" xfId="23436"/>
    <cellStyle name="Normal 18 6 3 4" xfId="10322"/>
    <cellStyle name="Normal 18 6 3 4 2" xfId="27222"/>
    <cellStyle name="Normal 18 6 3 5" xfId="17158"/>
    <cellStyle name="Normal 18 6 3 6" xfId="19654"/>
    <cellStyle name="Normal 18 6 4" xfId="3286"/>
    <cellStyle name="Normal 18 6 4 2" xfId="7069"/>
    <cellStyle name="Normal 18 6 4 2 2" xfId="15128"/>
    <cellStyle name="Normal 18 6 4 2 2 2" xfId="31975"/>
    <cellStyle name="Normal 18 6 4 2 3" xfId="24408"/>
    <cellStyle name="Normal 18 6 4 3" xfId="11345"/>
    <cellStyle name="Normal 18 6 4 3 2" xfId="28194"/>
    <cellStyle name="Normal 18 6 4 4" xfId="20627"/>
    <cellStyle name="Normal 18 6 5" xfId="5185"/>
    <cellStyle name="Normal 18 6 5 2" xfId="13244"/>
    <cellStyle name="Normal 18 6 5 2 2" xfId="30091"/>
    <cellStyle name="Normal 18 6 5 3" xfId="22524"/>
    <cellStyle name="Normal 18 6 6" xfId="9346"/>
    <cellStyle name="Normal 18 6 6 2" xfId="26310"/>
    <cellStyle name="Normal 18 6 7" xfId="17155"/>
    <cellStyle name="Normal 18 6 8" xfId="18742"/>
    <cellStyle name="Normal 18 7" xfId="1470"/>
    <cellStyle name="Normal 18 7 2" xfId="2469"/>
    <cellStyle name="Normal 18 7 2 2" xfId="4431"/>
    <cellStyle name="Normal 18 7 2 2 2" xfId="8214"/>
    <cellStyle name="Normal 18 7 2 2 2 2" xfId="16273"/>
    <cellStyle name="Normal 18 7 2 2 2 2 2" xfId="33120"/>
    <cellStyle name="Normal 18 7 2 2 2 3" xfId="25553"/>
    <cellStyle name="Normal 18 7 2 2 3" xfId="12490"/>
    <cellStyle name="Normal 18 7 2 2 3 2" xfId="29339"/>
    <cellStyle name="Normal 18 7 2 2 4" xfId="21772"/>
    <cellStyle name="Normal 18 7 2 3" xfId="6330"/>
    <cellStyle name="Normal 18 7 2 3 2" xfId="14389"/>
    <cellStyle name="Normal 18 7 2 3 2 2" xfId="31236"/>
    <cellStyle name="Normal 18 7 2 3 3" xfId="23669"/>
    <cellStyle name="Normal 18 7 2 4" xfId="10556"/>
    <cellStyle name="Normal 18 7 2 4 2" xfId="27455"/>
    <cellStyle name="Normal 18 7 2 5" xfId="17160"/>
    <cellStyle name="Normal 18 7 2 6" xfId="19887"/>
    <cellStyle name="Normal 18 7 3" xfId="3519"/>
    <cellStyle name="Normal 18 7 3 2" xfId="7302"/>
    <cellStyle name="Normal 18 7 3 2 2" xfId="15361"/>
    <cellStyle name="Normal 18 7 3 2 2 2" xfId="32208"/>
    <cellStyle name="Normal 18 7 3 2 3" xfId="24641"/>
    <cellStyle name="Normal 18 7 3 3" xfId="11578"/>
    <cellStyle name="Normal 18 7 3 3 2" xfId="28427"/>
    <cellStyle name="Normal 18 7 3 4" xfId="20860"/>
    <cellStyle name="Normal 18 7 4" xfId="5418"/>
    <cellStyle name="Normal 18 7 4 2" xfId="13477"/>
    <cellStyle name="Normal 18 7 4 2 2" xfId="30324"/>
    <cellStyle name="Normal 18 7 4 3" xfId="22757"/>
    <cellStyle name="Normal 18 7 5" xfId="9603"/>
    <cellStyle name="Normal 18 7 5 2" xfId="26543"/>
    <cellStyle name="Normal 18 7 6" xfId="17159"/>
    <cellStyle name="Normal 18 7 7" xfId="18975"/>
    <cellStyle name="Normal 18 8" xfId="1993"/>
    <cellStyle name="Normal 18 8 2" xfId="3980"/>
    <cellStyle name="Normal 18 8 2 2" xfId="7763"/>
    <cellStyle name="Normal 18 8 2 2 2" xfId="15822"/>
    <cellStyle name="Normal 18 8 2 2 2 2" xfId="32669"/>
    <cellStyle name="Normal 18 8 2 2 3" xfId="25102"/>
    <cellStyle name="Normal 18 8 2 3" xfId="12039"/>
    <cellStyle name="Normal 18 8 2 3 2" xfId="28888"/>
    <cellStyle name="Normal 18 8 2 4" xfId="21321"/>
    <cellStyle name="Normal 18 8 3" xfId="5879"/>
    <cellStyle name="Normal 18 8 3 2" xfId="13938"/>
    <cellStyle name="Normal 18 8 3 2 2" xfId="30785"/>
    <cellStyle name="Normal 18 8 3 3" xfId="23218"/>
    <cellStyle name="Normal 18 8 4" xfId="10092"/>
    <cellStyle name="Normal 18 8 4 2" xfId="27004"/>
    <cellStyle name="Normal 18 8 5" xfId="17161"/>
    <cellStyle name="Normal 18 8 6" xfId="19436"/>
    <cellStyle name="Normal 18 9" xfId="3038"/>
    <cellStyle name="Normal 18 9 2" xfId="6851"/>
    <cellStyle name="Normal 18 9 2 2" xfId="14910"/>
    <cellStyle name="Normal 18 9 2 2 2" xfId="31757"/>
    <cellStyle name="Normal 18 9 2 3" xfId="24190"/>
    <cellStyle name="Normal 18 9 3" xfId="11101"/>
    <cellStyle name="Normal 18 9 3 2" xfId="27976"/>
    <cellStyle name="Normal 18 9 4" xfId="20409"/>
    <cellStyle name="Normal 180" xfId="2958"/>
    <cellStyle name="Normal 180 2" xfId="4918"/>
    <cellStyle name="Normal 180 2 2" xfId="8701"/>
    <cellStyle name="Normal 180 2 2 2" xfId="16760"/>
    <cellStyle name="Normal 180 2 2 2 2" xfId="33607"/>
    <cellStyle name="Normal 180 2 2 3" xfId="26040"/>
    <cellStyle name="Normal 180 2 3" xfId="12977"/>
    <cellStyle name="Normal 180 2 3 2" xfId="29826"/>
    <cellStyle name="Normal 180 2 4" xfId="22259"/>
    <cellStyle name="Normal 180 3" xfId="6817"/>
    <cellStyle name="Normal 180 3 2" xfId="14876"/>
    <cellStyle name="Normal 180 3 2 2" xfId="31723"/>
    <cellStyle name="Normal 180 3 3" xfId="24156"/>
    <cellStyle name="Normal 180 4" xfId="11044"/>
    <cellStyle name="Normal 180 4 2" xfId="27942"/>
    <cellStyle name="Normal 180 5" xfId="20374"/>
    <cellStyle name="Normal 180 6" xfId="33812"/>
    <cellStyle name="Normal 181" xfId="2959"/>
    <cellStyle name="Normal 181 2" xfId="4919"/>
    <cellStyle name="Normal 181 2 2" xfId="8702"/>
    <cellStyle name="Normal 181 2 2 2" xfId="16761"/>
    <cellStyle name="Normal 181 2 2 2 2" xfId="33608"/>
    <cellStyle name="Normal 181 2 2 3" xfId="26041"/>
    <cellStyle name="Normal 181 2 3" xfId="12978"/>
    <cellStyle name="Normal 181 2 3 2" xfId="29827"/>
    <cellStyle name="Normal 181 2 4" xfId="22260"/>
    <cellStyle name="Normal 181 3" xfId="6818"/>
    <cellStyle name="Normal 181 3 2" xfId="14877"/>
    <cellStyle name="Normal 181 3 2 2" xfId="31724"/>
    <cellStyle name="Normal 181 3 3" xfId="24157"/>
    <cellStyle name="Normal 181 4" xfId="11045"/>
    <cellStyle name="Normal 181 4 2" xfId="27943"/>
    <cellStyle name="Normal 181 5" xfId="20375"/>
    <cellStyle name="Normal 181 6" xfId="33813"/>
    <cellStyle name="Normal 182" xfId="2960"/>
    <cellStyle name="Normal 182 2" xfId="4920"/>
    <cellStyle name="Normal 182 2 2" xfId="8703"/>
    <cellStyle name="Normal 182 2 2 2" xfId="16762"/>
    <cellStyle name="Normal 182 2 2 2 2" xfId="33609"/>
    <cellStyle name="Normal 182 2 2 3" xfId="26042"/>
    <cellStyle name="Normal 182 2 3" xfId="12979"/>
    <cellStyle name="Normal 182 2 3 2" xfId="29828"/>
    <cellStyle name="Normal 182 2 4" xfId="22261"/>
    <cellStyle name="Normal 182 3" xfId="6819"/>
    <cellStyle name="Normal 182 3 2" xfId="14878"/>
    <cellStyle name="Normal 182 3 2 2" xfId="31725"/>
    <cellStyle name="Normal 182 3 3" xfId="24158"/>
    <cellStyle name="Normal 182 4" xfId="11046"/>
    <cellStyle name="Normal 182 4 2" xfId="27944"/>
    <cellStyle name="Normal 182 5" xfId="20376"/>
    <cellStyle name="Normal 182 6" xfId="33814"/>
    <cellStyle name="Normal 183" xfId="2961"/>
    <cellStyle name="Normal 183 2" xfId="6820"/>
    <cellStyle name="Normal 183 2 2" xfId="14879"/>
    <cellStyle name="Normal 183 2 2 2" xfId="31726"/>
    <cellStyle name="Normal 183 2 3" xfId="24159"/>
    <cellStyle name="Normal 183 3" xfId="11047"/>
    <cellStyle name="Normal 183 3 2" xfId="27945"/>
    <cellStyle name="Normal 183 4" xfId="20377"/>
    <cellStyle name="Normal 183 5" xfId="33815"/>
    <cellStyle name="Normal 184" xfId="2962"/>
    <cellStyle name="Normal 184 2" xfId="6821"/>
    <cellStyle name="Normal 184 2 2" xfId="14880"/>
    <cellStyle name="Normal 184 2 2 2" xfId="31727"/>
    <cellStyle name="Normal 184 2 3" xfId="24160"/>
    <cellStyle name="Normal 184 3" xfId="11048"/>
    <cellStyle name="Normal 184 3 2" xfId="27946"/>
    <cellStyle name="Normal 184 4" xfId="20378"/>
    <cellStyle name="Normal 184 5" xfId="33816"/>
    <cellStyle name="Normal 185" xfId="2963"/>
    <cellStyle name="Normal 185 2" xfId="6822"/>
    <cellStyle name="Normal 185 2 2" xfId="14881"/>
    <cellStyle name="Normal 185 2 2 2" xfId="31728"/>
    <cellStyle name="Normal 185 2 3" xfId="24161"/>
    <cellStyle name="Normal 185 3" xfId="11049"/>
    <cellStyle name="Normal 185 3 2" xfId="27947"/>
    <cellStyle name="Normal 185 4" xfId="20379"/>
    <cellStyle name="Normal 185 5" xfId="33817"/>
    <cellStyle name="Normal 186" xfId="2964"/>
    <cellStyle name="Normal 186 2" xfId="6823"/>
    <cellStyle name="Normal 186 2 2" xfId="14882"/>
    <cellStyle name="Normal 186 2 2 2" xfId="31729"/>
    <cellStyle name="Normal 186 2 3" xfId="24162"/>
    <cellStyle name="Normal 186 3" xfId="11050"/>
    <cellStyle name="Normal 186 3 2" xfId="27948"/>
    <cellStyle name="Normal 186 4" xfId="20380"/>
    <cellStyle name="Normal 186 5" xfId="33818"/>
    <cellStyle name="Normal 187" xfId="2965"/>
    <cellStyle name="Normal 187 2" xfId="6824"/>
    <cellStyle name="Normal 187 2 2" xfId="14883"/>
    <cellStyle name="Normal 187 2 2 2" xfId="31730"/>
    <cellStyle name="Normal 187 2 3" xfId="24163"/>
    <cellStyle name="Normal 187 3" xfId="11051"/>
    <cellStyle name="Normal 187 3 2" xfId="27949"/>
    <cellStyle name="Normal 187 4" xfId="20381"/>
    <cellStyle name="Normal 187 5" xfId="33819"/>
    <cellStyle name="Normal 188" xfId="2966"/>
    <cellStyle name="Normal 188 2" xfId="33820"/>
    <cellStyle name="Normal 189" xfId="2987"/>
    <cellStyle name="Normal 189 2" xfId="33821"/>
    <cellStyle name="Normal 19" xfId="565"/>
    <cellStyle name="Normal 19 10" xfId="4968"/>
    <cellStyle name="Normal 19 10 2" xfId="13027"/>
    <cellStyle name="Normal 19 10 2 2" xfId="29874"/>
    <cellStyle name="Normal 19 10 3" xfId="22307"/>
    <cellStyle name="Normal 19 11" xfId="8930"/>
    <cellStyle name="Normal 19 11 2" xfId="26093"/>
    <cellStyle name="Normal 19 12" xfId="17162"/>
    <cellStyle name="Normal 19 13" xfId="18523"/>
    <cellStyle name="Normal 19 14" xfId="34064"/>
    <cellStyle name="Normal 19 2" xfId="621"/>
    <cellStyle name="Normal 19 2 10" xfId="17163"/>
    <cellStyle name="Normal 19 2 11" xfId="18537"/>
    <cellStyle name="Normal 19 2 12" xfId="34065"/>
    <cellStyle name="Normal 19 2 2" xfId="739"/>
    <cellStyle name="Normal 19 2 2 10" xfId="18573"/>
    <cellStyle name="Normal 19 2 2 11" xfId="34066"/>
    <cellStyle name="Normal 19 2 2 2" xfId="1073"/>
    <cellStyle name="Normal 19 2 2 2 2" xfId="1334"/>
    <cellStyle name="Normal 19 2 2 2 2 2" xfId="1830"/>
    <cellStyle name="Normal 19 2 2 2 2 2 2" xfId="2829"/>
    <cellStyle name="Normal 19 2 2 2 2 2 2 2" xfId="4791"/>
    <cellStyle name="Normal 19 2 2 2 2 2 2 2 2" xfId="8574"/>
    <cellStyle name="Normal 19 2 2 2 2 2 2 2 2 2" xfId="16633"/>
    <cellStyle name="Normal 19 2 2 2 2 2 2 2 2 2 2" xfId="33480"/>
    <cellStyle name="Normal 19 2 2 2 2 2 2 2 2 3" xfId="25913"/>
    <cellStyle name="Normal 19 2 2 2 2 2 2 2 3" xfId="12850"/>
    <cellStyle name="Normal 19 2 2 2 2 2 2 2 3 2" xfId="29699"/>
    <cellStyle name="Normal 19 2 2 2 2 2 2 2 4" xfId="22132"/>
    <cellStyle name="Normal 19 2 2 2 2 2 2 3" xfId="6690"/>
    <cellStyle name="Normal 19 2 2 2 2 2 2 3 2" xfId="14749"/>
    <cellStyle name="Normal 19 2 2 2 2 2 2 3 2 2" xfId="31596"/>
    <cellStyle name="Normal 19 2 2 2 2 2 2 3 3" xfId="24029"/>
    <cellStyle name="Normal 19 2 2 2 2 2 2 4" xfId="10916"/>
    <cellStyle name="Normal 19 2 2 2 2 2 2 4 2" xfId="27815"/>
    <cellStyle name="Normal 19 2 2 2 2 2 2 5" xfId="17168"/>
    <cellStyle name="Normal 19 2 2 2 2 2 2 6" xfId="20247"/>
    <cellStyle name="Normal 19 2 2 2 2 2 3" xfId="3879"/>
    <cellStyle name="Normal 19 2 2 2 2 2 3 2" xfId="7662"/>
    <cellStyle name="Normal 19 2 2 2 2 2 3 2 2" xfId="15721"/>
    <cellStyle name="Normal 19 2 2 2 2 2 3 2 2 2" xfId="32568"/>
    <cellStyle name="Normal 19 2 2 2 2 2 3 2 3" xfId="25001"/>
    <cellStyle name="Normal 19 2 2 2 2 2 3 3" xfId="11938"/>
    <cellStyle name="Normal 19 2 2 2 2 2 3 3 2" xfId="28787"/>
    <cellStyle name="Normal 19 2 2 2 2 2 3 4" xfId="21220"/>
    <cellStyle name="Normal 19 2 2 2 2 2 4" xfId="5778"/>
    <cellStyle name="Normal 19 2 2 2 2 2 4 2" xfId="13837"/>
    <cellStyle name="Normal 19 2 2 2 2 2 4 2 2" xfId="30684"/>
    <cellStyle name="Normal 19 2 2 2 2 2 4 3" xfId="23117"/>
    <cellStyle name="Normal 19 2 2 2 2 2 5" xfId="9963"/>
    <cellStyle name="Normal 19 2 2 2 2 2 5 2" xfId="26903"/>
    <cellStyle name="Normal 19 2 2 2 2 2 6" xfId="17167"/>
    <cellStyle name="Normal 19 2 2 2 2 2 7" xfId="19335"/>
    <cellStyle name="Normal 19 2 2 2 2 3" xfId="2376"/>
    <cellStyle name="Normal 19 2 2 2 2 3 2" xfId="4340"/>
    <cellStyle name="Normal 19 2 2 2 2 3 2 2" xfId="8123"/>
    <cellStyle name="Normal 19 2 2 2 2 3 2 2 2" xfId="16182"/>
    <cellStyle name="Normal 19 2 2 2 2 3 2 2 2 2" xfId="33029"/>
    <cellStyle name="Normal 19 2 2 2 2 3 2 2 3" xfId="25462"/>
    <cellStyle name="Normal 19 2 2 2 2 3 2 3" xfId="12399"/>
    <cellStyle name="Normal 19 2 2 2 2 3 2 3 2" xfId="29248"/>
    <cellStyle name="Normal 19 2 2 2 2 3 2 4" xfId="21681"/>
    <cellStyle name="Normal 19 2 2 2 2 3 3" xfId="6239"/>
    <cellStyle name="Normal 19 2 2 2 2 3 3 2" xfId="14298"/>
    <cellStyle name="Normal 19 2 2 2 2 3 3 2 2" xfId="31145"/>
    <cellStyle name="Normal 19 2 2 2 2 3 3 3" xfId="23578"/>
    <cellStyle name="Normal 19 2 2 2 2 3 4" xfId="10464"/>
    <cellStyle name="Normal 19 2 2 2 2 3 4 2" xfId="27364"/>
    <cellStyle name="Normal 19 2 2 2 2 3 5" xfId="17169"/>
    <cellStyle name="Normal 19 2 2 2 2 3 6" xfId="19796"/>
    <cellStyle name="Normal 19 2 2 2 2 4" xfId="3428"/>
    <cellStyle name="Normal 19 2 2 2 2 4 2" xfId="7211"/>
    <cellStyle name="Normal 19 2 2 2 2 4 2 2" xfId="15270"/>
    <cellStyle name="Normal 19 2 2 2 2 4 2 2 2" xfId="32117"/>
    <cellStyle name="Normal 19 2 2 2 2 4 2 3" xfId="24550"/>
    <cellStyle name="Normal 19 2 2 2 2 4 3" xfId="11487"/>
    <cellStyle name="Normal 19 2 2 2 2 4 3 2" xfId="28336"/>
    <cellStyle name="Normal 19 2 2 2 2 4 4" xfId="20769"/>
    <cellStyle name="Normal 19 2 2 2 2 5" xfId="5327"/>
    <cellStyle name="Normal 19 2 2 2 2 5 2" xfId="13386"/>
    <cellStyle name="Normal 19 2 2 2 2 5 2 2" xfId="30233"/>
    <cellStyle name="Normal 19 2 2 2 2 5 3" xfId="22666"/>
    <cellStyle name="Normal 19 2 2 2 2 6" xfId="9488"/>
    <cellStyle name="Normal 19 2 2 2 2 6 2" xfId="26452"/>
    <cellStyle name="Normal 19 2 2 2 2 7" xfId="17166"/>
    <cellStyle name="Normal 19 2 2 2 2 8" xfId="18884"/>
    <cellStyle name="Normal 19 2 2 2 3" xfId="1612"/>
    <cellStyle name="Normal 19 2 2 2 3 2" xfId="2611"/>
    <cellStyle name="Normal 19 2 2 2 3 2 2" xfId="4573"/>
    <cellStyle name="Normal 19 2 2 2 3 2 2 2" xfId="8356"/>
    <cellStyle name="Normal 19 2 2 2 3 2 2 2 2" xfId="16415"/>
    <cellStyle name="Normal 19 2 2 2 3 2 2 2 2 2" xfId="33262"/>
    <cellStyle name="Normal 19 2 2 2 3 2 2 2 3" xfId="25695"/>
    <cellStyle name="Normal 19 2 2 2 3 2 2 3" xfId="12632"/>
    <cellStyle name="Normal 19 2 2 2 3 2 2 3 2" xfId="29481"/>
    <cellStyle name="Normal 19 2 2 2 3 2 2 4" xfId="21914"/>
    <cellStyle name="Normal 19 2 2 2 3 2 3" xfId="6472"/>
    <cellStyle name="Normal 19 2 2 2 3 2 3 2" xfId="14531"/>
    <cellStyle name="Normal 19 2 2 2 3 2 3 2 2" xfId="31378"/>
    <cellStyle name="Normal 19 2 2 2 3 2 3 3" xfId="23811"/>
    <cellStyle name="Normal 19 2 2 2 3 2 4" xfId="10698"/>
    <cellStyle name="Normal 19 2 2 2 3 2 4 2" xfId="27597"/>
    <cellStyle name="Normal 19 2 2 2 3 2 5" xfId="17171"/>
    <cellStyle name="Normal 19 2 2 2 3 2 6" xfId="20029"/>
    <cellStyle name="Normal 19 2 2 2 3 3" xfId="3661"/>
    <cellStyle name="Normal 19 2 2 2 3 3 2" xfId="7444"/>
    <cellStyle name="Normal 19 2 2 2 3 3 2 2" xfId="15503"/>
    <cellStyle name="Normal 19 2 2 2 3 3 2 2 2" xfId="32350"/>
    <cellStyle name="Normal 19 2 2 2 3 3 2 3" xfId="24783"/>
    <cellStyle name="Normal 19 2 2 2 3 3 3" xfId="11720"/>
    <cellStyle name="Normal 19 2 2 2 3 3 3 2" xfId="28569"/>
    <cellStyle name="Normal 19 2 2 2 3 3 4" xfId="21002"/>
    <cellStyle name="Normal 19 2 2 2 3 4" xfId="5560"/>
    <cellStyle name="Normal 19 2 2 2 3 4 2" xfId="13619"/>
    <cellStyle name="Normal 19 2 2 2 3 4 2 2" xfId="30466"/>
    <cellStyle name="Normal 19 2 2 2 3 4 3" xfId="22899"/>
    <cellStyle name="Normal 19 2 2 2 3 5" xfId="9745"/>
    <cellStyle name="Normal 19 2 2 2 3 5 2" xfId="26685"/>
    <cellStyle name="Normal 19 2 2 2 3 6" xfId="17170"/>
    <cellStyle name="Normal 19 2 2 2 3 7" xfId="19117"/>
    <cellStyle name="Normal 19 2 2 2 4" xfId="2158"/>
    <cellStyle name="Normal 19 2 2 2 4 2" xfId="4122"/>
    <cellStyle name="Normal 19 2 2 2 4 2 2" xfId="7905"/>
    <cellStyle name="Normal 19 2 2 2 4 2 2 2" xfId="15964"/>
    <cellStyle name="Normal 19 2 2 2 4 2 2 2 2" xfId="32811"/>
    <cellStyle name="Normal 19 2 2 2 4 2 2 3" xfId="25244"/>
    <cellStyle name="Normal 19 2 2 2 4 2 3" xfId="12181"/>
    <cellStyle name="Normal 19 2 2 2 4 2 3 2" xfId="29030"/>
    <cellStyle name="Normal 19 2 2 2 4 2 4" xfId="21463"/>
    <cellStyle name="Normal 19 2 2 2 4 3" xfId="6021"/>
    <cellStyle name="Normal 19 2 2 2 4 3 2" xfId="14080"/>
    <cellStyle name="Normal 19 2 2 2 4 3 2 2" xfId="30927"/>
    <cellStyle name="Normal 19 2 2 2 4 3 3" xfId="23360"/>
    <cellStyle name="Normal 19 2 2 2 4 4" xfId="10246"/>
    <cellStyle name="Normal 19 2 2 2 4 4 2" xfId="27146"/>
    <cellStyle name="Normal 19 2 2 2 4 5" xfId="17172"/>
    <cellStyle name="Normal 19 2 2 2 4 6" xfId="19578"/>
    <cellStyle name="Normal 19 2 2 2 5" xfId="3210"/>
    <cellStyle name="Normal 19 2 2 2 5 2" xfId="6993"/>
    <cellStyle name="Normal 19 2 2 2 5 2 2" xfId="15052"/>
    <cellStyle name="Normal 19 2 2 2 5 2 2 2" xfId="31899"/>
    <cellStyle name="Normal 19 2 2 2 5 2 3" xfId="24332"/>
    <cellStyle name="Normal 19 2 2 2 5 3" xfId="11269"/>
    <cellStyle name="Normal 19 2 2 2 5 3 2" xfId="28118"/>
    <cellStyle name="Normal 19 2 2 2 5 4" xfId="20551"/>
    <cellStyle name="Normal 19 2 2 2 6" xfId="5109"/>
    <cellStyle name="Normal 19 2 2 2 6 2" xfId="13168"/>
    <cellStyle name="Normal 19 2 2 2 6 2 2" xfId="30015"/>
    <cellStyle name="Normal 19 2 2 2 6 3" xfId="22448"/>
    <cellStyle name="Normal 19 2 2 2 7" xfId="9253"/>
    <cellStyle name="Normal 19 2 2 2 7 2" xfId="26234"/>
    <cellStyle name="Normal 19 2 2 2 8" xfId="17165"/>
    <cellStyle name="Normal 19 2 2 2 9" xfId="18666"/>
    <cellStyle name="Normal 19 2 2 3" xfId="1242"/>
    <cellStyle name="Normal 19 2 2 3 2" xfId="1738"/>
    <cellStyle name="Normal 19 2 2 3 2 2" xfId="2737"/>
    <cellStyle name="Normal 19 2 2 3 2 2 2" xfId="4699"/>
    <cellStyle name="Normal 19 2 2 3 2 2 2 2" xfId="8482"/>
    <cellStyle name="Normal 19 2 2 3 2 2 2 2 2" xfId="16541"/>
    <cellStyle name="Normal 19 2 2 3 2 2 2 2 2 2" xfId="33388"/>
    <cellStyle name="Normal 19 2 2 3 2 2 2 2 3" xfId="25821"/>
    <cellStyle name="Normal 19 2 2 3 2 2 2 3" xfId="12758"/>
    <cellStyle name="Normal 19 2 2 3 2 2 2 3 2" xfId="29607"/>
    <cellStyle name="Normal 19 2 2 3 2 2 2 4" xfId="22040"/>
    <cellStyle name="Normal 19 2 2 3 2 2 3" xfId="6598"/>
    <cellStyle name="Normal 19 2 2 3 2 2 3 2" xfId="14657"/>
    <cellStyle name="Normal 19 2 2 3 2 2 3 2 2" xfId="31504"/>
    <cellStyle name="Normal 19 2 2 3 2 2 3 3" xfId="23937"/>
    <cellStyle name="Normal 19 2 2 3 2 2 4" xfId="10824"/>
    <cellStyle name="Normal 19 2 2 3 2 2 4 2" xfId="27723"/>
    <cellStyle name="Normal 19 2 2 3 2 2 5" xfId="17175"/>
    <cellStyle name="Normal 19 2 2 3 2 2 6" xfId="20155"/>
    <cellStyle name="Normal 19 2 2 3 2 3" xfId="3787"/>
    <cellStyle name="Normal 19 2 2 3 2 3 2" xfId="7570"/>
    <cellStyle name="Normal 19 2 2 3 2 3 2 2" xfId="15629"/>
    <cellStyle name="Normal 19 2 2 3 2 3 2 2 2" xfId="32476"/>
    <cellStyle name="Normal 19 2 2 3 2 3 2 3" xfId="24909"/>
    <cellStyle name="Normal 19 2 2 3 2 3 3" xfId="11846"/>
    <cellStyle name="Normal 19 2 2 3 2 3 3 2" xfId="28695"/>
    <cellStyle name="Normal 19 2 2 3 2 3 4" xfId="21128"/>
    <cellStyle name="Normal 19 2 2 3 2 4" xfId="5686"/>
    <cellStyle name="Normal 19 2 2 3 2 4 2" xfId="13745"/>
    <cellStyle name="Normal 19 2 2 3 2 4 2 2" xfId="30592"/>
    <cellStyle name="Normal 19 2 2 3 2 4 3" xfId="23025"/>
    <cellStyle name="Normal 19 2 2 3 2 5" xfId="9871"/>
    <cellStyle name="Normal 19 2 2 3 2 5 2" xfId="26811"/>
    <cellStyle name="Normal 19 2 2 3 2 6" xfId="17174"/>
    <cellStyle name="Normal 19 2 2 3 2 7" xfId="19243"/>
    <cellStyle name="Normal 19 2 2 3 3" xfId="2284"/>
    <cellStyle name="Normal 19 2 2 3 3 2" xfId="4248"/>
    <cellStyle name="Normal 19 2 2 3 3 2 2" xfId="8031"/>
    <cellStyle name="Normal 19 2 2 3 3 2 2 2" xfId="16090"/>
    <cellStyle name="Normal 19 2 2 3 3 2 2 2 2" xfId="32937"/>
    <cellStyle name="Normal 19 2 2 3 3 2 2 3" xfId="25370"/>
    <cellStyle name="Normal 19 2 2 3 3 2 3" xfId="12307"/>
    <cellStyle name="Normal 19 2 2 3 3 2 3 2" xfId="29156"/>
    <cellStyle name="Normal 19 2 2 3 3 2 4" xfId="21589"/>
    <cellStyle name="Normal 19 2 2 3 3 3" xfId="6147"/>
    <cellStyle name="Normal 19 2 2 3 3 3 2" xfId="14206"/>
    <cellStyle name="Normal 19 2 2 3 3 3 2 2" xfId="31053"/>
    <cellStyle name="Normal 19 2 2 3 3 3 3" xfId="23486"/>
    <cellStyle name="Normal 19 2 2 3 3 4" xfId="10372"/>
    <cellStyle name="Normal 19 2 2 3 3 4 2" xfId="27272"/>
    <cellStyle name="Normal 19 2 2 3 3 5" xfId="17176"/>
    <cellStyle name="Normal 19 2 2 3 3 6" xfId="19704"/>
    <cellStyle name="Normal 19 2 2 3 4" xfId="3336"/>
    <cellStyle name="Normal 19 2 2 3 4 2" xfId="7119"/>
    <cellStyle name="Normal 19 2 2 3 4 2 2" xfId="15178"/>
    <cellStyle name="Normal 19 2 2 3 4 2 2 2" xfId="32025"/>
    <cellStyle name="Normal 19 2 2 3 4 2 3" xfId="24458"/>
    <cellStyle name="Normal 19 2 2 3 4 3" xfId="11395"/>
    <cellStyle name="Normal 19 2 2 3 4 3 2" xfId="28244"/>
    <cellStyle name="Normal 19 2 2 3 4 4" xfId="20677"/>
    <cellStyle name="Normal 19 2 2 3 5" xfId="5235"/>
    <cellStyle name="Normal 19 2 2 3 5 2" xfId="13294"/>
    <cellStyle name="Normal 19 2 2 3 5 2 2" xfId="30141"/>
    <cellStyle name="Normal 19 2 2 3 5 3" xfId="22574"/>
    <cellStyle name="Normal 19 2 2 3 6" xfId="9396"/>
    <cellStyle name="Normal 19 2 2 3 6 2" xfId="26360"/>
    <cellStyle name="Normal 19 2 2 3 7" xfId="17173"/>
    <cellStyle name="Normal 19 2 2 3 8" xfId="18792"/>
    <cellStyle name="Normal 19 2 2 4" xfId="1520"/>
    <cellStyle name="Normal 19 2 2 4 2" xfId="2519"/>
    <cellStyle name="Normal 19 2 2 4 2 2" xfId="4481"/>
    <cellStyle name="Normal 19 2 2 4 2 2 2" xfId="8264"/>
    <cellStyle name="Normal 19 2 2 4 2 2 2 2" xfId="16323"/>
    <cellStyle name="Normal 19 2 2 4 2 2 2 2 2" xfId="33170"/>
    <cellStyle name="Normal 19 2 2 4 2 2 2 3" xfId="25603"/>
    <cellStyle name="Normal 19 2 2 4 2 2 3" xfId="12540"/>
    <cellStyle name="Normal 19 2 2 4 2 2 3 2" xfId="29389"/>
    <cellStyle name="Normal 19 2 2 4 2 2 4" xfId="21822"/>
    <cellStyle name="Normal 19 2 2 4 2 3" xfId="6380"/>
    <cellStyle name="Normal 19 2 2 4 2 3 2" xfId="14439"/>
    <cellStyle name="Normal 19 2 2 4 2 3 2 2" xfId="31286"/>
    <cellStyle name="Normal 19 2 2 4 2 3 3" xfId="23719"/>
    <cellStyle name="Normal 19 2 2 4 2 4" xfId="10606"/>
    <cellStyle name="Normal 19 2 2 4 2 4 2" xfId="27505"/>
    <cellStyle name="Normal 19 2 2 4 2 5" xfId="17178"/>
    <cellStyle name="Normal 19 2 2 4 2 6" xfId="19937"/>
    <cellStyle name="Normal 19 2 2 4 3" xfId="3569"/>
    <cellStyle name="Normal 19 2 2 4 3 2" xfId="7352"/>
    <cellStyle name="Normal 19 2 2 4 3 2 2" xfId="15411"/>
    <cellStyle name="Normal 19 2 2 4 3 2 2 2" xfId="32258"/>
    <cellStyle name="Normal 19 2 2 4 3 2 3" xfId="24691"/>
    <cellStyle name="Normal 19 2 2 4 3 3" xfId="11628"/>
    <cellStyle name="Normal 19 2 2 4 3 3 2" xfId="28477"/>
    <cellStyle name="Normal 19 2 2 4 3 4" xfId="20910"/>
    <cellStyle name="Normal 19 2 2 4 4" xfId="5468"/>
    <cellStyle name="Normal 19 2 2 4 4 2" xfId="13527"/>
    <cellStyle name="Normal 19 2 2 4 4 2 2" xfId="30374"/>
    <cellStyle name="Normal 19 2 2 4 4 3" xfId="22807"/>
    <cellStyle name="Normal 19 2 2 4 5" xfId="9653"/>
    <cellStyle name="Normal 19 2 2 4 5 2" xfId="26593"/>
    <cellStyle name="Normal 19 2 2 4 6" xfId="17177"/>
    <cellStyle name="Normal 19 2 2 4 7" xfId="19025"/>
    <cellStyle name="Normal 19 2 2 5" xfId="2049"/>
    <cellStyle name="Normal 19 2 2 5 2" xfId="4030"/>
    <cellStyle name="Normal 19 2 2 5 2 2" xfId="7813"/>
    <cellStyle name="Normal 19 2 2 5 2 2 2" xfId="15872"/>
    <cellStyle name="Normal 19 2 2 5 2 2 2 2" xfId="32719"/>
    <cellStyle name="Normal 19 2 2 5 2 2 3" xfId="25152"/>
    <cellStyle name="Normal 19 2 2 5 2 3" xfId="12089"/>
    <cellStyle name="Normal 19 2 2 5 2 3 2" xfId="28938"/>
    <cellStyle name="Normal 19 2 2 5 2 4" xfId="21371"/>
    <cellStyle name="Normal 19 2 2 5 3" xfId="5929"/>
    <cellStyle name="Normal 19 2 2 5 3 2" xfId="13988"/>
    <cellStyle name="Normal 19 2 2 5 3 2 2" xfId="30835"/>
    <cellStyle name="Normal 19 2 2 5 3 3" xfId="23268"/>
    <cellStyle name="Normal 19 2 2 5 4" xfId="10147"/>
    <cellStyle name="Normal 19 2 2 5 4 2" xfId="27054"/>
    <cellStyle name="Normal 19 2 2 5 5" xfId="17179"/>
    <cellStyle name="Normal 19 2 2 5 6" xfId="19486"/>
    <cellStyle name="Normal 19 2 2 6" xfId="3088"/>
    <cellStyle name="Normal 19 2 2 6 2" xfId="6901"/>
    <cellStyle name="Normal 19 2 2 6 2 2" xfId="14960"/>
    <cellStyle name="Normal 19 2 2 6 2 2 2" xfId="31807"/>
    <cellStyle name="Normal 19 2 2 6 2 3" xfId="24240"/>
    <cellStyle name="Normal 19 2 2 6 3" xfId="11151"/>
    <cellStyle name="Normal 19 2 2 6 3 2" xfId="28026"/>
    <cellStyle name="Normal 19 2 2 6 4" xfId="20459"/>
    <cellStyle name="Normal 19 2 2 7" xfId="5017"/>
    <cellStyle name="Normal 19 2 2 7 2" xfId="13076"/>
    <cellStyle name="Normal 19 2 2 7 2 2" xfId="29923"/>
    <cellStyle name="Normal 19 2 2 7 3" xfId="22356"/>
    <cellStyle name="Normal 19 2 2 8" xfId="9036"/>
    <cellStyle name="Normal 19 2 2 8 2" xfId="26142"/>
    <cellStyle name="Normal 19 2 2 9" xfId="17164"/>
    <cellStyle name="Normal 19 2 3" xfId="1037"/>
    <cellStyle name="Normal 19 2 3 2" xfId="1298"/>
    <cellStyle name="Normal 19 2 3 2 2" xfId="1794"/>
    <cellStyle name="Normal 19 2 3 2 2 2" xfId="2793"/>
    <cellStyle name="Normal 19 2 3 2 2 2 2" xfId="4755"/>
    <cellStyle name="Normal 19 2 3 2 2 2 2 2" xfId="8538"/>
    <cellStyle name="Normal 19 2 3 2 2 2 2 2 2" xfId="16597"/>
    <cellStyle name="Normal 19 2 3 2 2 2 2 2 2 2" xfId="33444"/>
    <cellStyle name="Normal 19 2 3 2 2 2 2 2 3" xfId="25877"/>
    <cellStyle name="Normal 19 2 3 2 2 2 2 3" xfId="12814"/>
    <cellStyle name="Normal 19 2 3 2 2 2 2 3 2" xfId="29663"/>
    <cellStyle name="Normal 19 2 3 2 2 2 2 4" xfId="22096"/>
    <cellStyle name="Normal 19 2 3 2 2 2 3" xfId="6654"/>
    <cellStyle name="Normal 19 2 3 2 2 2 3 2" xfId="14713"/>
    <cellStyle name="Normal 19 2 3 2 2 2 3 2 2" xfId="31560"/>
    <cellStyle name="Normal 19 2 3 2 2 2 3 3" xfId="23993"/>
    <cellStyle name="Normal 19 2 3 2 2 2 4" xfId="10880"/>
    <cellStyle name="Normal 19 2 3 2 2 2 4 2" xfId="27779"/>
    <cellStyle name="Normal 19 2 3 2 2 2 5" xfId="17183"/>
    <cellStyle name="Normal 19 2 3 2 2 2 6" xfId="20211"/>
    <cellStyle name="Normal 19 2 3 2 2 3" xfId="3843"/>
    <cellStyle name="Normal 19 2 3 2 2 3 2" xfId="7626"/>
    <cellStyle name="Normal 19 2 3 2 2 3 2 2" xfId="15685"/>
    <cellStyle name="Normal 19 2 3 2 2 3 2 2 2" xfId="32532"/>
    <cellStyle name="Normal 19 2 3 2 2 3 2 3" xfId="24965"/>
    <cellStyle name="Normal 19 2 3 2 2 3 3" xfId="11902"/>
    <cellStyle name="Normal 19 2 3 2 2 3 3 2" xfId="28751"/>
    <cellStyle name="Normal 19 2 3 2 2 3 4" xfId="21184"/>
    <cellStyle name="Normal 19 2 3 2 2 4" xfId="5742"/>
    <cellStyle name="Normal 19 2 3 2 2 4 2" xfId="13801"/>
    <cellStyle name="Normal 19 2 3 2 2 4 2 2" xfId="30648"/>
    <cellStyle name="Normal 19 2 3 2 2 4 3" xfId="23081"/>
    <cellStyle name="Normal 19 2 3 2 2 5" xfId="9927"/>
    <cellStyle name="Normal 19 2 3 2 2 5 2" xfId="26867"/>
    <cellStyle name="Normal 19 2 3 2 2 6" xfId="17182"/>
    <cellStyle name="Normal 19 2 3 2 2 7" xfId="19299"/>
    <cellStyle name="Normal 19 2 3 2 3" xfId="2340"/>
    <cellStyle name="Normal 19 2 3 2 3 2" xfId="4304"/>
    <cellStyle name="Normal 19 2 3 2 3 2 2" xfId="8087"/>
    <cellStyle name="Normal 19 2 3 2 3 2 2 2" xfId="16146"/>
    <cellStyle name="Normal 19 2 3 2 3 2 2 2 2" xfId="32993"/>
    <cellStyle name="Normal 19 2 3 2 3 2 2 3" xfId="25426"/>
    <cellStyle name="Normal 19 2 3 2 3 2 3" xfId="12363"/>
    <cellStyle name="Normal 19 2 3 2 3 2 3 2" xfId="29212"/>
    <cellStyle name="Normal 19 2 3 2 3 2 4" xfId="21645"/>
    <cellStyle name="Normal 19 2 3 2 3 3" xfId="6203"/>
    <cellStyle name="Normal 19 2 3 2 3 3 2" xfId="14262"/>
    <cellStyle name="Normal 19 2 3 2 3 3 2 2" xfId="31109"/>
    <cellStyle name="Normal 19 2 3 2 3 3 3" xfId="23542"/>
    <cellStyle name="Normal 19 2 3 2 3 4" xfId="10428"/>
    <cellStyle name="Normal 19 2 3 2 3 4 2" xfId="27328"/>
    <cellStyle name="Normal 19 2 3 2 3 5" xfId="17184"/>
    <cellStyle name="Normal 19 2 3 2 3 6" xfId="19760"/>
    <cellStyle name="Normal 19 2 3 2 4" xfId="3392"/>
    <cellStyle name="Normal 19 2 3 2 4 2" xfId="7175"/>
    <cellStyle name="Normal 19 2 3 2 4 2 2" xfId="15234"/>
    <cellStyle name="Normal 19 2 3 2 4 2 2 2" xfId="32081"/>
    <cellStyle name="Normal 19 2 3 2 4 2 3" xfId="24514"/>
    <cellStyle name="Normal 19 2 3 2 4 3" xfId="11451"/>
    <cellStyle name="Normal 19 2 3 2 4 3 2" xfId="28300"/>
    <cellStyle name="Normal 19 2 3 2 4 4" xfId="20733"/>
    <cellStyle name="Normal 19 2 3 2 5" xfId="5291"/>
    <cellStyle name="Normal 19 2 3 2 5 2" xfId="13350"/>
    <cellStyle name="Normal 19 2 3 2 5 2 2" xfId="30197"/>
    <cellStyle name="Normal 19 2 3 2 5 3" xfId="22630"/>
    <cellStyle name="Normal 19 2 3 2 6" xfId="9452"/>
    <cellStyle name="Normal 19 2 3 2 6 2" xfId="26416"/>
    <cellStyle name="Normal 19 2 3 2 7" xfId="17181"/>
    <cellStyle name="Normal 19 2 3 2 8" xfId="18848"/>
    <cellStyle name="Normal 19 2 3 3" xfId="1576"/>
    <cellStyle name="Normal 19 2 3 3 2" xfId="2575"/>
    <cellStyle name="Normal 19 2 3 3 2 2" xfId="4537"/>
    <cellStyle name="Normal 19 2 3 3 2 2 2" xfId="8320"/>
    <cellStyle name="Normal 19 2 3 3 2 2 2 2" xfId="16379"/>
    <cellStyle name="Normal 19 2 3 3 2 2 2 2 2" xfId="33226"/>
    <cellStyle name="Normal 19 2 3 3 2 2 2 3" xfId="25659"/>
    <cellStyle name="Normal 19 2 3 3 2 2 3" xfId="12596"/>
    <cellStyle name="Normal 19 2 3 3 2 2 3 2" xfId="29445"/>
    <cellStyle name="Normal 19 2 3 3 2 2 4" xfId="21878"/>
    <cellStyle name="Normal 19 2 3 3 2 3" xfId="6436"/>
    <cellStyle name="Normal 19 2 3 3 2 3 2" xfId="14495"/>
    <cellStyle name="Normal 19 2 3 3 2 3 2 2" xfId="31342"/>
    <cellStyle name="Normal 19 2 3 3 2 3 3" xfId="23775"/>
    <cellStyle name="Normal 19 2 3 3 2 4" xfId="10662"/>
    <cellStyle name="Normal 19 2 3 3 2 4 2" xfId="27561"/>
    <cellStyle name="Normal 19 2 3 3 2 5" xfId="17186"/>
    <cellStyle name="Normal 19 2 3 3 2 6" xfId="19993"/>
    <cellStyle name="Normal 19 2 3 3 3" xfId="3625"/>
    <cellStyle name="Normal 19 2 3 3 3 2" xfId="7408"/>
    <cellStyle name="Normal 19 2 3 3 3 2 2" xfId="15467"/>
    <cellStyle name="Normal 19 2 3 3 3 2 2 2" xfId="32314"/>
    <cellStyle name="Normal 19 2 3 3 3 2 3" xfId="24747"/>
    <cellStyle name="Normal 19 2 3 3 3 3" xfId="11684"/>
    <cellStyle name="Normal 19 2 3 3 3 3 2" xfId="28533"/>
    <cellStyle name="Normal 19 2 3 3 3 4" xfId="20966"/>
    <cellStyle name="Normal 19 2 3 3 4" xfId="5524"/>
    <cellStyle name="Normal 19 2 3 3 4 2" xfId="13583"/>
    <cellStyle name="Normal 19 2 3 3 4 2 2" xfId="30430"/>
    <cellStyle name="Normal 19 2 3 3 4 3" xfId="22863"/>
    <cellStyle name="Normal 19 2 3 3 5" xfId="9709"/>
    <cellStyle name="Normal 19 2 3 3 5 2" xfId="26649"/>
    <cellStyle name="Normal 19 2 3 3 6" xfId="17185"/>
    <cellStyle name="Normal 19 2 3 3 7" xfId="19081"/>
    <cellStyle name="Normal 19 2 3 4" xfId="2122"/>
    <cellStyle name="Normal 19 2 3 4 2" xfId="4086"/>
    <cellStyle name="Normal 19 2 3 4 2 2" xfId="7869"/>
    <cellStyle name="Normal 19 2 3 4 2 2 2" xfId="15928"/>
    <cellStyle name="Normal 19 2 3 4 2 2 2 2" xfId="32775"/>
    <cellStyle name="Normal 19 2 3 4 2 2 3" xfId="25208"/>
    <cellStyle name="Normal 19 2 3 4 2 3" xfId="12145"/>
    <cellStyle name="Normal 19 2 3 4 2 3 2" xfId="28994"/>
    <cellStyle name="Normal 19 2 3 4 2 4" xfId="21427"/>
    <cellStyle name="Normal 19 2 3 4 3" xfId="5985"/>
    <cellStyle name="Normal 19 2 3 4 3 2" xfId="14044"/>
    <cellStyle name="Normal 19 2 3 4 3 2 2" xfId="30891"/>
    <cellStyle name="Normal 19 2 3 4 3 3" xfId="23324"/>
    <cellStyle name="Normal 19 2 3 4 4" xfId="10210"/>
    <cellStyle name="Normal 19 2 3 4 4 2" xfId="27110"/>
    <cellStyle name="Normal 19 2 3 4 5" xfId="17187"/>
    <cellStyle name="Normal 19 2 3 4 6" xfId="19542"/>
    <cellStyle name="Normal 19 2 3 5" xfId="3174"/>
    <cellStyle name="Normal 19 2 3 5 2" xfId="6957"/>
    <cellStyle name="Normal 19 2 3 5 2 2" xfId="15016"/>
    <cellStyle name="Normal 19 2 3 5 2 2 2" xfId="31863"/>
    <cellStyle name="Normal 19 2 3 5 2 3" xfId="24296"/>
    <cellStyle name="Normal 19 2 3 5 3" xfId="11233"/>
    <cellStyle name="Normal 19 2 3 5 3 2" xfId="28082"/>
    <cellStyle name="Normal 19 2 3 5 4" xfId="20515"/>
    <cellStyle name="Normal 19 2 3 6" xfId="5073"/>
    <cellStyle name="Normal 19 2 3 6 2" xfId="13132"/>
    <cellStyle name="Normal 19 2 3 6 2 2" xfId="29979"/>
    <cellStyle name="Normal 19 2 3 6 3" xfId="22412"/>
    <cellStyle name="Normal 19 2 3 7" xfId="9217"/>
    <cellStyle name="Normal 19 2 3 7 2" xfId="26198"/>
    <cellStyle name="Normal 19 2 3 8" xfId="17180"/>
    <cellStyle name="Normal 19 2 3 9" xfId="18630"/>
    <cellStyle name="Normal 19 2 4" xfId="1206"/>
    <cellStyle name="Normal 19 2 4 2" xfId="1702"/>
    <cellStyle name="Normal 19 2 4 2 2" xfId="2701"/>
    <cellStyle name="Normal 19 2 4 2 2 2" xfId="4663"/>
    <cellStyle name="Normal 19 2 4 2 2 2 2" xfId="8446"/>
    <cellStyle name="Normal 19 2 4 2 2 2 2 2" xfId="16505"/>
    <cellStyle name="Normal 19 2 4 2 2 2 2 2 2" xfId="33352"/>
    <cellStyle name="Normal 19 2 4 2 2 2 2 3" xfId="25785"/>
    <cellStyle name="Normal 19 2 4 2 2 2 3" xfId="12722"/>
    <cellStyle name="Normal 19 2 4 2 2 2 3 2" xfId="29571"/>
    <cellStyle name="Normal 19 2 4 2 2 2 4" xfId="22004"/>
    <cellStyle name="Normal 19 2 4 2 2 3" xfId="6562"/>
    <cellStyle name="Normal 19 2 4 2 2 3 2" xfId="14621"/>
    <cellStyle name="Normal 19 2 4 2 2 3 2 2" xfId="31468"/>
    <cellStyle name="Normal 19 2 4 2 2 3 3" xfId="23901"/>
    <cellStyle name="Normal 19 2 4 2 2 4" xfId="10788"/>
    <cellStyle name="Normal 19 2 4 2 2 4 2" xfId="27687"/>
    <cellStyle name="Normal 19 2 4 2 2 5" xfId="17190"/>
    <cellStyle name="Normal 19 2 4 2 2 6" xfId="20119"/>
    <cellStyle name="Normal 19 2 4 2 3" xfId="3751"/>
    <cellStyle name="Normal 19 2 4 2 3 2" xfId="7534"/>
    <cellStyle name="Normal 19 2 4 2 3 2 2" xfId="15593"/>
    <cellStyle name="Normal 19 2 4 2 3 2 2 2" xfId="32440"/>
    <cellStyle name="Normal 19 2 4 2 3 2 3" xfId="24873"/>
    <cellStyle name="Normal 19 2 4 2 3 3" xfId="11810"/>
    <cellStyle name="Normal 19 2 4 2 3 3 2" xfId="28659"/>
    <cellStyle name="Normal 19 2 4 2 3 4" xfId="21092"/>
    <cellStyle name="Normal 19 2 4 2 4" xfId="5650"/>
    <cellStyle name="Normal 19 2 4 2 4 2" xfId="13709"/>
    <cellStyle name="Normal 19 2 4 2 4 2 2" xfId="30556"/>
    <cellStyle name="Normal 19 2 4 2 4 3" xfId="22989"/>
    <cellStyle name="Normal 19 2 4 2 5" xfId="9835"/>
    <cellStyle name="Normal 19 2 4 2 5 2" xfId="26775"/>
    <cellStyle name="Normal 19 2 4 2 6" xfId="17189"/>
    <cellStyle name="Normal 19 2 4 2 7" xfId="19207"/>
    <cellStyle name="Normal 19 2 4 3" xfId="2248"/>
    <cellStyle name="Normal 19 2 4 3 2" xfId="4212"/>
    <cellStyle name="Normal 19 2 4 3 2 2" xfId="7995"/>
    <cellStyle name="Normal 19 2 4 3 2 2 2" xfId="16054"/>
    <cellStyle name="Normal 19 2 4 3 2 2 2 2" xfId="32901"/>
    <cellStyle name="Normal 19 2 4 3 2 2 3" xfId="25334"/>
    <cellStyle name="Normal 19 2 4 3 2 3" xfId="12271"/>
    <cellStyle name="Normal 19 2 4 3 2 3 2" xfId="29120"/>
    <cellStyle name="Normal 19 2 4 3 2 4" xfId="21553"/>
    <cellStyle name="Normal 19 2 4 3 3" xfId="6111"/>
    <cellStyle name="Normal 19 2 4 3 3 2" xfId="14170"/>
    <cellStyle name="Normal 19 2 4 3 3 2 2" xfId="31017"/>
    <cellStyle name="Normal 19 2 4 3 3 3" xfId="23450"/>
    <cellStyle name="Normal 19 2 4 3 4" xfId="10336"/>
    <cellStyle name="Normal 19 2 4 3 4 2" xfId="27236"/>
    <cellStyle name="Normal 19 2 4 3 5" xfId="17191"/>
    <cellStyle name="Normal 19 2 4 3 6" xfId="19668"/>
    <cellStyle name="Normal 19 2 4 4" xfId="3300"/>
    <cellStyle name="Normal 19 2 4 4 2" xfId="7083"/>
    <cellStyle name="Normal 19 2 4 4 2 2" xfId="15142"/>
    <cellStyle name="Normal 19 2 4 4 2 2 2" xfId="31989"/>
    <cellStyle name="Normal 19 2 4 4 2 3" xfId="24422"/>
    <cellStyle name="Normal 19 2 4 4 3" xfId="11359"/>
    <cellStyle name="Normal 19 2 4 4 3 2" xfId="28208"/>
    <cellStyle name="Normal 19 2 4 4 4" xfId="20641"/>
    <cellStyle name="Normal 19 2 4 5" xfId="5199"/>
    <cellStyle name="Normal 19 2 4 5 2" xfId="13258"/>
    <cellStyle name="Normal 19 2 4 5 2 2" xfId="30105"/>
    <cellStyle name="Normal 19 2 4 5 3" xfId="22538"/>
    <cellStyle name="Normal 19 2 4 6" xfId="9360"/>
    <cellStyle name="Normal 19 2 4 6 2" xfId="26324"/>
    <cellStyle name="Normal 19 2 4 7" xfId="17188"/>
    <cellStyle name="Normal 19 2 4 8" xfId="18756"/>
    <cellStyle name="Normal 19 2 5" xfId="1484"/>
    <cellStyle name="Normal 19 2 5 2" xfId="2483"/>
    <cellStyle name="Normal 19 2 5 2 2" xfId="4445"/>
    <cellStyle name="Normal 19 2 5 2 2 2" xfId="8228"/>
    <cellStyle name="Normal 19 2 5 2 2 2 2" xfId="16287"/>
    <cellStyle name="Normal 19 2 5 2 2 2 2 2" xfId="33134"/>
    <cellStyle name="Normal 19 2 5 2 2 2 3" xfId="25567"/>
    <cellStyle name="Normal 19 2 5 2 2 3" xfId="12504"/>
    <cellStyle name="Normal 19 2 5 2 2 3 2" xfId="29353"/>
    <cellStyle name="Normal 19 2 5 2 2 4" xfId="21786"/>
    <cellStyle name="Normal 19 2 5 2 3" xfId="6344"/>
    <cellStyle name="Normal 19 2 5 2 3 2" xfId="14403"/>
    <cellStyle name="Normal 19 2 5 2 3 2 2" xfId="31250"/>
    <cellStyle name="Normal 19 2 5 2 3 3" xfId="23683"/>
    <cellStyle name="Normal 19 2 5 2 4" xfId="10570"/>
    <cellStyle name="Normal 19 2 5 2 4 2" xfId="27469"/>
    <cellStyle name="Normal 19 2 5 2 5" xfId="17193"/>
    <cellStyle name="Normal 19 2 5 2 6" xfId="19901"/>
    <cellStyle name="Normal 19 2 5 3" xfId="3533"/>
    <cellStyle name="Normal 19 2 5 3 2" xfId="7316"/>
    <cellStyle name="Normal 19 2 5 3 2 2" xfId="15375"/>
    <cellStyle name="Normal 19 2 5 3 2 2 2" xfId="32222"/>
    <cellStyle name="Normal 19 2 5 3 2 3" xfId="24655"/>
    <cellStyle name="Normal 19 2 5 3 3" xfId="11592"/>
    <cellStyle name="Normal 19 2 5 3 3 2" xfId="28441"/>
    <cellStyle name="Normal 19 2 5 3 4" xfId="20874"/>
    <cellStyle name="Normal 19 2 5 4" xfId="5432"/>
    <cellStyle name="Normal 19 2 5 4 2" xfId="13491"/>
    <cellStyle name="Normal 19 2 5 4 2 2" xfId="30338"/>
    <cellStyle name="Normal 19 2 5 4 3" xfId="22771"/>
    <cellStyle name="Normal 19 2 5 5" xfId="9617"/>
    <cellStyle name="Normal 19 2 5 5 2" xfId="26557"/>
    <cellStyle name="Normal 19 2 5 6" xfId="17192"/>
    <cellStyle name="Normal 19 2 5 7" xfId="18989"/>
    <cellStyle name="Normal 19 2 6" xfId="2009"/>
    <cellStyle name="Normal 19 2 6 2" xfId="3994"/>
    <cellStyle name="Normal 19 2 6 2 2" xfId="7777"/>
    <cellStyle name="Normal 19 2 6 2 2 2" xfId="15836"/>
    <cellStyle name="Normal 19 2 6 2 2 2 2" xfId="32683"/>
    <cellStyle name="Normal 19 2 6 2 2 3" xfId="25116"/>
    <cellStyle name="Normal 19 2 6 2 3" xfId="12053"/>
    <cellStyle name="Normal 19 2 6 2 3 2" xfId="28902"/>
    <cellStyle name="Normal 19 2 6 2 4" xfId="21335"/>
    <cellStyle name="Normal 19 2 6 3" xfId="5893"/>
    <cellStyle name="Normal 19 2 6 3 2" xfId="13952"/>
    <cellStyle name="Normal 19 2 6 3 2 2" xfId="30799"/>
    <cellStyle name="Normal 19 2 6 3 3" xfId="23232"/>
    <cellStyle name="Normal 19 2 6 4" xfId="10108"/>
    <cellStyle name="Normal 19 2 6 4 2" xfId="27018"/>
    <cellStyle name="Normal 19 2 6 5" xfId="17194"/>
    <cellStyle name="Normal 19 2 6 6" xfId="19450"/>
    <cellStyle name="Normal 19 2 7" xfId="3052"/>
    <cellStyle name="Normal 19 2 7 2" xfId="6865"/>
    <cellStyle name="Normal 19 2 7 2 2" xfId="14924"/>
    <cellStyle name="Normal 19 2 7 2 2 2" xfId="31771"/>
    <cellStyle name="Normal 19 2 7 2 3" xfId="24204"/>
    <cellStyle name="Normal 19 2 7 3" xfId="11115"/>
    <cellStyle name="Normal 19 2 7 3 2" xfId="27990"/>
    <cellStyle name="Normal 19 2 7 4" xfId="20423"/>
    <cellStyle name="Normal 19 2 8" xfId="4981"/>
    <cellStyle name="Normal 19 2 8 2" xfId="13040"/>
    <cellStyle name="Normal 19 2 8 2 2" xfId="29887"/>
    <cellStyle name="Normal 19 2 8 3" xfId="22320"/>
    <cellStyle name="Normal 19 2 9" xfId="8964"/>
    <cellStyle name="Normal 19 2 9 2" xfId="26106"/>
    <cellStyle name="Normal 19 3" xfId="721"/>
    <cellStyle name="Normal 19 3 10" xfId="18560"/>
    <cellStyle name="Normal 19 3 11" xfId="34067"/>
    <cellStyle name="Normal 19 3 2" xfId="1060"/>
    <cellStyle name="Normal 19 3 2 2" xfId="1321"/>
    <cellStyle name="Normal 19 3 2 2 2" xfId="1817"/>
    <cellStyle name="Normal 19 3 2 2 2 2" xfId="2816"/>
    <cellStyle name="Normal 19 3 2 2 2 2 2" xfId="4778"/>
    <cellStyle name="Normal 19 3 2 2 2 2 2 2" xfId="8561"/>
    <cellStyle name="Normal 19 3 2 2 2 2 2 2 2" xfId="16620"/>
    <cellStyle name="Normal 19 3 2 2 2 2 2 2 2 2" xfId="33467"/>
    <cellStyle name="Normal 19 3 2 2 2 2 2 2 3" xfId="25900"/>
    <cellStyle name="Normal 19 3 2 2 2 2 2 3" xfId="12837"/>
    <cellStyle name="Normal 19 3 2 2 2 2 2 3 2" xfId="29686"/>
    <cellStyle name="Normal 19 3 2 2 2 2 2 4" xfId="22119"/>
    <cellStyle name="Normal 19 3 2 2 2 2 3" xfId="6677"/>
    <cellStyle name="Normal 19 3 2 2 2 2 3 2" xfId="14736"/>
    <cellStyle name="Normal 19 3 2 2 2 2 3 2 2" xfId="31583"/>
    <cellStyle name="Normal 19 3 2 2 2 2 3 3" xfId="24016"/>
    <cellStyle name="Normal 19 3 2 2 2 2 4" xfId="10903"/>
    <cellStyle name="Normal 19 3 2 2 2 2 4 2" xfId="27802"/>
    <cellStyle name="Normal 19 3 2 2 2 2 5" xfId="17199"/>
    <cellStyle name="Normal 19 3 2 2 2 2 6" xfId="20234"/>
    <cellStyle name="Normal 19 3 2 2 2 3" xfId="3866"/>
    <cellStyle name="Normal 19 3 2 2 2 3 2" xfId="7649"/>
    <cellStyle name="Normal 19 3 2 2 2 3 2 2" xfId="15708"/>
    <cellStyle name="Normal 19 3 2 2 2 3 2 2 2" xfId="32555"/>
    <cellStyle name="Normal 19 3 2 2 2 3 2 3" xfId="24988"/>
    <cellStyle name="Normal 19 3 2 2 2 3 3" xfId="11925"/>
    <cellStyle name="Normal 19 3 2 2 2 3 3 2" xfId="28774"/>
    <cellStyle name="Normal 19 3 2 2 2 3 4" xfId="21207"/>
    <cellStyle name="Normal 19 3 2 2 2 4" xfId="5765"/>
    <cellStyle name="Normal 19 3 2 2 2 4 2" xfId="13824"/>
    <cellStyle name="Normal 19 3 2 2 2 4 2 2" xfId="30671"/>
    <cellStyle name="Normal 19 3 2 2 2 4 3" xfId="23104"/>
    <cellStyle name="Normal 19 3 2 2 2 5" xfId="9950"/>
    <cellStyle name="Normal 19 3 2 2 2 5 2" xfId="26890"/>
    <cellStyle name="Normal 19 3 2 2 2 6" xfId="17198"/>
    <cellStyle name="Normal 19 3 2 2 2 7" xfId="19322"/>
    <cellStyle name="Normal 19 3 2 2 3" xfId="2363"/>
    <cellStyle name="Normal 19 3 2 2 3 2" xfId="4327"/>
    <cellStyle name="Normal 19 3 2 2 3 2 2" xfId="8110"/>
    <cellStyle name="Normal 19 3 2 2 3 2 2 2" xfId="16169"/>
    <cellStyle name="Normal 19 3 2 2 3 2 2 2 2" xfId="33016"/>
    <cellStyle name="Normal 19 3 2 2 3 2 2 3" xfId="25449"/>
    <cellStyle name="Normal 19 3 2 2 3 2 3" xfId="12386"/>
    <cellStyle name="Normal 19 3 2 2 3 2 3 2" xfId="29235"/>
    <cellStyle name="Normal 19 3 2 2 3 2 4" xfId="21668"/>
    <cellStyle name="Normal 19 3 2 2 3 3" xfId="6226"/>
    <cellStyle name="Normal 19 3 2 2 3 3 2" xfId="14285"/>
    <cellStyle name="Normal 19 3 2 2 3 3 2 2" xfId="31132"/>
    <cellStyle name="Normal 19 3 2 2 3 3 3" xfId="23565"/>
    <cellStyle name="Normal 19 3 2 2 3 4" xfId="10451"/>
    <cellStyle name="Normal 19 3 2 2 3 4 2" xfId="27351"/>
    <cellStyle name="Normal 19 3 2 2 3 5" xfId="17200"/>
    <cellStyle name="Normal 19 3 2 2 3 6" xfId="19783"/>
    <cellStyle name="Normal 19 3 2 2 4" xfId="3415"/>
    <cellStyle name="Normal 19 3 2 2 4 2" xfId="7198"/>
    <cellStyle name="Normal 19 3 2 2 4 2 2" xfId="15257"/>
    <cellStyle name="Normal 19 3 2 2 4 2 2 2" xfId="32104"/>
    <cellStyle name="Normal 19 3 2 2 4 2 3" xfId="24537"/>
    <cellStyle name="Normal 19 3 2 2 4 3" xfId="11474"/>
    <cellStyle name="Normal 19 3 2 2 4 3 2" xfId="28323"/>
    <cellStyle name="Normal 19 3 2 2 4 4" xfId="20756"/>
    <cellStyle name="Normal 19 3 2 2 5" xfId="5314"/>
    <cellStyle name="Normal 19 3 2 2 5 2" xfId="13373"/>
    <cellStyle name="Normal 19 3 2 2 5 2 2" xfId="30220"/>
    <cellStyle name="Normal 19 3 2 2 5 3" xfId="22653"/>
    <cellStyle name="Normal 19 3 2 2 6" xfId="9475"/>
    <cellStyle name="Normal 19 3 2 2 6 2" xfId="26439"/>
    <cellStyle name="Normal 19 3 2 2 7" xfId="17197"/>
    <cellStyle name="Normal 19 3 2 2 8" xfId="18871"/>
    <cellStyle name="Normal 19 3 2 3" xfId="1599"/>
    <cellStyle name="Normal 19 3 2 3 2" xfId="2598"/>
    <cellStyle name="Normal 19 3 2 3 2 2" xfId="4560"/>
    <cellStyle name="Normal 19 3 2 3 2 2 2" xfId="8343"/>
    <cellStyle name="Normal 19 3 2 3 2 2 2 2" xfId="16402"/>
    <cellStyle name="Normal 19 3 2 3 2 2 2 2 2" xfId="33249"/>
    <cellStyle name="Normal 19 3 2 3 2 2 2 3" xfId="25682"/>
    <cellStyle name="Normal 19 3 2 3 2 2 3" xfId="12619"/>
    <cellStyle name="Normal 19 3 2 3 2 2 3 2" xfId="29468"/>
    <cellStyle name="Normal 19 3 2 3 2 2 4" xfId="21901"/>
    <cellStyle name="Normal 19 3 2 3 2 3" xfId="6459"/>
    <cellStyle name="Normal 19 3 2 3 2 3 2" xfId="14518"/>
    <cellStyle name="Normal 19 3 2 3 2 3 2 2" xfId="31365"/>
    <cellStyle name="Normal 19 3 2 3 2 3 3" xfId="23798"/>
    <cellStyle name="Normal 19 3 2 3 2 4" xfId="10685"/>
    <cellStyle name="Normal 19 3 2 3 2 4 2" xfId="27584"/>
    <cellStyle name="Normal 19 3 2 3 2 5" xfId="17202"/>
    <cellStyle name="Normal 19 3 2 3 2 6" xfId="20016"/>
    <cellStyle name="Normal 19 3 2 3 3" xfId="3648"/>
    <cellStyle name="Normal 19 3 2 3 3 2" xfId="7431"/>
    <cellStyle name="Normal 19 3 2 3 3 2 2" xfId="15490"/>
    <cellStyle name="Normal 19 3 2 3 3 2 2 2" xfId="32337"/>
    <cellStyle name="Normal 19 3 2 3 3 2 3" xfId="24770"/>
    <cellStyle name="Normal 19 3 2 3 3 3" xfId="11707"/>
    <cellStyle name="Normal 19 3 2 3 3 3 2" xfId="28556"/>
    <cellStyle name="Normal 19 3 2 3 3 4" xfId="20989"/>
    <cellStyle name="Normal 19 3 2 3 4" xfId="5547"/>
    <cellStyle name="Normal 19 3 2 3 4 2" xfId="13606"/>
    <cellStyle name="Normal 19 3 2 3 4 2 2" xfId="30453"/>
    <cellStyle name="Normal 19 3 2 3 4 3" xfId="22886"/>
    <cellStyle name="Normal 19 3 2 3 5" xfId="9732"/>
    <cellStyle name="Normal 19 3 2 3 5 2" xfId="26672"/>
    <cellStyle name="Normal 19 3 2 3 6" xfId="17201"/>
    <cellStyle name="Normal 19 3 2 3 7" xfId="19104"/>
    <cellStyle name="Normal 19 3 2 4" xfId="2145"/>
    <cellStyle name="Normal 19 3 2 4 2" xfId="4109"/>
    <cellStyle name="Normal 19 3 2 4 2 2" xfId="7892"/>
    <cellStyle name="Normal 19 3 2 4 2 2 2" xfId="15951"/>
    <cellStyle name="Normal 19 3 2 4 2 2 2 2" xfId="32798"/>
    <cellStyle name="Normal 19 3 2 4 2 2 3" xfId="25231"/>
    <cellStyle name="Normal 19 3 2 4 2 3" xfId="12168"/>
    <cellStyle name="Normal 19 3 2 4 2 3 2" xfId="29017"/>
    <cellStyle name="Normal 19 3 2 4 2 4" xfId="21450"/>
    <cellStyle name="Normal 19 3 2 4 3" xfId="6008"/>
    <cellStyle name="Normal 19 3 2 4 3 2" xfId="14067"/>
    <cellStyle name="Normal 19 3 2 4 3 2 2" xfId="30914"/>
    <cellStyle name="Normal 19 3 2 4 3 3" xfId="23347"/>
    <cellStyle name="Normal 19 3 2 4 4" xfId="10233"/>
    <cellStyle name="Normal 19 3 2 4 4 2" xfId="27133"/>
    <cellStyle name="Normal 19 3 2 4 5" xfId="17203"/>
    <cellStyle name="Normal 19 3 2 4 6" xfId="19565"/>
    <cellStyle name="Normal 19 3 2 5" xfId="3197"/>
    <cellStyle name="Normal 19 3 2 5 2" xfId="6980"/>
    <cellStyle name="Normal 19 3 2 5 2 2" xfId="15039"/>
    <cellStyle name="Normal 19 3 2 5 2 2 2" xfId="31886"/>
    <cellStyle name="Normal 19 3 2 5 2 3" xfId="24319"/>
    <cellStyle name="Normal 19 3 2 5 3" xfId="11256"/>
    <cellStyle name="Normal 19 3 2 5 3 2" xfId="28105"/>
    <cellStyle name="Normal 19 3 2 5 4" xfId="20538"/>
    <cellStyle name="Normal 19 3 2 6" xfId="5096"/>
    <cellStyle name="Normal 19 3 2 6 2" xfId="13155"/>
    <cellStyle name="Normal 19 3 2 6 2 2" xfId="30002"/>
    <cellStyle name="Normal 19 3 2 6 3" xfId="22435"/>
    <cellStyle name="Normal 19 3 2 7" xfId="9240"/>
    <cellStyle name="Normal 19 3 2 7 2" xfId="26221"/>
    <cellStyle name="Normal 19 3 2 8" xfId="17196"/>
    <cellStyle name="Normal 19 3 2 9" xfId="18653"/>
    <cellStyle name="Normal 19 3 3" xfId="1229"/>
    <cellStyle name="Normal 19 3 3 2" xfId="1725"/>
    <cellStyle name="Normal 19 3 3 2 2" xfId="2724"/>
    <cellStyle name="Normal 19 3 3 2 2 2" xfId="4686"/>
    <cellStyle name="Normal 19 3 3 2 2 2 2" xfId="8469"/>
    <cellStyle name="Normal 19 3 3 2 2 2 2 2" xfId="16528"/>
    <cellStyle name="Normal 19 3 3 2 2 2 2 2 2" xfId="33375"/>
    <cellStyle name="Normal 19 3 3 2 2 2 2 3" xfId="25808"/>
    <cellStyle name="Normal 19 3 3 2 2 2 3" xfId="12745"/>
    <cellStyle name="Normal 19 3 3 2 2 2 3 2" xfId="29594"/>
    <cellStyle name="Normal 19 3 3 2 2 2 4" xfId="22027"/>
    <cellStyle name="Normal 19 3 3 2 2 3" xfId="6585"/>
    <cellStyle name="Normal 19 3 3 2 2 3 2" xfId="14644"/>
    <cellStyle name="Normal 19 3 3 2 2 3 2 2" xfId="31491"/>
    <cellStyle name="Normal 19 3 3 2 2 3 3" xfId="23924"/>
    <cellStyle name="Normal 19 3 3 2 2 4" xfId="10811"/>
    <cellStyle name="Normal 19 3 3 2 2 4 2" xfId="27710"/>
    <cellStyle name="Normal 19 3 3 2 2 5" xfId="17206"/>
    <cellStyle name="Normal 19 3 3 2 2 6" xfId="20142"/>
    <cellStyle name="Normal 19 3 3 2 3" xfId="3774"/>
    <cellStyle name="Normal 19 3 3 2 3 2" xfId="7557"/>
    <cellStyle name="Normal 19 3 3 2 3 2 2" xfId="15616"/>
    <cellStyle name="Normal 19 3 3 2 3 2 2 2" xfId="32463"/>
    <cellStyle name="Normal 19 3 3 2 3 2 3" xfId="24896"/>
    <cellStyle name="Normal 19 3 3 2 3 3" xfId="11833"/>
    <cellStyle name="Normal 19 3 3 2 3 3 2" xfId="28682"/>
    <cellStyle name="Normal 19 3 3 2 3 4" xfId="21115"/>
    <cellStyle name="Normal 19 3 3 2 4" xfId="5673"/>
    <cellStyle name="Normal 19 3 3 2 4 2" xfId="13732"/>
    <cellStyle name="Normal 19 3 3 2 4 2 2" xfId="30579"/>
    <cellStyle name="Normal 19 3 3 2 4 3" xfId="23012"/>
    <cellStyle name="Normal 19 3 3 2 5" xfId="9858"/>
    <cellStyle name="Normal 19 3 3 2 5 2" xfId="26798"/>
    <cellStyle name="Normal 19 3 3 2 6" xfId="17205"/>
    <cellStyle name="Normal 19 3 3 2 7" xfId="19230"/>
    <cellStyle name="Normal 19 3 3 3" xfId="2271"/>
    <cellStyle name="Normal 19 3 3 3 2" xfId="4235"/>
    <cellStyle name="Normal 19 3 3 3 2 2" xfId="8018"/>
    <cellStyle name="Normal 19 3 3 3 2 2 2" xfId="16077"/>
    <cellStyle name="Normal 19 3 3 3 2 2 2 2" xfId="32924"/>
    <cellStyle name="Normal 19 3 3 3 2 2 3" xfId="25357"/>
    <cellStyle name="Normal 19 3 3 3 2 3" xfId="12294"/>
    <cellStyle name="Normal 19 3 3 3 2 3 2" xfId="29143"/>
    <cellStyle name="Normal 19 3 3 3 2 4" xfId="21576"/>
    <cellStyle name="Normal 19 3 3 3 3" xfId="6134"/>
    <cellStyle name="Normal 19 3 3 3 3 2" xfId="14193"/>
    <cellStyle name="Normal 19 3 3 3 3 2 2" xfId="31040"/>
    <cellStyle name="Normal 19 3 3 3 3 3" xfId="23473"/>
    <cellStyle name="Normal 19 3 3 3 4" xfId="10359"/>
    <cellStyle name="Normal 19 3 3 3 4 2" xfId="27259"/>
    <cellStyle name="Normal 19 3 3 3 5" xfId="17207"/>
    <cellStyle name="Normal 19 3 3 3 6" xfId="19691"/>
    <cellStyle name="Normal 19 3 3 4" xfId="3323"/>
    <cellStyle name="Normal 19 3 3 4 2" xfId="7106"/>
    <cellStyle name="Normal 19 3 3 4 2 2" xfId="15165"/>
    <cellStyle name="Normal 19 3 3 4 2 2 2" xfId="32012"/>
    <cellStyle name="Normal 19 3 3 4 2 3" xfId="24445"/>
    <cellStyle name="Normal 19 3 3 4 3" xfId="11382"/>
    <cellStyle name="Normal 19 3 3 4 3 2" xfId="28231"/>
    <cellStyle name="Normal 19 3 3 4 4" xfId="20664"/>
    <cellStyle name="Normal 19 3 3 5" xfId="5222"/>
    <cellStyle name="Normal 19 3 3 5 2" xfId="13281"/>
    <cellStyle name="Normal 19 3 3 5 2 2" xfId="30128"/>
    <cellStyle name="Normal 19 3 3 5 3" xfId="22561"/>
    <cellStyle name="Normal 19 3 3 6" xfId="9383"/>
    <cellStyle name="Normal 19 3 3 6 2" xfId="26347"/>
    <cellStyle name="Normal 19 3 3 7" xfId="17204"/>
    <cellStyle name="Normal 19 3 3 8" xfId="18779"/>
    <cellStyle name="Normal 19 3 4" xfId="1507"/>
    <cellStyle name="Normal 19 3 4 2" xfId="2506"/>
    <cellStyle name="Normal 19 3 4 2 2" xfId="4468"/>
    <cellStyle name="Normal 19 3 4 2 2 2" xfId="8251"/>
    <cellStyle name="Normal 19 3 4 2 2 2 2" xfId="16310"/>
    <cellStyle name="Normal 19 3 4 2 2 2 2 2" xfId="33157"/>
    <cellStyle name="Normal 19 3 4 2 2 2 3" xfId="25590"/>
    <cellStyle name="Normal 19 3 4 2 2 3" xfId="12527"/>
    <cellStyle name="Normal 19 3 4 2 2 3 2" xfId="29376"/>
    <cellStyle name="Normal 19 3 4 2 2 4" xfId="21809"/>
    <cellStyle name="Normal 19 3 4 2 3" xfId="6367"/>
    <cellStyle name="Normal 19 3 4 2 3 2" xfId="14426"/>
    <cellStyle name="Normal 19 3 4 2 3 2 2" xfId="31273"/>
    <cellStyle name="Normal 19 3 4 2 3 3" xfId="23706"/>
    <cellStyle name="Normal 19 3 4 2 4" xfId="10593"/>
    <cellStyle name="Normal 19 3 4 2 4 2" xfId="27492"/>
    <cellStyle name="Normal 19 3 4 2 5" xfId="17209"/>
    <cellStyle name="Normal 19 3 4 2 6" xfId="19924"/>
    <cellStyle name="Normal 19 3 4 3" xfId="3556"/>
    <cellStyle name="Normal 19 3 4 3 2" xfId="7339"/>
    <cellStyle name="Normal 19 3 4 3 2 2" xfId="15398"/>
    <cellStyle name="Normal 19 3 4 3 2 2 2" xfId="32245"/>
    <cellStyle name="Normal 19 3 4 3 2 3" xfId="24678"/>
    <cellStyle name="Normal 19 3 4 3 3" xfId="11615"/>
    <cellStyle name="Normal 19 3 4 3 3 2" xfId="28464"/>
    <cellStyle name="Normal 19 3 4 3 4" xfId="20897"/>
    <cellStyle name="Normal 19 3 4 4" xfId="5455"/>
    <cellStyle name="Normal 19 3 4 4 2" xfId="13514"/>
    <cellStyle name="Normal 19 3 4 4 2 2" xfId="30361"/>
    <cellStyle name="Normal 19 3 4 4 3" xfId="22794"/>
    <cellStyle name="Normal 19 3 4 5" xfId="9640"/>
    <cellStyle name="Normal 19 3 4 5 2" xfId="26580"/>
    <cellStyle name="Normal 19 3 4 6" xfId="17208"/>
    <cellStyle name="Normal 19 3 4 7" xfId="19012"/>
    <cellStyle name="Normal 19 3 5" xfId="2036"/>
    <cellStyle name="Normal 19 3 5 2" xfId="4017"/>
    <cellStyle name="Normal 19 3 5 2 2" xfId="7800"/>
    <cellStyle name="Normal 19 3 5 2 2 2" xfId="15859"/>
    <cellStyle name="Normal 19 3 5 2 2 2 2" xfId="32706"/>
    <cellStyle name="Normal 19 3 5 2 2 3" xfId="25139"/>
    <cellStyle name="Normal 19 3 5 2 3" xfId="12076"/>
    <cellStyle name="Normal 19 3 5 2 3 2" xfId="28925"/>
    <cellStyle name="Normal 19 3 5 2 4" xfId="21358"/>
    <cellStyle name="Normal 19 3 5 3" xfId="5916"/>
    <cellStyle name="Normal 19 3 5 3 2" xfId="13975"/>
    <cellStyle name="Normal 19 3 5 3 2 2" xfId="30822"/>
    <cellStyle name="Normal 19 3 5 3 3" xfId="23255"/>
    <cellStyle name="Normal 19 3 5 4" xfId="10134"/>
    <cellStyle name="Normal 19 3 5 4 2" xfId="27041"/>
    <cellStyle name="Normal 19 3 5 5" xfId="17210"/>
    <cellStyle name="Normal 19 3 5 6" xfId="19473"/>
    <cellStyle name="Normal 19 3 6" xfId="3075"/>
    <cellStyle name="Normal 19 3 6 2" xfId="6888"/>
    <cellStyle name="Normal 19 3 6 2 2" xfId="14947"/>
    <cellStyle name="Normal 19 3 6 2 2 2" xfId="31794"/>
    <cellStyle name="Normal 19 3 6 2 3" xfId="24227"/>
    <cellStyle name="Normal 19 3 6 3" xfId="11138"/>
    <cellStyle name="Normal 19 3 6 3 2" xfId="28013"/>
    <cellStyle name="Normal 19 3 6 4" xfId="20446"/>
    <cellStyle name="Normal 19 3 7" xfId="5004"/>
    <cellStyle name="Normal 19 3 7 2" xfId="13063"/>
    <cellStyle name="Normal 19 3 7 2 2" xfId="29910"/>
    <cellStyle name="Normal 19 3 7 3" xfId="22343"/>
    <cellStyle name="Normal 19 3 8" xfId="9021"/>
    <cellStyle name="Normal 19 3 8 2" xfId="26129"/>
    <cellStyle name="Normal 19 3 9" xfId="17195"/>
    <cellStyle name="Normal 19 4" xfId="940"/>
    <cellStyle name="Normal 19 4 2" xfId="3120"/>
    <cellStyle name="Normal 19 4 3" xfId="17211"/>
    <cellStyle name="Normal 19 4 4" xfId="34068"/>
    <cellStyle name="Normal 19 5" xfId="1024"/>
    <cellStyle name="Normal 19 5 2" xfId="1285"/>
    <cellStyle name="Normal 19 5 2 2" xfId="1781"/>
    <cellStyle name="Normal 19 5 2 2 2" xfId="2780"/>
    <cellStyle name="Normal 19 5 2 2 2 2" xfId="4742"/>
    <cellStyle name="Normal 19 5 2 2 2 2 2" xfId="8525"/>
    <cellStyle name="Normal 19 5 2 2 2 2 2 2" xfId="16584"/>
    <cellStyle name="Normal 19 5 2 2 2 2 2 2 2" xfId="33431"/>
    <cellStyle name="Normal 19 5 2 2 2 2 2 3" xfId="25864"/>
    <cellStyle name="Normal 19 5 2 2 2 2 3" xfId="12801"/>
    <cellStyle name="Normal 19 5 2 2 2 2 3 2" xfId="29650"/>
    <cellStyle name="Normal 19 5 2 2 2 2 4" xfId="22083"/>
    <cellStyle name="Normal 19 5 2 2 2 3" xfId="6641"/>
    <cellStyle name="Normal 19 5 2 2 2 3 2" xfId="14700"/>
    <cellStyle name="Normal 19 5 2 2 2 3 2 2" xfId="31547"/>
    <cellStyle name="Normal 19 5 2 2 2 3 3" xfId="23980"/>
    <cellStyle name="Normal 19 5 2 2 2 4" xfId="10867"/>
    <cellStyle name="Normal 19 5 2 2 2 4 2" xfId="27766"/>
    <cellStyle name="Normal 19 5 2 2 2 5" xfId="17215"/>
    <cellStyle name="Normal 19 5 2 2 2 6" xfId="20198"/>
    <cellStyle name="Normal 19 5 2 2 3" xfId="3830"/>
    <cellStyle name="Normal 19 5 2 2 3 2" xfId="7613"/>
    <cellStyle name="Normal 19 5 2 2 3 2 2" xfId="15672"/>
    <cellStyle name="Normal 19 5 2 2 3 2 2 2" xfId="32519"/>
    <cellStyle name="Normal 19 5 2 2 3 2 3" xfId="24952"/>
    <cellStyle name="Normal 19 5 2 2 3 3" xfId="11889"/>
    <cellStyle name="Normal 19 5 2 2 3 3 2" xfId="28738"/>
    <cellStyle name="Normal 19 5 2 2 3 4" xfId="21171"/>
    <cellStyle name="Normal 19 5 2 2 4" xfId="5729"/>
    <cellStyle name="Normal 19 5 2 2 4 2" xfId="13788"/>
    <cellStyle name="Normal 19 5 2 2 4 2 2" xfId="30635"/>
    <cellStyle name="Normal 19 5 2 2 4 3" xfId="23068"/>
    <cellStyle name="Normal 19 5 2 2 5" xfId="9914"/>
    <cellStyle name="Normal 19 5 2 2 5 2" xfId="26854"/>
    <cellStyle name="Normal 19 5 2 2 6" xfId="17214"/>
    <cellStyle name="Normal 19 5 2 2 7" xfId="19286"/>
    <cellStyle name="Normal 19 5 2 3" xfId="2327"/>
    <cellStyle name="Normal 19 5 2 3 2" xfId="4291"/>
    <cellStyle name="Normal 19 5 2 3 2 2" xfId="8074"/>
    <cellStyle name="Normal 19 5 2 3 2 2 2" xfId="16133"/>
    <cellStyle name="Normal 19 5 2 3 2 2 2 2" xfId="32980"/>
    <cellStyle name="Normal 19 5 2 3 2 2 3" xfId="25413"/>
    <cellStyle name="Normal 19 5 2 3 2 3" xfId="12350"/>
    <cellStyle name="Normal 19 5 2 3 2 3 2" xfId="29199"/>
    <cellStyle name="Normal 19 5 2 3 2 4" xfId="21632"/>
    <cellStyle name="Normal 19 5 2 3 3" xfId="6190"/>
    <cellStyle name="Normal 19 5 2 3 3 2" xfId="14249"/>
    <cellStyle name="Normal 19 5 2 3 3 2 2" xfId="31096"/>
    <cellStyle name="Normal 19 5 2 3 3 3" xfId="23529"/>
    <cellStyle name="Normal 19 5 2 3 4" xfId="10415"/>
    <cellStyle name="Normal 19 5 2 3 4 2" xfId="27315"/>
    <cellStyle name="Normal 19 5 2 3 5" xfId="17216"/>
    <cellStyle name="Normal 19 5 2 3 6" xfId="19747"/>
    <cellStyle name="Normal 19 5 2 4" xfId="3379"/>
    <cellStyle name="Normal 19 5 2 4 2" xfId="7162"/>
    <cellStyle name="Normal 19 5 2 4 2 2" xfId="15221"/>
    <cellStyle name="Normal 19 5 2 4 2 2 2" xfId="32068"/>
    <cellStyle name="Normal 19 5 2 4 2 3" xfId="24501"/>
    <cellStyle name="Normal 19 5 2 4 3" xfId="11438"/>
    <cellStyle name="Normal 19 5 2 4 3 2" xfId="28287"/>
    <cellStyle name="Normal 19 5 2 4 4" xfId="20720"/>
    <cellStyle name="Normal 19 5 2 5" xfId="5278"/>
    <cellStyle name="Normal 19 5 2 5 2" xfId="13337"/>
    <cellStyle name="Normal 19 5 2 5 2 2" xfId="30184"/>
    <cellStyle name="Normal 19 5 2 5 3" xfId="22617"/>
    <cellStyle name="Normal 19 5 2 6" xfId="9439"/>
    <cellStyle name="Normal 19 5 2 6 2" xfId="26403"/>
    <cellStyle name="Normal 19 5 2 7" xfId="17213"/>
    <cellStyle name="Normal 19 5 2 8" xfId="18835"/>
    <cellStyle name="Normal 19 5 3" xfId="1563"/>
    <cellStyle name="Normal 19 5 3 2" xfId="2562"/>
    <cellStyle name="Normal 19 5 3 2 2" xfId="4524"/>
    <cellStyle name="Normal 19 5 3 2 2 2" xfId="8307"/>
    <cellStyle name="Normal 19 5 3 2 2 2 2" xfId="16366"/>
    <cellStyle name="Normal 19 5 3 2 2 2 2 2" xfId="33213"/>
    <cellStyle name="Normal 19 5 3 2 2 2 3" xfId="25646"/>
    <cellStyle name="Normal 19 5 3 2 2 3" xfId="12583"/>
    <cellStyle name="Normal 19 5 3 2 2 3 2" xfId="29432"/>
    <cellStyle name="Normal 19 5 3 2 2 4" xfId="21865"/>
    <cellStyle name="Normal 19 5 3 2 3" xfId="6423"/>
    <cellStyle name="Normal 19 5 3 2 3 2" xfId="14482"/>
    <cellStyle name="Normal 19 5 3 2 3 2 2" xfId="31329"/>
    <cellStyle name="Normal 19 5 3 2 3 3" xfId="23762"/>
    <cellStyle name="Normal 19 5 3 2 4" xfId="10649"/>
    <cellStyle name="Normal 19 5 3 2 4 2" xfId="27548"/>
    <cellStyle name="Normal 19 5 3 2 5" xfId="17218"/>
    <cellStyle name="Normal 19 5 3 2 6" xfId="19980"/>
    <cellStyle name="Normal 19 5 3 3" xfId="3612"/>
    <cellStyle name="Normal 19 5 3 3 2" xfId="7395"/>
    <cellStyle name="Normal 19 5 3 3 2 2" xfId="15454"/>
    <cellStyle name="Normal 19 5 3 3 2 2 2" xfId="32301"/>
    <cellStyle name="Normal 19 5 3 3 2 3" xfId="24734"/>
    <cellStyle name="Normal 19 5 3 3 3" xfId="11671"/>
    <cellStyle name="Normal 19 5 3 3 3 2" xfId="28520"/>
    <cellStyle name="Normal 19 5 3 3 4" xfId="20953"/>
    <cellStyle name="Normal 19 5 3 4" xfId="5511"/>
    <cellStyle name="Normal 19 5 3 4 2" xfId="13570"/>
    <cellStyle name="Normal 19 5 3 4 2 2" xfId="30417"/>
    <cellStyle name="Normal 19 5 3 4 3" xfId="22850"/>
    <cellStyle name="Normal 19 5 3 5" xfId="9696"/>
    <cellStyle name="Normal 19 5 3 5 2" xfId="26636"/>
    <cellStyle name="Normal 19 5 3 6" xfId="17217"/>
    <cellStyle name="Normal 19 5 3 7" xfId="19068"/>
    <cellStyle name="Normal 19 5 4" xfId="2109"/>
    <cellStyle name="Normal 19 5 4 2" xfId="4073"/>
    <cellStyle name="Normal 19 5 4 2 2" xfId="7856"/>
    <cellStyle name="Normal 19 5 4 2 2 2" xfId="15915"/>
    <cellStyle name="Normal 19 5 4 2 2 2 2" xfId="32762"/>
    <cellStyle name="Normal 19 5 4 2 2 3" xfId="25195"/>
    <cellStyle name="Normal 19 5 4 2 3" xfId="12132"/>
    <cellStyle name="Normal 19 5 4 2 3 2" xfId="28981"/>
    <cellStyle name="Normal 19 5 4 2 4" xfId="21414"/>
    <cellStyle name="Normal 19 5 4 3" xfId="5972"/>
    <cellStyle name="Normal 19 5 4 3 2" xfId="14031"/>
    <cellStyle name="Normal 19 5 4 3 2 2" xfId="30878"/>
    <cellStyle name="Normal 19 5 4 3 3" xfId="23311"/>
    <cellStyle name="Normal 19 5 4 4" xfId="10197"/>
    <cellStyle name="Normal 19 5 4 4 2" xfId="27097"/>
    <cellStyle name="Normal 19 5 4 5" xfId="17219"/>
    <cellStyle name="Normal 19 5 4 6" xfId="19529"/>
    <cellStyle name="Normal 19 5 5" xfId="3161"/>
    <cellStyle name="Normal 19 5 5 2" xfId="6944"/>
    <cellStyle name="Normal 19 5 5 2 2" xfId="15003"/>
    <cellStyle name="Normal 19 5 5 2 2 2" xfId="31850"/>
    <cellStyle name="Normal 19 5 5 2 3" xfId="24283"/>
    <cellStyle name="Normal 19 5 5 3" xfId="11220"/>
    <cellStyle name="Normal 19 5 5 3 2" xfId="28069"/>
    <cellStyle name="Normal 19 5 5 4" xfId="20502"/>
    <cellStyle name="Normal 19 5 6" xfId="5060"/>
    <cellStyle name="Normal 19 5 6 2" xfId="13119"/>
    <cellStyle name="Normal 19 5 6 2 2" xfId="29966"/>
    <cellStyle name="Normal 19 5 6 3" xfId="22399"/>
    <cellStyle name="Normal 19 5 7" xfId="9204"/>
    <cellStyle name="Normal 19 5 7 2" xfId="26185"/>
    <cellStyle name="Normal 19 5 8" xfId="17212"/>
    <cellStyle name="Normal 19 5 9" xfId="18617"/>
    <cellStyle name="Normal 19 6" xfId="1193"/>
    <cellStyle name="Normal 19 6 2" xfId="1689"/>
    <cellStyle name="Normal 19 6 2 2" xfId="2688"/>
    <cellStyle name="Normal 19 6 2 2 2" xfId="4650"/>
    <cellStyle name="Normal 19 6 2 2 2 2" xfId="8433"/>
    <cellStyle name="Normal 19 6 2 2 2 2 2" xfId="16492"/>
    <cellStyle name="Normal 19 6 2 2 2 2 2 2" xfId="33339"/>
    <cellStyle name="Normal 19 6 2 2 2 2 3" xfId="25772"/>
    <cellStyle name="Normal 19 6 2 2 2 3" xfId="12709"/>
    <cellStyle name="Normal 19 6 2 2 2 3 2" xfId="29558"/>
    <cellStyle name="Normal 19 6 2 2 2 4" xfId="21991"/>
    <cellStyle name="Normal 19 6 2 2 3" xfId="6549"/>
    <cellStyle name="Normal 19 6 2 2 3 2" xfId="14608"/>
    <cellStyle name="Normal 19 6 2 2 3 2 2" xfId="31455"/>
    <cellStyle name="Normal 19 6 2 2 3 3" xfId="23888"/>
    <cellStyle name="Normal 19 6 2 2 4" xfId="10775"/>
    <cellStyle name="Normal 19 6 2 2 4 2" xfId="27674"/>
    <cellStyle name="Normal 19 6 2 2 5" xfId="17222"/>
    <cellStyle name="Normal 19 6 2 2 6" xfId="20106"/>
    <cellStyle name="Normal 19 6 2 3" xfId="3738"/>
    <cellStyle name="Normal 19 6 2 3 2" xfId="7521"/>
    <cellStyle name="Normal 19 6 2 3 2 2" xfId="15580"/>
    <cellStyle name="Normal 19 6 2 3 2 2 2" xfId="32427"/>
    <cellStyle name="Normal 19 6 2 3 2 3" xfId="24860"/>
    <cellStyle name="Normal 19 6 2 3 3" xfId="11797"/>
    <cellStyle name="Normal 19 6 2 3 3 2" xfId="28646"/>
    <cellStyle name="Normal 19 6 2 3 4" xfId="21079"/>
    <cellStyle name="Normal 19 6 2 4" xfId="5637"/>
    <cellStyle name="Normal 19 6 2 4 2" xfId="13696"/>
    <cellStyle name="Normal 19 6 2 4 2 2" xfId="30543"/>
    <cellStyle name="Normal 19 6 2 4 3" xfId="22976"/>
    <cellStyle name="Normal 19 6 2 5" xfId="9822"/>
    <cellStyle name="Normal 19 6 2 5 2" xfId="26762"/>
    <cellStyle name="Normal 19 6 2 6" xfId="17221"/>
    <cellStyle name="Normal 19 6 2 7" xfId="19194"/>
    <cellStyle name="Normal 19 6 3" xfId="2235"/>
    <cellStyle name="Normal 19 6 3 2" xfId="4199"/>
    <cellStyle name="Normal 19 6 3 2 2" xfId="7982"/>
    <cellStyle name="Normal 19 6 3 2 2 2" xfId="16041"/>
    <cellStyle name="Normal 19 6 3 2 2 2 2" xfId="32888"/>
    <cellStyle name="Normal 19 6 3 2 2 3" xfId="25321"/>
    <cellStyle name="Normal 19 6 3 2 3" xfId="12258"/>
    <cellStyle name="Normal 19 6 3 2 3 2" xfId="29107"/>
    <cellStyle name="Normal 19 6 3 2 4" xfId="21540"/>
    <cellStyle name="Normal 19 6 3 3" xfId="6098"/>
    <cellStyle name="Normal 19 6 3 3 2" xfId="14157"/>
    <cellStyle name="Normal 19 6 3 3 2 2" xfId="31004"/>
    <cellStyle name="Normal 19 6 3 3 3" xfId="23437"/>
    <cellStyle name="Normal 19 6 3 4" xfId="10323"/>
    <cellStyle name="Normal 19 6 3 4 2" xfId="27223"/>
    <cellStyle name="Normal 19 6 3 5" xfId="17223"/>
    <cellStyle name="Normal 19 6 3 6" xfId="19655"/>
    <cellStyle name="Normal 19 6 4" xfId="3287"/>
    <cellStyle name="Normal 19 6 4 2" xfId="7070"/>
    <cellStyle name="Normal 19 6 4 2 2" xfId="15129"/>
    <cellStyle name="Normal 19 6 4 2 2 2" xfId="31976"/>
    <cellStyle name="Normal 19 6 4 2 3" xfId="24409"/>
    <cellStyle name="Normal 19 6 4 3" xfId="11346"/>
    <cellStyle name="Normal 19 6 4 3 2" xfId="28195"/>
    <cellStyle name="Normal 19 6 4 4" xfId="20628"/>
    <cellStyle name="Normal 19 6 5" xfId="5186"/>
    <cellStyle name="Normal 19 6 5 2" xfId="13245"/>
    <cellStyle name="Normal 19 6 5 2 2" xfId="30092"/>
    <cellStyle name="Normal 19 6 5 3" xfId="22525"/>
    <cellStyle name="Normal 19 6 6" xfId="9347"/>
    <cellStyle name="Normal 19 6 6 2" xfId="26311"/>
    <cellStyle name="Normal 19 6 7" xfId="17220"/>
    <cellStyle name="Normal 19 6 8" xfId="18743"/>
    <cellStyle name="Normal 19 7" xfId="1471"/>
    <cellStyle name="Normal 19 7 2" xfId="2470"/>
    <cellStyle name="Normal 19 7 2 2" xfId="4432"/>
    <cellStyle name="Normal 19 7 2 2 2" xfId="8215"/>
    <cellStyle name="Normal 19 7 2 2 2 2" xfId="16274"/>
    <cellStyle name="Normal 19 7 2 2 2 2 2" xfId="33121"/>
    <cellStyle name="Normal 19 7 2 2 2 3" xfId="25554"/>
    <cellStyle name="Normal 19 7 2 2 3" xfId="12491"/>
    <cellStyle name="Normal 19 7 2 2 3 2" xfId="29340"/>
    <cellStyle name="Normal 19 7 2 2 4" xfId="21773"/>
    <cellStyle name="Normal 19 7 2 3" xfId="6331"/>
    <cellStyle name="Normal 19 7 2 3 2" xfId="14390"/>
    <cellStyle name="Normal 19 7 2 3 2 2" xfId="31237"/>
    <cellStyle name="Normal 19 7 2 3 3" xfId="23670"/>
    <cellStyle name="Normal 19 7 2 4" xfId="10557"/>
    <cellStyle name="Normal 19 7 2 4 2" xfId="27456"/>
    <cellStyle name="Normal 19 7 2 5" xfId="17225"/>
    <cellStyle name="Normal 19 7 2 6" xfId="19888"/>
    <cellStyle name="Normal 19 7 3" xfId="3520"/>
    <cellStyle name="Normal 19 7 3 2" xfId="7303"/>
    <cellStyle name="Normal 19 7 3 2 2" xfId="15362"/>
    <cellStyle name="Normal 19 7 3 2 2 2" xfId="32209"/>
    <cellStyle name="Normal 19 7 3 2 3" xfId="24642"/>
    <cellStyle name="Normal 19 7 3 3" xfId="11579"/>
    <cellStyle name="Normal 19 7 3 3 2" xfId="28428"/>
    <cellStyle name="Normal 19 7 3 4" xfId="20861"/>
    <cellStyle name="Normal 19 7 4" xfId="5419"/>
    <cellStyle name="Normal 19 7 4 2" xfId="13478"/>
    <cellStyle name="Normal 19 7 4 2 2" xfId="30325"/>
    <cellStyle name="Normal 19 7 4 3" xfId="22758"/>
    <cellStyle name="Normal 19 7 5" xfId="9604"/>
    <cellStyle name="Normal 19 7 5 2" xfId="26544"/>
    <cellStyle name="Normal 19 7 6" xfId="17224"/>
    <cellStyle name="Normal 19 7 7" xfId="18976"/>
    <cellStyle name="Normal 19 8" xfId="1994"/>
    <cellStyle name="Normal 19 8 2" xfId="3981"/>
    <cellStyle name="Normal 19 8 2 2" xfId="7764"/>
    <cellStyle name="Normal 19 8 2 2 2" xfId="15823"/>
    <cellStyle name="Normal 19 8 2 2 2 2" xfId="32670"/>
    <cellStyle name="Normal 19 8 2 2 3" xfId="25103"/>
    <cellStyle name="Normal 19 8 2 3" xfId="12040"/>
    <cellStyle name="Normal 19 8 2 3 2" xfId="28889"/>
    <cellStyle name="Normal 19 8 2 4" xfId="21322"/>
    <cellStyle name="Normal 19 8 3" xfId="5880"/>
    <cellStyle name="Normal 19 8 3 2" xfId="13939"/>
    <cellStyle name="Normal 19 8 3 2 2" xfId="30786"/>
    <cellStyle name="Normal 19 8 3 3" xfId="23219"/>
    <cellStyle name="Normal 19 8 4" xfId="10093"/>
    <cellStyle name="Normal 19 8 4 2" xfId="27005"/>
    <cellStyle name="Normal 19 8 5" xfId="17226"/>
    <cellStyle name="Normal 19 8 6" xfId="19437"/>
    <cellStyle name="Normal 19 9" xfId="3039"/>
    <cellStyle name="Normal 19 9 2" xfId="6852"/>
    <cellStyle name="Normal 19 9 2 2" xfId="14911"/>
    <cellStyle name="Normal 19 9 2 2 2" xfId="31758"/>
    <cellStyle name="Normal 19 9 2 3" xfId="24191"/>
    <cellStyle name="Normal 19 9 3" xfId="11102"/>
    <cellStyle name="Normal 19 9 3 2" xfId="27977"/>
    <cellStyle name="Normal 19 9 4" xfId="20410"/>
    <cellStyle name="Normal 190" xfId="2986"/>
    <cellStyle name="Normal 190 2" xfId="6843"/>
    <cellStyle name="Normal 190 2 2" xfId="14902"/>
    <cellStyle name="Normal 190 2 2 2" xfId="31749"/>
    <cellStyle name="Normal 190 2 3" xfId="24182"/>
    <cellStyle name="Normal 190 3" xfId="11071"/>
    <cellStyle name="Normal 190 3 2" xfId="27968"/>
    <cellStyle name="Normal 190 4" xfId="20400"/>
    <cellStyle name="Normal 190 5" xfId="33822"/>
    <cellStyle name="Normal 191" xfId="4921"/>
    <cellStyle name="Normal 191 2" xfId="8704"/>
    <cellStyle name="Normal 191 2 2" xfId="16763"/>
    <cellStyle name="Normal 191 2 2 2" xfId="33610"/>
    <cellStyle name="Normal 191 2 3" xfId="26043"/>
    <cellStyle name="Normal 191 3" xfId="12980"/>
    <cellStyle name="Normal 191 3 2" xfId="29829"/>
    <cellStyle name="Normal 191 4" xfId="22262"/>
    <cellStyle name="Normal 191 5" xfId="33823"/>
    <cellStyle name="Normal 192" xfId="4922"/>
    <cellStyle name="Normal 192 2" xfId="8705"/>
    <cellStyle name="Normal 192 2 2" xfId="16764"/>
    <cellStyle name="Normal 192 2 2 2" xfId="33611"/>
    <cellStyle name="Normal 192 2 3" xfId="26044"/>
    <cellStyle name="Normal 192 3" xfId="12981"/>
    <cellStyle name="Normal 192 3 2" xfId="29830"/>
    <cellStyle name="Normal 192 4" xfId="22263"/>
    <cellStyle name="Normal 193" xfId="4923"/>
    <cellStyle name="Normal 193 2" xfId="8706"/>
    <cellStyle name="Normal 193 2 2" xfId="16765"/>
    <cellStyle name="Normal 193 2 2 2" xfId="33612"/>
    <cellStyle name="Normal 193 2 3" xfId="26045"/>
    <cellStyle name="Normal 193 3" xfId="12982"/>
    <cellStyle name="Normal 193 3 2" xfId="29831"/>
    <cellStyle name="Normal 193 4" xfId="22264"/>
    <cellStyle name="Normal 194" xfId="4924"/>
    <cellStyle name="Normal 194 2" xfId="8707"/>
    <cellStyle name="Normal 194 2 2" xfId="16766"/>
    <cellStyle name="Normal 194 2 2 2" xfId="33613"/>
    <cellStyle name="Normal 194 2 3" xfId="26046"/>
    <cellStyle name="Normal 194 3" xfId="12983"/>
    <cellStyle name="Normal 194 3 2" xfId="29832"/>
    <cellStyle name="Normal 194 4" xfId="22265"/>
    <cellStyle name="Normal 195" xfId="4925"/>
    <cellStyle name="Normal 195 2" xfId="8708"/>
    <cellStyle name="Normal 195 2 2" xfId="16767"/>
    <cellStyle name="Normal 195 2 2 2" xfId="33614"/>
    <cellStyle name="Normal 195 2 3" xfId="26047"/>
    <cellStyle name="Normal 195 3" xfId="12984"/>
    <cellStyle name="Normal 195 3 2" xfId="29833"/>
    <cellStyle name="Normal 195 4" xfId="22266"/>
    <cellStyle name="Normal 196" xfId="4926"/>
    <cellStyle name="Normal 196 2" xfId="8709"/>
    <cellStyle name="Normal 196 2 2" xfId="16768"/>
    <cellStyle name="Normal 196 2 2 2" xfId="33615"/>
    <cellStyle name="Normal 196 2 3" xfId="26048"/>
    <cellStyle name="Normal 196 3" xfId="12985"/>
    <cellStyle name="Normal 196 3 2" xfId="29834"/>
    <cellStyle name="Normal 196 4" xfId="22267"/>
    <cellStyle name="Normal 197" xfId="4927"/>
    <cellStyle name="Normal 197 2" xfId="8710"/>
    <cellStyle name="Normal 197 2 2" xfId="16769"/>
    <cellStyle name="Normal 197 2 2 2" xfId="33616"/>
    <cellStyle name="Normal 197 2 3" xfId="26049"/>
    <cellStyle name="Normal 197 3" xfId="12986"/>
    <cellStyle name="Normal 197 3 2" xfId="29835"/>
    <cellStyle name="Normal 197 4" xfId="22268"/>
    <cellStyle name="Normal 198" xfId="4928"/>
    <cellStyle name="Normal 198 2" xfId="8711"/>
    <cellStyle name="Normal 198 2 2" xfId="16770"/>
    <cellStyle name="Normal 198 2 2 2" xfId="33617"/>
    <cellStyle name="Normal 198 2 3" xfId="26050"/>
    <cellStyle name="Normal 198 3" xfId="12987"/>
    <cellStyle name="Normal 198 3 2" xfId="29836"/>
    <cellStyle name="Normal 198 4" xfId="22269"/>
    <cellStyle name="Normal 199" xfId="4929"/>
    <cellStyle name="Normal 199 2" xfId="8712"/>
    <cellStyle name="Normal 199 2 2" xfId="16771"/>
    <cellStyle name="Normal 199 2 2 2" xfId="33618"/>
    <cellStyle name="Normal 199 2 3" xfId="26051"/>
    <cellStyle name="Normal 199 3" xfId="12988"/>
    <cellStyle name="Normal 199 3 2" xfId="29837"/>
    <cellStyle name="Normal 199 4" xfId="22270"/>
    <cellStyle name="Normal 2" xfId="172"/>
    <cellStyle name="Normal 2 10" xfId="33824"/>
    <cellStyle name="Normal 2 11" xfId="33948"/>
    <cellStyle name="Normal 2 12" xfId="439"/>
    <cellStyle name="Normal 2 13" xfId="34184"/>
    <cellStyle name="Normal 2 2" xfId="173"/>
    <cellStyle name="Normal 2 2 2" xfId="760"/>
    <cellStyle name="Normal 2 2 3" xfId="2977"/>
    <cellStyle name="Normal 2 2 3 2" xfId="6834"/>
    <cellStyle name="Normal 2 2 3 2 2" xfId="14893"/>
    <cellStyle name="Normal 2 2 3 2 2 2" xfId="31740"/>
    <cellStyle name="Normal 2 2 3 2 3" xfId="24173"/>
    <cellStyle name="Normal 2 2 3 3" xfId="11062"/>
    <cellStyle name="Normal 2 2 3 3 2" xfId="27959"/>
    <cellStyle name="Normal 2 2 3 4" xfId="20391"/>
    <cellStyle name="Normal 2 2 4" xfId="440"/>
    <cellStyle name="Normal 2 2_Energía" xfId="17227"/>
    <cellStyle name="Normal 2 3" xfId="174"/>
    <cellStyle name="Normal 2 3 2" xfId="17228"/>
    <cellStyle name="Normal 2 3 3" xfId="441"/>
    <cellStyle name="Normal 2 4" xfId="175"/>
    <cellStyle name="Normal 2 4 2" xfId="17229"/>
    <cellStyle name="Normal 2 4 3" xfId="442"/>
    <cellStyle name="Normal 2 5" xfId="443"/>
    <cellStyle name="Normal 2 5 2" xfId="17230"/>
    <cellStyle name="Normal 2 6" xfId="2967"/>
    <cellStyle name="Normal 2 6 2" xfId="6825"/>
    <cellStyle name="Normal 2 6 2 2" xfId="14884"/>
    <cellStyle name="Normal 2 6 2 2 2" xfId="31731"/>
    <cellStyle name="Normal 2 6 2 3" xfId="24164"/>
    <cellStyle name="Normal 2 6 3" xfId="11053"/>
    <cellStyle name="Normal 2 6 3 2" xfId="27950"/>
    <cellStyle name="Normal 2 6 4" xfId="20382"/>
    <cellStyle name="Normal 2 6 5" xfId="33825"/>
    <cellStyle name="Normal 2 7" xfId="33826"/>
    <cellStyle name="Normal 2 8" xfId="33827"/>
    <cellStyle name="Normal 2 9" xfId="33828"/>
    <cellStyle name="Normal 2_Centro1" xfId="17231"/>
    <cellStyle name="Normal 20" xfId="566"/>
    <cellStyle name="Normal 20 10" xfId="4969"/>
    <cellStyle name="Normal 20 10 2" xfId="13028"/>
    <cellStyle name="Normal 20 10 2 2" xfId="29875"/>
    <cellStyle name="Normal 20 10 3" xfId="22308"/>
    <cellStyle name="Normal 20 11" xfId="8931"/>
    <cellStyle name="Normal 20 11 2" xfId="26094"/>
    <cellStyle name="Normal 20 12" xfId="17232"/>
    <cellStyle name="Normal 20 13" xfId="18524"/>
    <cellStyle name="Normal 20 14" xfId="34069"/>
    <cellStyle name="Normal 20 2" xfId="622"/>
    <cellStyle name="Normal 20 2 10" xfId="17233"/>
    <cellStyle name="Normal 20 2 11" xfId="18538"/>
    <cellStyle name="Normal 20 2 12" xfId="34070"/>
    <cellStyle name="Normal 20 2 2" xfId="740"/>
    <cellStyle name="Normal 20 2 2 10" xfId="18574"/>
    <cellStyle name="Normal 20 2 2 11" xfId="34071"/>
    <cellStyle name="Normal 20 2 2 2" xfId="1074"/>
    <cellStyle name="Normal 20 2 2 2 2" xfId="1335"/>
    <cellStyle name="Normal 20 2 2 2 2 2" xfId="1831"/>
    <cellStyle name="Normal 20 2 2 2 2 2 2" xfId="2830"/>
    <cellStyle name="Normal 20 2 2 2 2 2 2 2" xfId="4792"/>
    <cellStyle name="Normal 20 2 2 2 2 2 2 2 2" xfId="8575"/>
    <cellStyle name="Normal 20 2 2 2 2 2 2 2 2 2" xfId="16634"/>
    <cellStyle name="Normal 20 2 2 2 2 2 2 2 2 2 2" xfId="33481"/>
    <cellStyle name="Normal 20 2 2 2 2 2 2 2 2 3" xfId="25914"/>
    <cellStyle name="Normal 20 2 2 2 2 2 2 2 3" xfId="12851"/>
    <cellStyle name="Normal 20 2 2 2 2 2 2 2 3 2" xfId="29700"/>
    <cellStyle name="Normal 20 2 2 2 2 2 2 2 4" xfId="22133"/>
    <cellStyle name="Normal 20 2 2 2 2 2 2 3" xfId="6691"/>
    <cellStyle name="Normal 20 2 2 2 2 2 2 3 2" xfId="14750"/>
    <cellStyle name="Normal 20 2 2 2 2 2 2 3 2 2" xfId="31597"/>
    <cellStyle name="Normal 20 2 2 2 2 2 2 3 3" xfId="24030"/>
    <cellStyle name="Normal 20 2 2 2 2 2 2 4" xfId="10917"/>
    <cellStyle name="Normal 20 2 2 2 2 2 2 4 2" xfId="27816"/>
    <cellStyle name="Normal 20 2 2 2 2 2 2 5" xfId="17238"/>
    <cellStyle name="Normal 20 2 2 2 2 2 2 6" xfId="20248"/>
    <cellStyle name="Normal 20 2 2 2 2 2 3" xfId="3880"/>
    <cellStyle name="Normal 20 2 2 2 2 2 3 2" xfId="7663"/>
    <cellStyle name="Normal 20 2 2 2 2 2 3 2 2" xfId="15722"/>
    <cellStyle name="Normal 20 2 2 2 2 2 3 2 2 2" xfId="32569"/>
    <cellStyle name="Normal 20 2 2 2 2 2 3 2 3" xfId="25002"/>
    <cellStyle name="Normal 20 2 2 2 2 2 3 3" xfId="11939"/>
    <cellStyle name="Normal 20 2 2 2 2 2 3 3 2" xfId="28788"/>
    <cellStyle name="Normal 20 2 2 2 2 2 3 4" xfId="21221"/>
    <cellStyle name="Normal 20 2 2 2 2 2 4" xfId="5779"/>
    <cellStyle name="Normal 20 2 2 2 2 2 4 2" xfId="13838"/>
    <cellStyle name="Normal 20 2 2 2 2 2 4 2 2" xfId="30685"/>
    <cellStyle name="Normal 20 2 2 2 2 2 4 3" xfId="23118"/>
    <cellStyle name="Normal 20 2 2 2 2 2 5" xfId="9964"/>
    <cellStyle name="Normal 20 2 2 2 2 2 5 2" xfId="26904"/>
    <cellStyle name="Normal 20 2 2 2 2 2 6" xfId="17237"/>
    <cellStyle name="Normal 20 2 2 2 2 2 7" xfId="19336"/>
    <cellStyle name="Normal 20 2 2 2 2 3" xfId="2377"/>
    <cellStyle name="Normal 20 2 2 2 2 3 2" xfId="4341"/>
    <cellStyle name="Normal 20 2 2 2 2 3 2 2" xfId="8124"/>
    <cellStyle name="Normal 20 2 2 2 2 3 2 2 2" xfId="16183"/>
    <cellStyle name="Normal 20 2 2 2 2 3 2 2 2 2" xfId="33030"/>
    <cellStyle name="Normal 20 2 2 2 2 3 2 2 3" xfId="25463"/>
    <cellStyle name="Normal 20 2 2 2 2 3 2 3" xfId="12400"/>
    <cellStyle name="Normal 20 2 2 2 2 3 2 3 2" xfId="29249"/>
    <cellStyle name="Normal 20 2 2 2 2 3 2 4" xfId="21682"/>
    <cellStyle name="Normal 20 2 2 2 2 3 3" xfId="6240"/>
    <cellStyle name="Normal 20 2 2 2 2 3 3 2" xfId="14299"/>
    <cellStyle name="Normal 20 2 2 2 2 3 3 2 2" xfId="31146"/>
    <cellStyle name="Normal 20 2 2 2 2 3 3 3" xfId="23579"/>
    <cellStyle name="Normal 20 2 2 2 2 3 4" xfId="10465"/>
    <cellStyle name="Normal 20 2 2 2 2 3 4 2" xfId="27365"/>
    <cellStyle name="Normal 20 2 2 2 2 3 5" xfId="17239"/>
    <cellStyle name="Normal 20 2 2 2 2 3 6" xfId="19797"/>
    <cellStyle name="Normal 20 2 2 2 2 4" xfId="3429"/>
    <cellStyle name="Normal 20 2 2 2 2 4 2" xfId="7212"/>
    <cellStyle name="Normal 20 2 2 2 2 4 2 2" xfId="15271"/>
    <cellStyle name="Normal 20 2 2 2 2 4 2 2 2" xfId="32118"/>
    <cellStyle name="Normal 20 2 2 2 2 4 2 3" xfId="24551"/>
    <cellStyle name="Normal 20 2 2 2 2 4 3" xfId="11488"/>
    <cellStyle name="Normal 20 2 2 2 2 4 3 2" xfId="28337"/>
    <cellStyle name="Normal 20 2 2 2 2 4 4" xfId="20770"/>
    <cellStyle name="Normal 20 2 2 2 2 5" xfId="5328"/>
    <cellStyle name="Normal 20 2 2 2 2 5 2" xfId="13387"/>
    <cellStyle name="Normal 20 2 2 2 2 5 2 2" xfId="30234"/>
    <cellStyle name="Normal 20 2 2 2 2 5 3" xfId="22667"/>
    <cellStyle name="Normal 20 2 2 2 2 6" xfId="9489"/>
    <cellStyle name="Normal 20 2 2 2 2 6 2" xfId="26453"/>
    <cellStyle name="Normal 20 2 2 2 2 7" xfId="17236"/>
    <cellStyle name="Normal 20 2 2 2 2 8" xfId="18885"/>
    <cellStyle name="Normal 20 2 2 2 3" xfId="1613"/>
    <cellStyle name="Normal 20 2 2 2 3 2" xfId="2612"/>
    <cellStyle name="Normal 20 2 2 2 3 2 2" xfId="4574"/>
    <cellStyle name="Normal 20 2 2 2 3 2 2 2" xfId="8357"/>
    <cellStyle name="Normal 20 2 2 2 3 2 2 2 2" xfId="16416"/>
    <cellStyle name="Normal 20 2 2 2 3 2 2 2 2 2" xfId="33263"/>
    <cellStyle name="Normal 20 2 2 2 3 2 2 2 3" xfId="25696"/>
    <cellStyle name="Normal 20 2 2 2 3 2 2 3" xfId="12633"/>
    <cellStyle name="Normal 20 2 2 2 3 2 2 3 2" xfId="29482"/>
    <cellStyle name="Normal 20 2 2 2 3 2 2 4" xfId="21915"/>
    <cellStyle name="Normal 20 2 2 2 3 2 3" xfId="6473"/>
    <cellStyle name="Normal 20 2 2 2 3 2 3 2" xfId="14532"/>
    <cellStyle name="Normal 20 2 2 2 3 2 3 2 2" xfId="31379"/>
    <cellStyle name="Normal 20 2 2 2 3 2 3 3" xfId="23812"/>
    <cellStyle name="Normal 20 2 2 2 3 2 4" xfId="10699"/>
    <cellStyle name="Normal 20 2 2 2 3 2 4 2" xfId="27598"/>
    <cellStyle name="Normal 20 2 2 2 3 2 5" xfId="17241"/>
    <cellStyle name="Normal 20 2 2 2 3 2 6" xfId="20030"/>
    <cellStyle name="Normal 20 2 2 2 3 3" xfId="3662"/>
    <cellStyle name="Normal 20 2 2 2 3 3 2" xfId="7445"/>
    <cellStyle name="Normal 20 2 2 2 3 3 2 2" xfId="15504"/>
    <cellStyle name="Normal 20 2 2 2 3 3 2 2 2" xfId="32351"/>
    <cellStyle name="Normal 20 2 2 2 3 3 2 3" xfId="24784"/>
    <cellStyle name="Normal 20 2 2 2 3 3 3" xfId="11721"/>
    <cellStyle name="Normal 20 2 2 2 3 3 3 2" xfId="28570"/>
    <cellStyle name="Normal 20 2 2 2 3 3 4" xfId="21003"/>
    <cellStyle name="Normal 20 2 2 2 3 4" xfId="5561"/>
    <cellStyle name="Normal 20 2 2 2 3 4 2" xfId="13620"/>
    <cellStyle name="Normal 20 2 2 2 3 4 2 2" xfId="30467"/>
    <cellStyle name="Normal 20 2 2 2 3 4 3" xfId="22900"/>
    <cellStyle name="Normal 20 2 2 2 3 5" xfId="9746"/>
    <cellStyle name="Normal 20 2 2 2 3 5 2" xfId="26686"/>
    <cellStyle name="Normal 20 2 2 2 3 6" xfId="17240"/>
    <cellStyle name="Normal 20 2 2 2 3 7" xfId="19118"/>
    <cellStyle name="Normal 20 2 2 2 4" xfId="2159"/>
    <cellStyle name="Normal 20 2 2 2 4 2" xfId="4123"/>
    <cellStyle name="Normal 20 2 2 2 4 2 2" xfId="7906"/>
    <cellStyle name="Normal 20 2 2 2 4 2 2 2" xfId="15965"/>
    <cellStyle name="Normal 20 2 2 2 4 2 2 2 2" xfId="32812"/>
    <cellStyle name="Normal 20 2 2 2 4 2 2 3" xfId="25245"/>
    <cellStyle name="Normal 20 2 2 2 4 2 3" xfId="12182"/>
    <cellStyle name="Normal 20 2 2 2 4 2 3 2" xfId="29031"/>
    <cellStyle name="Normal 20 2 2 2 4 2 4" xfId="21464"/>
    <cellStyle name="Normal 20 2 2 2 4 3" xfId="6022"/>
    <cellStyle name="Normal 20 2 2 2 4 3 2" xfId="14081"/>
    <cellStyle name="Normal 20 2 2 2 4 3 2 2" xfId="30928"/>
    <cellStyle name="Normal 20 2 2 2 4 3 3" xfId="23361"/>
    <cellStyle name="Normal 20 2 2 2 4 4" xfId="10247"/>
    <cellStyle name="Normal 20 2 2 2 4 4 2" xfId="27147"/>
    <cellStyle name="Normal 20 2 2 2 4 5" xfId="17242"/>
    <cellStyle name="Normal 20 2 2 2 4 6" xfId="19579"/>
    <cellStyle name="Normal 20 2 2 2 5" xfId="3211"/>
    <cellStyle name="Normal 20 2 2 2 5 2" xfId="6994"/>
    <cellStyle name="Normal 20 2 2 2 5 2 2" xfId="15053"/>
    <cellStyle name="Normal 20 2 2 2 5 2 2 2" xfId="31900"/>
    <cellStyle name="Normal 20 2 2 2 5 2 3" xfId="24333"/>
    <cellStyle name="Normal 20 2 2 2 5 3" xfId="11270"/>
    <cellStyle name="Normal 20 2 2 2 5 3 2" xfId="28119"/>
    <cellStyle name="Normal 20 2 2 2 5 4" xfId="20552"/>
    <cellStyle name="Normal 20 2 2 2 6" xfId="5110"/>
    <cellStyle name="Normal 20 2 2 2 6 2" xfId="13169"/>
    <cellStyle name="Normal 20 2 2 2 6 2 2" xfId="30016"/>
    <cellStyle name="Normal 20 2 2 2 6 3" xfId="22449"/>
    <cellStyle name="Normal 20 2 2 2 7" xfId="9254"/>
    <cellStyle name="Normal 20 2 2 2 7 2" xfId="26235"/>
    <cellStyle name="Normal 20 2 2 2 8" xfId="17235"/>
    <cellStyle name="Normal 20 2 2 2 9" xfId="18667"/>
    <cellStyle name="Normal 20 2 2 3" xfId="1243"/>
    <cellStyle name="Normal 20 2 2 3 2" xfId="1739"/>
    <cellStyle name="Normal 20 2 2 3 2 2" xfId="2738"/>
    <cellStyle name="Normal 20 2 2 3 2 2 2" xfId="4700"/>
    <cellStyle name="Normal 20 2 2 3 2 2 2 2" xfId="8483"/>
    <cellStyle name="Normal 20 2 2 3 2 2 2 2 2" xfId="16542"/>
    <cellStyle name="Normal 20 2 2 3 2 2 2 2 2 2" xfId="33389"/>
    <cellStyle name="Normal 20 2 2 3 2 2 2 2 3" xfId="25822"/>
    <cellStyle name="Normal 20 2 2 3 2 2 2 3" xfId="12759"/>
    <cellStyle name="Normal 20 2 2 3 2 2 2 3 2" xfId="29608"/>
    <cellStyle name="Normal 20 2 2 3 2 2 2 4" xfId="22041"/>
    <cellStyle name="Normal 20 2 2 3 2 2 3" xfId="6599"/>
    <cellStyle name="Normal 20 2 2 3 2 2 3 2" xfId="14658"/>
    <cellStyle name="Normal 20 2 2 3 2 2 3 2 2" xfId="31505"/>
    <cellStyle name="Normal 20 2 2 3 2 2 3 3" xfId="23938"/>
    <cellStyle name="Normal 20 2 2 3 2 2 4" xfId="10825"/>
    <cellStyle name="Normal 20 2 2 3 2 2 4 2" xfId="27724"/>
    <cellStyle name="Normal 20 2 2 3 2 2 5" xfId="17245"/>
    <cellStyle name="Normal 20 2 2 3 2 2 6" xfId="20156"/>
    <cellStyle name="Normal 20 2 2 3 2 3" xfId="3788"/>
    <cellStyle name="Normal 20 2 2 3 2 3 2" xfId="7571"/>
    <cellStyle name="Normal 20 2 2 3 2 3 2 2" xfId="15630"/>
    <cellStyle name="Normal 20 2 2 3 2 3 2 2 2" xfId="32477"/>
    <cellStyle name="Normal 20 2 2 3 2 3 2 3" xfId="24910"/>
    <cellStyle name="Normal 20 2 2 3 2 3 3" xfId="11847"/>
    <cellStyle name="Normal 20 2 2 3 2 3 3 2" xfId="28696"/>
    <cellStyle name="Normal 20 2 2 3 2 3 4" xfId="21129"/>
    <cellStyle name="Normal 20 2 2 3 2 4" xfId="5687"/>
    <cellStyle name="Normal 20 2 2 3 2 4 2" xfId="13746"/>
    <cellStyle name="Normal 20 2 2 3 2 4 2 2" xfId="30593"/>
    <cellStyle name="Normal 20 2 2 3 2 4 3" xfId="23026"/>
    <cellStyle name="Normal 20 2 2 3 2 5" xfId="9872"/>
    <cellStyle name="Normal 20 2 2 3 2 5 2" xfId="26812"/>
    <cellStyle name="Normal 20 2 2 3 2 6" xfId="17244"/>
    <cellStyle name="Normal 20 2 2 3 2 7" xfId="19244"/>
    <cellStyle name="Normal 20 2 2 3 3" xfId="2285"/>
    <cellStyle name="Normal 20 2 2 3 3 2" xfId="4249"/>
    <cellStyle name="Normal 20 2 2 3 3 2 2" xfId="8032"/>
    <cellStyle name="Normal 20 2 2 3 3 2 2 2" xfId="16091"/>
    <cellStyle name="Normal 20 2 2 3 3 2 2 2 2" xfId="32938"/>
    <cellStyle name="Normal 20 2 2 3 3 2 2 3" xfId="25371"/>
    <cellStyle name="Normal 20 2 2 3 3 2 3" xfId="12308"/>
    <cellStyle name="Normal 20 2 2 3 3 2 3 2" xfId="29157"/>
    <cellStyle name="Normal 20 2 2 3 3 2 4" xfId="21590"/>
    <cellStyle name="Normal 20 2 2 3 3 3" xfId="6148"/>
    <cellStyle name="Normal 20 2 2 3 3 3 2" xfId="14207"/>
    <cellStyle name="Normal 20 2 2 3 3 3 2 2" xfId="31054"/>
    <cellStyle name="Normal 20 2 2 3 3 3 3" xfId="23487"/>
    <cellStyle name="Normal 20 2 2 3 3 4" xfId="10373"/>
    <cellStyle name="Normal 20 2 2 3 3 4 2" xfId="27273"/>
    <cellStyle name="Normal 20 2 2 3 3 5" xfId="17246"/>
    <cellStyle name="Normal 20 2 2 3 3 6" xfId="19705"/>
    <cellStyle name="Normal 20 2 2 3 4" xfId="3337"/>
    <cellStyle name="Normal 20 2 2 3 4 2" xfId="7120"/>
    <cellStyle name="Normal 20 2 2 3 4 2 2" xfId="15179"/>
    <cellStyle name="Normal 20 2 2 3 4 2 2 2" xfId="32026"/>
    <cellStyle name="Normal 20 2 2 3 4 2 3" xfId="24459"/>
    <cellStyle name="Normal 20 2 2 3 4 3" xfId="11396"/>
    <cellStyle name="Normal 20 2 2 3 4 3 2" xfId="28245"/>
    <cellStyle name="Normal 20 2 2 3 4 4" xfId="20678"/>
    <cellStyle name="Normal 20 2 2 3 5" xfId="5236"/>
    <cellStyle name="Normal 20 2 2 3 5 2" xfId="13295"/>
    <cellStyle name="Normal 20 2 2 3 5 2 2" xfId="30142"/>
    <cellStyle name="Normal 20 2 2 3 5 3" xfId="22575"/>
    <cellStyle name="Normal 20 2 2 3 6" xfId="9397"/>
    <cellStyle name="Normal 20 2 2 3 6 2" xfId="26361"/>
    <cellStyle name="Normal 20 2 2 3 7" xfId="17243"/>
    <cellStyle name="Normal 20 2 2 3 8" xfId="18793"/>
    <cellStyle name="Normal 20 2 2 4" xfId="1521"/>
    <cellStyle name="Normal 20 2 2 4 2" xfId="2520"/>
    <cellStyle name="Normal 20 2 2 4 2 2" xfId="4482"/>
    <cellStyle name="Normal 20 2 2 4 2 2 2" xfId="8265"/>
    <cellStyle name="Normal 20 2 2 4 2 2 2 2" xfId="16324"/>
    <cellStyle name="Normal 20 2 2 4 2 2 2 2 2" xfId="33171"/>
    <cellStyle name="Normal 20 2 2 4 2 2 2 3" xfId="25604"/>
    <cellStyle name="Normal 20 2 2 4 2 2 3" xfId="12541"/>
    <cellStyle name="Normal 20 2 2 4 2 2 3 2" xfId="29390"/>
    <cellStyle name="Normal 20 2 2 4 2 2 4" xfId="21823"/>
    <cellStyle name="Normal 20 2 2 4 2 3" xfId="6381"/>
    <cellStyle name="Normal 20 2 2 4 2 3 2" xfId="14440"/>
    <cellStyle name="Normal 20 2 2 4 2 3 2 2" xfId="31287"/>
    <cellStyle name="Normal 20 2 2 4 2 3 3" xfId="23720"/>
    <cellStyle name="Normal 20 2 2 4 2 4" xfId="10607"/>
    <cellStyle name="Normal 20 2 2 4 2 4 2" xfId="27506"/>
    <cellStyle name="Normal 20 2 2 4 2 5" xfId="17248"/>
    <cellStyle name="Normal 20 2 2 4 2 6" xfId="19938"/>
    <cellStyle name="Normal 20 2 2 4 3" xfId="3570"/>
    <cellStyle name="Normal 20 2 2 4 3 2" xfId="7353"/>
    <cellStyle name="Normal 20 2 2 4 3 2 2" xfId="15412"/>
    <cellStyle name="Normal 20 2 2 4 3 2 2 2" xfId="32259"/>
    <cellStyle name="Normal 20 2 2 4 3 2 3" xfId="24692"/>
    <cellStyle name="Normal 20 2 2 4 3 3" xfId="11629"/>
    <cellStyle name="Normal 20 2 2 4 3 3 2" xfId="28478"/>
    <cellStyle name="Normal 20 2 2 4 3 4" xfId="20911"/>
    <cellStyle name="Normal 20 2 2 4 4" xfId="5469"/>
    <cellStyle name="Normal 20 2 2 4 4 2" xfId="13528"/>
    <cellStyle name="Normal 20 2 2 4 4 2 2" xfId="30375"/>
    <cellStyle name="Normal 20 2 2 4 4 3" xfId="22808"/>
    <cellStyle name="Normal 20 2 2 4 5" xfId="9654"/>
    <cellStyle name="Normal 20 2 2 4 5 2" xfId="26594"/>
    <cellStyle name="Normal 20 2 2 4 6" xfId="17247"/>
    <cellStyle name="Normal 20 2 2 4 7" xfId="19026"/>
    <cellStyle name="Normal 20 2 2 5" xfId="2050"/>
    <cellStyle name="Normal 20 2 2 5 2" xfId="4031"/>
    <cellStyle name="Normal 20 2 2 5 2 2" xfId="7814"/>
    <cellStyle name="Normal 20 2 2 5 2 2 2" xfId="15873"/>
    <cellStyle name="Normal 20 2 2 5 2 2 2 2" xfId="32720"/>
    <cellStyle name="Normal 20 2 2 5 2 2 3" xfId="25153"/>
    <cellStyle name="Normal 20 2 2 5 2 3" xfId="12090"/>
    <cellStyle name="Normal 20 2 2 5 2 3 2" xfId="28939"/>
    <cellStyle name="Normal 20 2 2 5 2 4" xfId="21372"/>
    <cellStyle name="Normal 20 2 2 5 3" xfId="5930"/>
    <cellStyle name="Normal 20 2 2 5 3 2" xfId="13989"/>
    <cellStyle name="Normal 20 2 2 5 3 2 2" xfId="30836"/>
    <cellStyle name="Normal 20 2 2 5 3 3" xfId="23269"/>
    <cellStyle name="Normal 20 2 2 5 4" xfId="10148"/>
    <cellStyle name="Normal 20 2 2 5 4 2" xfId="27055"/>
    <cellStyle name="Normal 20 2 2 5 5" xfId="17249"/>
    <cellStyle name="Normal 20 2 2 5 6" xfId="19487"/>
    <cellStyle name="Normal 20 2 2 6" xfId="3089"/>
    <cellStyle name="Normal 20 2 2 6 2" xfId="6902"/>
    <cellStyle name="Normal 20 2 2 6 2 2" xfId="14961"/>
    <cellStyle name="Normal 20 2 2 6 2 2 2" xfId="31808"/>
    <cellStyle name="Normal 20 2 2 6 2 3" xfId="24241"/>
    <cellStyle name="Normal 20 2 2 6 3" xfId="11152"/>
    <cellStyle name="Normal 20 2 2 6 3 2" xfId="28027"/>
    <cellStyle name="Normal 20 2 2 6 4" xfId="20460"/>
    <cellStyle name="Normal 20 2 2 7" xfId="5018"/>
    <cellStyle name="Normal 20 2 2 7 2" xfId="13077"/>
    <cellStyle name="Normal 20 2 2 7 2 2" xfId="29924"/>
    <cellStyle name="Normal 20 2 2 7 3" xfId="22357"/>
    <cellStyle name="Normal 20 2 2 8" xfId="9037"/>
    <cellStyle name="Normal 20 2 2 8 2" xfId="26143"/>
    <cellStyle name="Normal 20 2 2 9" xfId="17234"/>
    <cellStyle name="Normal 20 2 3" xfId="1038"/>
    <cellStyle name="Normal 20 2 3 2" xfId="1299"/>
    <cellStyle name="Normal 20 2 3 2 2" xfId="1795"/>
    <cellStyle name="Normal 20 2 3 2 2 2" xfId="2794"/>
    <cellStyle name="Normal 20 2 3 2 2 2 2" xfId="4756"/>
    <cellStyle name="Normal 20 2 3 2 2 2 2 2" xfId="8539"/>
    <cellStyle name="Normal 20 2 3 2 2 2 2 2 2" xfId="16598"/>
    <cellStyle name="Normal 20 2 3 2 2 2 2 2 2 2" xfId="33445"/>
    <cellStyle name="Normal 20 2 3 2 2 2 2 2 3" xfId="25878"/>
    <cellStyle name="Normal 20 2 3 2 2 2 2 3" xfId="12815"/>
    <cellStyle name="Normal 20 2 3 2 2 2 2 3 2" xfId="29664"/>
    <cellStyle name="Normal 20 2 3 2 2 2 2 4" xfId="22097"/>
    <cellStyle name="Normal 20 2 3 2 2 2 3" xfId="6655"/>
    <cellStyle name="Normal 20 2 3 2 2 2 3 2" xfId="14714"/>
    <cellStyle name="Normal 20 2 3 2 2 2 3 2 2" xfId="31561"/>
    <cellStyle name="Normal 20 2 3 2 2 2 3 3" xfId="23994"/>
    <cellStyle name="Normal 20 2 3 2 2 2 4" xfId="10881"/>
    <cellStyle name="Normal 20 2 3 2 2 2 4 2" xfId="27780"/>
    <cellStyle name="Normal 20 2 3 2 2 2 5" xfId="17253"/>
    <cellStyle name="Normal 20 2 3 2 2 2 6" xfId="20212"/>
    <cellStyle name="Normal 20 2 3 2 2 3" xfId="3844"/>
    <cellStyle name="Normal 20 2 3 2 2 3 2" xfId="7627"/>
    <cellStyle name="Normal 20 2 3 2 2 3 2 2" xfId="15686"/>
    <cellStyle name="Normal 20 2 3 2 2 3 2 2 2" xfId="32533"/>
    <cellStyle name="Normal 20 2 3 2 2 3 2 3" xfId="24966"/>
    <cellStyle name="Normal 20 2 3 2 2 3 3" xfId="11903"/>
    <cellStyle name="Normal 20 2 3 2 2 3 3 2" xfId="28752"/>
    <cellStyle name="Normal 20 2 3 2 2 3 4" xfId="21185"/>
    <cellStyle name="Normal 20 2 3 2 2 4" xfId="5743"/>
    <cellStyle name="Normal 20 2 3 2 2 4 2" xfId="13802"/>
    <cellStyle name="Normal 20 2 3 2 2 4 2 2" xfId="30649"/>
    <cellStyle name="Normal 20 2 3 2 2 4 3" xfId="23082"/>
    <cellStyle name="Normal 20 2 3 2 2 5" xfId="9928"/>
    <cellStyle name="Normal 20 2 3 2 2 5 2" xfId="26868"/>
    <cellStyle name="Normal 20 2 3 2 2 6" xfId="17252"/>
    <cellStyle name="Normal 20 2 3 2 2 7" xfId="19300"/>
    <cellStyle name="Normal 20 2 3 2 3" xfId="2341"/>
    <cellStyle name="Normal 20 2 3 2 3 2" xfId="4305"/>
    <cellStyle name="Normal 20 2 3 2 3 2 2" xfId="8088"/>
    <cellStyle name="Normal 20 2 3 2 3 2 2 2" xfId="16147"/>
    <cellStyle name="Normal 20 2 3 2 3 2 2 2 2" xfId="32994"/>
    <cellStyle name="Normal 20 2 3 2 3 2 2 3" xfId="25427"/>
    <cellStyle name="Normal 20 2 3 2 3 2 3" xfId="12364"/>
    <cellStyle name="Normal 20 2 3 2 3 2 3 2" xfId="29213"/>
    <cellStyle name="Normal 20 2 3 2 3 2 4" xfId="21646"/>
    <cellStyle name="Normal 20 2 3 2 3 3" xfId="6204"/>
    <cellStyle name="Normal 20 2 3 2 3 3 2" xfId="14263"/>
    <cellStyle name="Normal 20 2 3 2 3 3 2 2" xfId="31110"/>
    <cellStyle name="Normal 20 2 3 2 3 3 3" xfId="23543"/>
    <cellStyle name="Normal 20 2 3 2 3 4" xfId="10429"/>
    <cellStyle name="Normal 20 2 3 2 3 4 2" xfId="27329"/>
    <cellStyle name="Normal 20 2 3 2 3 5" xfId="17254"/>
    <cellStyle name="Normal 20 2 3 2 3 6" xfId="19761"/>
    <cellStyle name="Normal 20 2 3 2 4" xfId="3393"/>
    <cellStyle name="Normal 20 2 3 2 4 2" xfId="7176"/>
    <cellStyle name="Normal 20 2 3 2 4 2 2" xfId="15235"/>
    <cellStyle name="Normal 20 2 3 2 4 2 2 2" xfId="32082"/>
    <cellStyle name="Normal 20 2 3 2 4 2 3" xfId="24515"/>
    <cellStyle name="Normal 20 2 3 2 4 3" xfId="11452"/>
    <cellStyle name="Normal 20 2 3 2 4 3 2" xfId="28301"/>
    <cellStyle name="Normal 20 2 3 2 4 4" xfId="20734"/>
    <cellStyle name="Normal 20 2 3 2 5" xfId="5292"/>
    <cellStyle name="Normal 20 2 3 2 5 2" xfId="13351"/>
    <cellStyle name="Normal 20 2 3 2 5 2 2" xfId="30198"/>
    <cellStyle name="Normal 20 2 3 2 5 3" xfId="22631"/>
    <cellStyle name="Normal 20 2 3 2 6" xfId="9453"/>
    <cellStyle name="Normal 20 2 3 2 6 2" xfId="26417"/>
    <cellStyle name="Normal 20 2 3 2 7" xfId="17251"/>
    <cellStyle name="Normal 20 2 3 2 8" xfId="18849"/>
    <cellStyle name="Normal 20 2 3 3" xfId="1577"/>
    <cellStyle name="Normal 20 2 3 3 2" xfId="2576"/>
    <cellStyle name="Normal 20 2 3 3 2 2" xfId="4538"/>
    <cellStyle name="Normal 20 2 3 3 2 2 2" xfId="8321"/>
    <cellStyle name="Normal 20 2 3 3 2 2 2 2" xfId="16380"/>
    <cellStyle name="Normal 20 2 3 3 2 2 2 2 2" xfId="33227"/>
    <cellStyle name="Normal 20 2 3 3 2 2 2 3" xfId="25660"/>
    <cellStyle name="Normal 20 2 3 3 2 2 3" xfId="12597"/>
    <cellStyle name="Normal 20 2 3 3 2 2 3 2" xfId="29446"/>
    <cellStyle name="Normal 20 2 3 3 2 2 4" xfId="21879"/>
    <cellStyle name="Normal 20 2 3 3 2 3" xfId="6437"/>
    <cellStyle name="Normal 20 2 3 3 2 3 2" xfId="14496"/>
    <cellStyle name="Normal 20 2 3 3 2 3 2 2" xfId="31343"/>
    <cellStyle name="Normal 20 2 3 3 2 3 3" xfId="23776"/>
    <cellStyle name="Normal 20 2 3 3 2 4" xfId="10663"/>
    <cellStyle name="Normal 20 2 3 3 2 4 2" xfId="27562"/>
    <cellStyle name="Normal 20 2 3 3 2 5" xfId="17256"/>
    <cellStyle name="Normal 20 2 3 3 2 6" xfId="19994"/>
    <cellStyle name="Normal 20 2 3 3 3" xfId="3626"/>
    <cellStyle name="Normal 20 2 3 3 3 2" xfId="7409"/>
    <cellStyle name="Normal 20 2 3 3 3 2 2" xfId="15468"/>
    <cellStyle name="Normal 20 2 3 3 3 2 2 2" xfId="32315"/>
    <cellStyle name="Normal 20 2 3 3 3 2 3" xfId="24748"/>
    <cellStyle name="Normal 20 2 3 3 3 3" xfId="11685"/>
    <cellStyle name="Normal 20 2 3 3 3 3 2" xfId="28534"/>
    <cellStyle name="Normal 20 2 3 3 3 4" xfId="20967"/>
    <cellStyle name="Normal 20 2 3 3 4" xfId="5525"/>
    <cellStyle name="Normal 20 2 3 3 4 2" xfId="13584"/>
    <cellStyle name="Normal 20 2 3 3 4 2 2" xfId="30431"/>
    <cellStyle name="Normal 20 2 3 3 4 3" xfId="22864"/>
    <cellStyle name="Normal 20 2 3 3 5" xfId="9710"/>
    <cellStyle name="Normal 20 2 3 3 5 2" xfId="26650"/>
    <cellStyle name="Normal 20 2 3 3 6" xfId="17255"/>
    <cellStyle name="Normal 20 2 3 3 7" xfId="19082"/>
    <cellStyle name="Normal 20 2 3 4" xfId="2123"/>
    <cellStyle name="Normal 20 2 3 4 2" xfId="4087"/>
    <cellStyle name="Normal 20 2 3 4 2 2" xfId="7870"/>
    <cellStyle name="Normal 20 2 3 4 2 2 2" xfId="15929"/>
    <cellStyle name="Normal 20 2 3 4 2 2 2 2" xfId="32776"/>
    <cellStyle name="Normal 20 2 3 4 2 2 3" xfId="25209"/>
    <cellStyle name="Normal 20 2 3 4 2 3" xfId="12146"/>
    <cellStyle name="Normal 20 2 3 4 2 3 2" xfId="28995"/>
    <cellStyle name="Normal 20 2 3 4 2 4" xfId="21428"/>
    <cellStyle name="Normal 20 2 3 4 3" xfId="5986"/>
    <cellStyle name="Normal 20 2 3 4 3 2" xfId="14045"/>
    <cellStyle name="Normal 20 2 3 4 3 2 2" xfId="30892"/>
    <cellStyle name="Normal 20 2 3 4 3 3" xfId="23325"/>
    <cellStyle name="Normal 20 2 3 4 4" xfId="10211"/>
    <cellStyle name="Normal 20 2 3 4 4 2" xfId="27111"/>
    <cellStyle name="Normal 20 2 3 4 5" xfId="17257"/>
    <cellStyle name="Normal 20 2 3 4 6" xfId="19543"/>
    <cellStyle name="Normal 20 2 3 5" xfId="3175"/>
    <cellStyle name="Normal 20 2 3 5 2" xfId="6958"/>
    <cellStyle name="Normal 20 2 3 5 2 2" xfId="15017"/>
    <cellStyle name="Normal 20 2 3 5 2 2 2" xfId="31864"/>
    <cellStyle name="Normal 20 2 3 5 2 3" xfId="24297"/>
    <cellStyle name="Normal 20 2 3 5 3" xfId="11234"/>
    <cellStyle name="Normal 20 2 3 5 3 2" xfId="28083"/>
    <cellStyle name="Normal 20 2 3 5 4" xfId="20516"/>
    <cellStyle name="Normal 20 2 3 6" xfId="5074"/>
    <cellStyle name="Normal 20 2 3 6 2" xfId="13133"/>
    <cellStyle name="Normal 20 2 3 6 2 2" xfId="29980"/>
    <cellStyle name="Normal 20 2 3 6 3" xfId="22413"/>
    <cellStyle name="Normal 20 2 3 7" xfId="9218"/>
    <cellStyle name="Normal 20 2 3 7 2" xfId="26199"/>
    <cellStyle name="Normal 20 2 3 8" xfId="17250"/>
    <cellStyle name="Normal 20 2 3 9" xfId="18631"/>
    <cellStyle name="Normal 20 2 4" xfId="1207"/>
    <cellStyle name="Normal 20 2 4 2" xfId="1703"/>
    <cellStyle name="Normal 20 2 4 2 2" xfId="2702"/>
    <cellStyle name="Normal 20 2 4 2 2 2" xfId="4664"/>
    <cellStyle name="Normal 20 2 4 2 2 2 2" xfId="8447"/>
    <cellStyle name="Normal 20 2 4 2 2 2 2 2" xfId="16506"/>
    <cellStyle name="Normal 20 2 4 2 2 2 2 2 2" xfId="33353"/>
    <cellStyle name="Normal 20 2 4 2 2 2 2 3" xfId="25786"/>
    <cellStyle name="Normal 20 2 4 2 2 2 3" xfId="12723"/>
    <cellStyle name="Normal 20 2 4 2 2 2 3 2" xfId="29572"/>
    <cellStyle name="Normal 20 2 4 2 2 2 4" xfId="22005"/>
    <cellStyle name="Normal 20 2 4 2 2 3" xfId="6563"/>
    <cellStyle name="Normal 20 2 4 2 2 3 2" xfId="14622"/>
    <cellStyle name="Normal 20 2 4 2 2 3 2 2" xfId="31469"/>
    <cellStyle name="Normal 20 2 4 2 2 3 3" xfId="23902"/>
    <cellStyle name="Normal 20 2 4 2 2 4" xfId="10789"/>
    <cellStyle name="Normal 20 2 4 2 2 4 2" xfId="27688"/>
    <cellStyle name="Normal 20 2 4 2 2 5" xfId="17260"/>
    <cellStyle name="Normal 20 2 4 2 2 6" xfId="20120"/>
    <cellStyle name="Normal 20 2 4 2 3" xfId="3752"/>
    <cellStyle name="Normal 20 2 4 2 3 2" xfId="7535"/>
    <cellStyle name="Normal 20 2 4 2 3 2 2" xfId="15594"/>
    <cellStyle name="Normal 20 2 4 2 3 2 2 2" xfId="32441"/>
    <cellStyle name="Normal 20 2 4 2 3 2 3" xfId="24874"/>
    <cellStyle name="Normal 20 2 4 2 3 3" xfId="11811"/>
    <cellStyle name="Normal 20 2 4 2 3 3 2" xfId="28660"/>
    <cellStyle name="Normal 20 2 4 2 3 4" xfId="21093"/>
    <cellStyle name="Normal 20 2 4 2 4" xfId="5651"/>
    <cellStyle name="Normal 20 2 4 2 4 2" xfId="13710"/>
    <cellStyle name="Normal 20 2 4 2 4 2 2" xfId="30557"/>
    <cellStyle name="Normal 20 2 4 2 4 3" xfId="22990"/>
    <cellStyle name="Normal 20 2 4 2 5" xfId="9836"/>
    <cellStyle name="Normal 20 2 4 2 5 2" xfId="26776"/>
    <cellStyle name="Normal 20 2 4 2 6" xfId="17259"/>
    <cellStyle name="Normal 20 2 4 2 7" xfId="19208"/>
    <cellStyle name="Normal 20 2 4 3" xfId="2249"/>
    <cellStyle name="Normal 20 2 4 3 2" xfId="4213"/>
    <cellStyle name="Normal 20 2 4 3 2 2" xfId="7996"/>
    <cellStyle name="Normal 20 2 4 3 2 2 2" xfId="16055"/>
    <cellStyle name="Normal 20 2 4 3 2 2 2 2" xfId="32902"/>
    <cellStyle name="Normal 20 2 4 3 2 2 3" xfId="25335"/>
    <cellStyle name="Normal 20 2 4 3 2 3" xfId="12272"/>
    <cellStyle name="Normal 20 2 4 3 2 3 2" xfId="29121"/>
    <cellStyle name="Normal 20 2 4 3 2 4" xfId="21554"/>
    <cellStyle name="Normal 20 2 4 3 3" xfId="6112"/>
    <cellStyle name="Normal 20 2 4 3 3 2" xfId="14171"/>
    <cellStyle name="Normal 20 2 4 3 3 2 2" xfId="31018"/>
    <cellStyle name="Normal 20 2 4 3 3 3" xfId="23451"/>
    <cellStyle name="Normal 20 2 4 3 4" xfId="10337"/>
    <cellStyle name="Normal 20 2 4 3 4 2" xfId="27237"/>
    <cellStyle name="Normal 20 2 4 3 5" xfId="17261"/>
    <cellStyle name="Normal 20 2 4 3 6" xfId="19669"/>
    <cellStyle name="Normal 20 2 4 4" xfId="3301"/>
    <cellStyle name="Normal 20 2 4 4 2" xfId="7084"/>
    <cellStyle name="Normal 20 2 4 4 2 2" xfId="15143"/>
    <cellStyle name="Normal 20 2 4 4 2 2 2" xfId="31990"/>
    <cellStyle name="Normal 20 2 4 4 2 3" xfId="24423"/>
    <cellStyle name="Normal 20 2 4 4 3" xfId="11360"/>
    <cellStyle name="Normal 20 2 4 4 3 2" xfId="28209"/>
    <cellStyle name="Normal 20 2 4 4 4" xfId="20642"/>
    <cellStyle name="Normal 20 2 4 5" xfId="5200"/>
    <cellStyle name="Normal 20 2 4 5 2" xfId="13259"/>
    <cellStyle name="Normal 20 2 4 5 2 2" xfId="30106"/>
    <cellStyle name="Normal 20 2 4 5 3" xfId="22539"/>
    <cellStyle name="Normal 20 2 4 6" xfId="9361"/>
    <cellStyle name="Normal 20 2 4 6 2" xfId="26325"/>
    <cellStyle name="Normal 20 2 4 7" xfId="17258"/>
    <cellStyle name="Normal 20 2 4 8" xfId="18757"/>
    <cellStyle name="Normal 20 2 5" xfId="1485"/>
    <cellStyle name="Normal 20 2 5 2" xfId="2484"/>
    <cellStyle name="Normal 20 2 5 2 2" xfId="4446"/>
    <cellStyle name="Normal 20 2 5 2 2 2" xfId="8229"/>
    <cellStyle name="Normal 20 2 5 2 2 2 2" xfId="16288"/>
    <cellStyle name="Normal 20 2 5 2 2 2 2 2" xfId="33135"/>
    <cellStyle name="Normal 20 2 5 2 2 2 3" xfId="25568"/>
    <cellStyle name="Normal 20 2 5 2 2 3" xfId="12505"/>
    <cellStyle name="Normal 20 2 5 2 2 3 2" xfId="29354"/>
    <cellStyle name="Normal 20 2 5 2 2 4" xfId="21787"/>
    <cellStyle name="Normal 20 2 5 2 3" xfId="6345"/>
    <cellStyle name="Normal 20 2 5 2 3 2" xfId="14404"/>
    <cellStyle name="Normal 20 2 5 2 3 2 2" xfId="31251"/>
    <cellStyle name="Normal 20 2 5 2 3 3" xfId="23684"/>
    <cellStyle name="Normal 20 2 5 2 4" xfId="10571"/>
    <cellStyle name="Normal 20 2 5 2 4 2" xfId="27470"/>
    <cellStyle name="Normal 20 2 5 2 5" xfId="17263"/>
    <cellStyle name="Normal 20 2 5 2 6" xfId="19902"/>
    <cellStyle name="Normal 20 2 5 3" xfId="3534"/>
    <cellStyle name="Normal 20 2 5 3 2" xfId="7317"/>
    <cellStyle name="Normal 20 2 5 3 2 2" xfId="15376"/>
    <cellStyle name="Normal 20 2 5 3 2 2 2" xfId="32223"/>
    <cellStyle name="Normal 20 2 5 3 2 3" xfId="24656"/>
    <cellStyle name="Normal 20 2 5 3 3" xfId="11593"/>
    <cellStyle name="Normal 20 2 5 3 3 2" xfId="28442"/>
    <cellStyle name="Normal 20 2 5 3 4" xfId="20875"/>
    <cellStyle name="Normal 20 2 5 4" xfId="5433"/>
    <cellStyle name="Normal 20 2 5 4 2" xfId="13492"/>
    <cellStyle name="Normal 20 2 5 4 2 2" xfId="30339"/>
    <cellStyle name="Normal 20 2 5 4 3" xfId="22772"/>
    <cellStyle name="Normal 20 2 5 5" xfId="9618"/>
    <cellStyle name="Normal 20 2 5 5 2" xfId="26558"/>
    <cellStyle name="Normal 20 2 5 6" xfId="17262"/>
    <cellStyle name="Normal 20 2 5 7" xfId="18990"/>
    <cellStyle name="Normal 20 2 6" xfId="2010"/>
    <cellStyle name="Normal 20 2 6 2" xfId="3995"/>
    <cellStyle name="Normal 20 2 6 2 2" xfId="7778"/>
    <cellStyle name="Normal 20 2 6 2 2 2" xfId="15837"/>
    <cellStyle name="Normal 20 2 6 2 2 2 2" xfId="32684"/>
    <cellStyle name="Normal 20 2 6 2 2 3" xfId="25117"/>
    <cellStyle name="Normal 20 2 6 2 3" xfId="12054"/>
    <cellStyle name="Normal 20 2 6 2 3 2" xfId="28903"/>
    <cellStyle name="Normal 20 2 6 2 4" xfId="21336"/>
    <cellStyle name="Normal 20 2 6 3" xfId="5894"/>
    <cellStyle name="Normal 20 2 6 3 2" xfId="13953"/>
    <cellStyle name="Normal 20 2 6 3 2 2" xfId="30800"/>
    <cellStyle name="Normal 20 2 6 3 3" xfId="23233"/>
    <cellStyle name="Normal 20 2 6 4" xfId="10109"/>
    <cellStyle name="Normal 20 2 6 4 2" xfId="27019"/>
    <cellStyle name="Normal 20 2 6 5" xfId="17264"/>
    <cellStyle name="Normal 20 2 6 6" xfId="19451"/>
    <cellStyle name="Normal 20 2 7" xfId="3053"/>
    <cellStyle name="Normal 20 2 7 2" xfId="6866"/>
    <cellStyle name="Normal 20 2 7 2 2" xfId="14925"/>
    <cellStyle name="Normal 20 2 7 2 2 2" xfId="31772"/>
    <cellStyle name="Normal 20 2 7 2 3" xfId="24205"/>
    <cellStyle name="Normal 20 2 7 3" xfId="11116"/>
    <cellStyle name="Normal 20 2 7 3 2" xfId="27991"/>
    <cellStyle name="Normal 20 2 7 4" xfId="20424"/>
    <cellStyle name="Normal 20 2 8" xfId="4982"/>
    <cellStyle name="Normal 20 2 8 2" xfId="13041"/>
    <cellStyle name="Normal 20 2 8 2 2" xfId="29888"/>
    <cellStyle name="Normal 20 2 8 3" xfId="22321"/>
    <cellStyle name="Normal 20 2 9" xfId="8965"/>
    <cellStyle name="Normal 20 2 9 2" xfId="26107"/>
    <cellStyle name="Normal 20 3" xfId="722"/>
    <cellStyle name="Normal 20 3 10" xfId="18561"/>
    <cellStyle name="Normal 20 3 11" xfId="34072"/>
    <cellStyle name="Normal 20 3 2" xfId="1061"/>
    <cellStyle name="Normal 20 3 2 2" xfId="1322"/>
    <cellStyle name="Normal 20 3 2 2 2" xfId="1818"/>
    <cellStyle name="Normal 20 3 2 2 2 2" xfId="2817"/>
    <cellStyle name="Normal 20 3 2 2 2 2 2" xfId="4779"/>
    <cellStyle name="Normal 20 3 2 2 2 2 2 2" xfId="8562"/>
    <cellStyle name="Normal 20 3 2 2 2 2 2 2 2" xfId="16621"/>
    <cellStyle name="Normal 20 3 2 2 2 2 2 2 2 2" xfId="33468"/>
    <cellStyle name="Normal 20 3 2 2 2 2 2 2 3" xfId="25901"/>
    <cellStyle name="Normal 20 3 2 2 2 2 2 3" xfId="12838"/>
    <cellStyle name="Normal 20 3 2 2 2 2 2 3 2" xfId="29687"/>
    <cellStyle name="Normal 20 3 2 2 2 2 2 4" xfId="22120"/>
    <cellStyle name="Normal 20 3 2 2 2 2 3" xfId="6678"/>
    <cellStyle name="Normal 20 3 2 2 2 2 3 2" xfId="14737"/>
    <cellStyle name="Normal 20 3 2 2 2 2 3 2 2" xfId="31584"/>
    <cellStyle name="Normal 20 3 2 2 2 2 3 3" xfId="24017"/>
    <cellStyle name="Normal 20 3 2 2 2 2 4" xfId="10904"/>
    <cellStyle name="Normal 20 3 2 2 2 2 4 2" xfId="27803"/>
    <cellStyle name="Normal 20 3 2 2 2 2 5" xfId="17269"/>
    <cellStyle name="Normal 20 3 2 2 2 2 6" xfId="20235"/>
    <cellStyle name="Normal 20 3 2 2 2 3" xfId="3867"/>
    <cellStyle name="Normal 20 3 2 2 2 3 2" xfId="7650"/>
    <cellStyle name="Normal 20 3 2 2 2 3 2 2" xfId="15709"/>
    <cellStyle name="Normal 20 3 2 2 2 3 2 2 2" xfId="32556"/>
    <cellStyle name="Normal 20 3 2 2 2 3 2 3" xfId="24989"/>
    <cellStyle name="Normal 20 3 2 2 2 3 3" xfId="11926"/>
    <cellStyle name="Normal 20 3 2 2 2 3 3 2" xfId="28775"/>
    <cellStyle name="Normal 20 3 2 2 2 3 4" xfId="21208"/>
    <cellStyle name="Normal 20 3 2 2 2 4" xfId="5766"/>
    <cellStyle name="Normal 20 3 2 2 2 4 2" xfId="13825"/>
    <cellStyle name="Normal 20 3 2 2 2 4 2 2" xfId="30672"/>
    <cellStyle name="Normal 20 3 2 2 2 4 3" xfId="23105"/>
    <cellStyle name="Normal 20 3 2 2 2 5" xfId="9951"/>
    <cellStyle name="Normal 20 3 2 2 2 5 2" xfId="26891"/>
    <cellStyle name="Normal 20 3 2 2 2 6" xfId="17268"/>
    <cellStyle name="Normal 20 3 2 2 2 7" xfId="19323"/>
    <cellStyle name="Normal 20 3 2 2 3" xfId="2364"/>
    <cellStyle name="Normal 20 3 2 2 3 2" xfId="4328"/>
    <cellStyle name="Normal 20 3 2 2 3 2 2" xfId="8111"/>
    <cellStyle name="Normal 20 3 2 2 3 2 2 2" xfId="16170"/>
    <cellStyle name="Normal 20 3 2 2 3 2 2 2 2" xfId="33017"/>
    <cellStyle name="Normal 20 3 2 2 3 2 2 3" xfId="25450"/>
    <cellStyle name="Normal 20 3 2 2 3 2 3" xfId="12387"/>
    <cellStyle name="Normal 20 3 2 2 3 2 3 2" xfId="29236"/>
    <cellStyle name="Normal 20 3 2 2 3 2 4" xfId="21669"/>
    <cellStyle name="Normal 20 3 2 2 3 3" xfId="6227"/>
    <cellStyle name="Normal 20 3 2 2 3 3 2" xfId="14286"/>
    <cellStyle name="Normal 20 3 2 2 3 3 2 2" xfId="31133"/>
    <cellStyle name="Normal 20 3 2 2 3 3 3" xfId="23566"/>
    <cellStyle name="Normal 20 3 2 2 3 4" xfId="10452"/>
    <cellStyle name="Normal 20 3 2 2 3 4 2" xfId="27352"/>
    <cellStyle name="Normal 20 3 2 2 3 5" xfId="17270"/>
    <cellStyle name="Normal 20 3 2 2 3 6" xfId="19784"/>
    <cellStyle name="Normal 20 3 2 2 4" xfId="3416"/>
    <cellStyle name="Normal 20 3 2 2 4 2" xfId="7199"/>
    <cellStyle name="Normal 20 3 2 2 4 2 2" xfId="15258"/>
    <cellStyle name="Normal 20 3 2 2 4 2 2 2" xfId="32105"/>
    <cellStyle name="Normal 20 3 2 2 4 2 3" xfId="24538"/>
    <cellStyle name="Normal 20 3 2 2 4 3" xfId="11475"/>
    <cellStyle name="Normal 20 3 2 2 4 3 2" xfId="28324"/>
    <cellStyle name="Normal 20 3 2 2 4 4" xfId="20757"/>
    <cellStyle name="Normal 20 3 2 2 5" xfId="5315"/>
    <cellStyle name="Normal 20 3 2 2 5 2" xfId="13374"/>
    <cellStyle name="Normal 20 3 2 2 5 2 2" xfId="30221"/>
    <cellStyle name="Normal 20 3 2 2 5 3" xfId="22654"/>
    <cellStyle name="Normal 20 3 2 2 6" xfId="9476"/>
    <cellStyle name="Normal 20 3 2 2 6 2" xfId="26440"/>
    <cellStyle name="Normal 20 3 2 2 7" xfId="17267"/>
    <cellStyle name="Normal 20 3 2 2 8" xfId="18872"/>
    <cellStyle name="Normal 20 3 2 3" xfId="1600"/>
    <cellStyle name="Normal 20 3 2 3 2" xfId="2599"/>
    <cellStyle name="Normal 20 3 2 3 2 2" xfId="4561"/>
    <cellStyle name="Normal 20 3 2 3 2 2 2" xfId="8344"/>
    <cellStyle name="Normal 20 3 2 3 2 2 2 2" xfId="16403"/>
    <cellStyle name="Normal 20 3 2 3 2 2 2 2 2" xfId="33250"/>
    <cellStyle name="Normal 20 3 2 3 2 2 2 3" xfId="25683"/>
    <cellStyle name="Normal 20 3 2 3 2 2 3" xfId="12620"/>
    <cellStyle name="Normal 20 3 2 3 2 2 3 2" xfId="29469"/>
    <cellStyle name="Normal 20 3 2 3 2 2 4" xfId="21902"/>
    <cellStyle name="Normal 20 3 2 3 2 3" xfId="6460"/>
    <cellStyle name="Normal 20 3 2 3 2 3 2" xfId="14519"/>
    <cellStyle name="Normal 20 3 2 3 2 3 2 2" xfId="31366"/>
    <cellStyle name="Normal 20 3 2 3 2 3 3" xfId="23799"/>
    <cellStyle name="Normal 20 3 2 3 2 4" xfId="10686"/>
    <cellStyle name="Normal 20 3 2 3 2 4 2" xfId="27585"/>
    <cellStyle name="Normal 20 3 2 3 2 5" xfId="17272"/>
    <cellStyle name="Normal 20 3 2 3 2 6" xfId="20017"/>
    <cellStyle name="Normal 20 3 2 3 3" xfId="3649"/>
    <cellStyle name="Normal 20 3 2 3 3 2" xfId="7432"/>
    <cellStyle name="Normal 20 3 2 3 3 2 2" xfId="15491"/>
    <cellStyle name="Normal 20 3 2 3 3 2 2 2" xfId="32338"/>
    <cellStyle name="Normal 20 3 2 3 3 2 3" xfId="24771"/>
    <cellStyle name="Normal 20 3 2 3 3 3" xfId="11708"/>
    <cellStyle name="Normal 20 3 2 3 3 3 2" xfId="28557"/>
    <cellStyle name="Normal 20 3 2 3 3 4" xfId="20990"/>
    <cellStyle name="Normal 20 3 2 3 4" xfId="5548"/>
    <cellStyle name="Normal 20 3 2 3 4 2" xfId="13607"/>
    <cellStyle name="Normal 20 3 2 3 4 2 2" xfId="30454"/>
    <cellStyle name="Normal 20 3 2 3 4 3" xfId="22887"/>
    <cellStyle name="Normal 20 3 2 3 5" xfId="9733"/>
    <cellStyle name="Normal 20 3 2 3 5 2" xfId="26673"/>
    <cellStyle name="Normal 20 3 2 3 6" xfId="17271"/>
    <cellStyle name="Normal 20 3 2 3 7" xfId="19105"/>
    <cellStyle name="Normal 20 3 2 4" xfId="2146"/>
    <cellStyle name="Normal 20 3 2 4 2" xfId="4110"/>
    <cellStyle name="Normal 20 3 2 4 2 2" xfId="7893"/>
    <cellStyle name="Normal 20 3 2 4 2 2 2" xfId="15952"/>
    <cellStyle name="Normal 20 3 2 4 2 2 2 2" xfId="32799"/>
    <cellStyle name="Normal 20 3 2 4 2 2 3" xfId="25232"/>
    <cellStyle name="Normal 20 3 2 4 2 3" xfId="12169"/>
    <cellStyle name="Normal 20 3 2 4 2 3 2" xfId="29018"/>
    <cellStyle name="Normal 20 3 2 4 2 4" xfId="21451"/>
    <cellStyle name="Normal 20 3 2 4 3" xfId="6009"/>
    <cellStyle name="Normal 20 3 2 4 3 2" xfId="14068"/>
    <cellStyle name="Normal 20 3 2 4 3 2 2" xfId="30915"/>
    <cellStyle name="Normal 20 3 2 4 3 3" xfId="23348"/>
    <cellStyle name="Normal 20 3 2 4 4" xfId="10234"/>
    <cellStyle name="Normal 20 3 2 4 4 2" xfId="27134"/>
    <cellStyle name="Normal 20 3 2 4 5" xfId="17273"/>
    <cellStyle name="Normal 20 3 2 4 6" xfId="19566"/>
    <cellStyle name="Normal 20 3 2 5" xfId="3198"/>
    <cellStyle name="Normal 20 3 2 5 2" xfId="6981"/>
    <cellStyle name="Normal 20 3 2 5 2 2" xfId="15040"/>
    <cellStyle name="Normal 20 3 2 5 2 2 2" xfId="31887"/>
    <cellStyle name="Normal 20 3 2 5 2 3" xfId="24320"/>
    <cellStyle name="Normal 20 3 2 5 3" xfId="11257"/>
    <cellStyle name="Normal 20 3 2 5 3 2" xfId="28106"/>
    <cellStyle name="Normal 20 3 2 5 4" xfId="20539"/>
    <cellStyle name="Normal 20 3 2 6" xfId="5097"/>
    <cellStyle name="Normal 20 3 2 6 2" xfId="13156"/>
    <cellStyle name="Normal 20 3 2 6 2 2" xfId="30003"/>
    <cellStyle name="Normal 20 3 2 6 3" xfId="22436"/>
    <cellStyle name="Normal 20 3 2 7" xfId="9241"/>
    <cellStyle name="Normal 20 3 2 7 2" xfId="26222"/>
    <cellStyle name="Normal 20 3 2 8" xfId="17266"/>
    <cellStyle name="Normal 20 3 2 9" xfId="18654"/>
    <cellStyle name="Normal 20 3 3" xfId="1230"/>
    <cellStyle name="Normal 20 3 3 2" xfId="1726"/>
    <cellStyle name="Normal 20 3 3 2 2" xfId="2725"/>
    <cellStyle name="Normal 20 3 3 2 2 2" xfId="4687"/>
    <cellStyle name="Normal 20 3 3 2 2 2 2" xfId="8470"/>
    <cellStyle name="Normal 20 3 3 2 2 2 2 2" xfId="16529"/>
    <cellStyle name="Normal 20 3 3 2 2 2 2 2 2" xfId="33376"/>
    <cellStyle name="Normal 20 3 3 2 2 2 2 3" xfId="25809"/>
    <cellStyle name="Normal 20 3 3 2 2 2 3" xfId="12746"/>
    <cellStyle name="Normal 20 3 3 2 2 2 3 2" xfId="29595"/>
    <cellStyle name="Normal 20 3 3 2 2 2 4" xfId="22028"/>
    <cellStyle name="Normal 20 3 3 2 2 3" xfId="6586"/>
    <cellStyle name="Normal 20 3 3 2 2 3 2" xfId="14645"/>
    <cellStyle name="Normal 20 3 3 2 2 3 2 2" xfId="31492"/>
    <cellStyle name="Normal 20 3 3 2 2 3 3" xfId="23925"/>
    <cellStyle name="Normal 20 3 3 2 2 4" xfId="10812"/>
    <cellStyle name="Normal 20 3 3 2 2 4 2" xfId="27711"/>
    <cellStyle name="Normal 20 3 3 2 2 5" xfId="17276"/>
    <cellStyle name="Normal 20 3 3 2 2 6" xfId="20143"/>
    <cellStyle name="Normal 20 3 3 2 3" xfId="3775"/>
    <cellStyle name="Normal 20 3 3 2 3 2" xfId="7558"/>
    <cellStyle name="Normal 20 3 3 2 3 2 2" xfId="15617"/>
    <cellStyle name="Normal 20 3 3 2 3 2 2 2" xfId="32464"/>
    <cellStyle name="Normal 20 3 3 2 3 2 3" xfId="24897"/>
    <cellStyle name="Normal 20 3 3 2 3 3" xfId="11834"/>
    <cellStyle name="Normal 20 3 3 2 3 3 2" xfId="28683"/>
    <cellStyle name="Normal 20 3 3 2 3 4" xfId="21116"/>
    <cellStyle name="Normal 20 3 3 2 4" xfId="5674"/>
    <cellStyle name="Normal 20 3 3 2 4 2" xfId="13733"/>
    <cellStyle name="Normal 20 3 3 2 4 2 2" xfId="30580"/>
    <cellStyle name="Normal 20 3 3 2 4 3" xfId="23013"/>
    <cellStyle name="Normal 20 3 3 2 5" xfId="9859"/>
    <cellStyle name="Normal 20 3 3 2 5 2" xfId="26799"/>
    <cellStyle name="Normal 20 3 3 2 6" xfId="17275"/>
    <cellStyle name="Normal 20 3 3 2 7" xfId="19231"/>
    <cellStyle name="Normal 20 3 3 3" xfId="2272"/>
    <cellStyle name="Normal 20 3 3 3 2" xfId="4236"/>
    <cellStyle name="Normal 20 3 3 3 2 2" xfId="8019"/>
    <cellStyle name="Normal 20 3 3 3 2 2 2" xfId="16078"/>
    <cellStyle name="Normal 20 3 3 3 2 2 2 2" xfId="32925"/>
    <cellStyle name="Normal 20 3 3 3 2 2 3" xfId="25358"/>
    <cellStyle name="Normal 20 3 3 3 2 3" xfId="12295"/>
    <cellStyle name="Normal 20 3 3 3 2 3 2" xfId="29144"/>
    <cellStyle name="Normal 20 3 3 3 2 4" xfId="21577"/>
    <cellStyle name="Normal 20 3 3 3 3" xfId="6135"/>
    <cellStyle name="Normal 20 3 3 3 3 2" xfId="14194"/>
    <cellStyle name="Normal 20 3 3 3 3 2 2" xfId="31041"/>
    <cellStyle name="Normal 20 3 3 3 3 3" xfId="23474"/>
    <cellStyle name="Normal 20 3 3 3 4" xfId="10360"/>
    <cellStyle name="Normal 20 3 3 3 4 2" xfId="27260"/>
    <cellStyle name="Normal 20 3 3 3 5" xfId="17277"/>
    <cellStyle name="Normal 20 3 3 3 6" xfId="19692"/>
    <cellStyle name="Normal 20 3 3 4" xfId="3324"/>
    <cellStyle name="Normal 20 3 3 4 2" xfId="7107"/>
    <cellStyle name="Normal 20 3 3 4 2 2" xfId="15166"/>
    <cellStyle name="Normal 20 3 3 4 2 2 2" xfId="32013"/>
    <cellStyle name="Normal 20 3 3 4 2 3" xfId="24446"/>
    <cellStyle name="Normal 20 3 3 4 3" xfId="11383"/>
    <cellStyle name="Normal 20 3 3 4 3 2" xfId="28232"/>
    <cellStyle name="Normal 20 3 3 4 4" xfId="20665"/>
    <cellStyle name="Normal 20 3 3 5" xfId="5223"/>
    <cellStyle name="Normal 20 3 3 5 2" xfId="13282"/>
    <cellStyle name="Normal 20 3 3 5 2 2" xfId="30129"/>
    <cellStyle name="Normal 20 3 3 5 3" xfId="22562"/>
    <cellStyle name="Normal 20 3 3 6" xfId="9384"/>
    <cellStyle name="Normal 20 3 3 6 2" xfId="26348"/>
    <cellStyle name="Normal 20 3 3 7" xfId="17274"/>
    <cellStyle name="Normal 20 3 3 8" xfId="18780"/>
    <cellStyle name="Normal 20 3 4" xfId="1508"/>
    <cellStyle name="Normal 20 3 4 2" xfId="2507"/>
    <cellStyle name="Normal 20 3 4 2 2" xfId="4469"/>
    <cellStyle name="Normal 20 3 4 2 2 2" xfId="8252"/>
    <cellStyle name="Normal 20 3 4 2 2 2 2" xfId="16311"/>
    <cellStyle name="Normal 20 3 4 2 2 2 2 2" xfId="33158"/>
    <cellStyle name="Normal 20 3 4 2 2 2 3" xfId="25591"/>
    <cellStyle name="Normal 20 3 4 2 2 3" xfId="12528"/>
    <cellStyle name="Normal 20 3 4 2 2 3 2" xfId="29377"/>
    <cellStyle name="Normal 20 3 4 2 2 4" xfId="21810"/>
    <cellStyle name="Normal 20 3 4 2 3" xfId="6368"/>
    <cellStyle name="Normal 20 3 4 2 3 2" xfId="14427"/>
    <cellStyle name="Normal 20 3 4 2 3 2 2" xfId="31274"/>
    <cellStyle name="Normal 20 3 4 2 3 3" xfId="23707"/>
    <cellStyle name="Normal 20 3 4 2 4" xfId="10594"/>
    <cellStyle name="Normal 20 3 4 2 4 2" xfId="27493"/>
    <cellStyle name="Normal 20 3 4 2 5" xfId="17279"/>
    <cellStyle name="Normal 20 3 4 2 6" xfId="19925"/>
    <cellStyle name="Normal 20 3 4 3" xfId="3557"/>
    <cellStyle name="Normal 20 3 4 3 2" xfId="7340"/>
    <cellStyle name="Normal 20 3 4 3 2 2" xfId="15399"/>
    <cellStyle name="Normal 20 3 4 3 2 2 2" xfId="32246"/>
    <cellStyle name="Normal 20 3 4 3 2 3" xfId="24679"/>
    <cellStyle name="Normal 20 3 4 3 3" xfId="11616"/>
    <cellStyle name="Normal 20 3 4 3 3 2" xfId="28465"/>
    <cellStyle name="Normal 20 3 4 3 4" xfId="20898"/>
    <cellStyle name="Normal 20 3 4 4" xfId="5456"/>
    <cellStyle name="Normal 20 3 4 4 2" xfId="13515"/>
    <cellStyle name="Normal 20 3 4 4 2 2" xfId="30362"/>
    <cellStyle name="Normal 20 3 4 4 3" xfId="22795"/>
    <cellStyle name="Normal 20 3 4 5" xfId="9641"/>
    <cellStyle name="Normal 20 3 4 5 2" xfId="26581"/>
    <cellStyle name="Normal 20 3 4 6" xfId="17278"/>
    <cellStyle name="Normal 20 3 4 7" xfId="19013"/>
    <cellStyle name="Normal 20 3 5" xfId="2037"/>
    <cellStyle name="Normal 20 3 5 2" xfId="4018"/>
    <cellStyle name="Normal 20 3 5 2 2" xfId="7801"/>
    <cellStyle name="Normal 20 3 5 2 2 2" xfId="15860"/>
    <cellStyle name="Normal 20 3 5 2 2 2 2" xfId="32707"/>
    <cellStyle name="Normal 20 3 5 2 2 3" xfId="25140"/>
    <cellStyle name="Normal 20 3 5 2 3" xfId="12077"/>
    <cellStyle name="Normal 20 3 5 2 3 2" xfId="28926"/>
    <cellStyle name="Normal 20 3 5 2 4" xfId="21359"/>
    <cellStyle name="Normal 20 3 5 3" xfId="5917"/>
    <cellStyle name="Normal 20 3 5 3 2" xfId="13976"/>
    <cellStyle name="Normal 20 3 5 3 2 2" xfId="30823"/>
    <cellStyle name="Normal 20 3 5 3 3" xfId="23256"/>
    <cellStyle name="Normal 20 3 5 4" xfId="10135"/>
    <cellStyle name="Normal 20 3 5 4 2" xfId="27042"/>
    <cellStyle name="Normal 20 3 5 5" xfId="17280"/>
    <cellStyle name="Normal 20 3 5 6" xfId="19474"/>
    <cellStyle name="Normal 20 3 6" xfId="3076"/>
    <cellStyle name="Normal 20 3 6 2" xfId="6889"/>
    <cellStyle name="Normal 20 3 6 2 2" xfId="14948"/>
    <cellStyle name="Normal 20 3 6 2 2 2" xfId="31795"/>
    <cellStyle name="Normal 20 3 6 2 3" xfId="24228"/>
    <cellStyle name="Normal 20 3 6 3" xfId="11139"/>
    <cellStyle name="Normal 20 3 6 3 2" xfId="28014"/>
    <cellStyle name="Normal 20 3 6 4" xfId="20447"/>
    <cellStyle name="Normal 20 3 7" xfId="5005"/>
    <cellStyle name="Normal 20 3 7 2" xfId="13064"/>
    <cellStyle name="Normal 20 3 7 2 2" xfId="29911"/>
    <cellStyle name="Normal 20 3 7 3" xfId="22344"/>
    <cellStyle name="Normal 20 3 8" xfId="9022"/>
    <cellStyle name="Normal 20 3 8 2" xfId="26130"/>
    <cellStyle name="Normal 20 3 9" xfId="17265"/>
    <cellStyle name="Normal 20 4" xfId="941"/>
    <cellStyle name="Normal 20 4 2" xfId="3121"/>
    <cellStyle name="Normal 20 4 3" xfId="17281"/>
    <cellStyle name="Normal 20 4 4" xfId="34073"/>
    <cellStyle name="Normal 20 5" xfId="1025"/>
    <cellStyle name="Normal 20 5 2" xfId="1286"/>
    <cellStyle name="Normal 20 5 2 2" xfId="1782"/>
    <cellStyle name="Normal 20 5 2 2 2" xfId="2781"/>
    <cellStyle name="Normal 20 5 2 2 2 2" xfId="4743"/>
    <cellStyle name="Normal 20 5 2 2 2 2 2" xfId="8526"/>
    <cellStyle name="Normal 20 5 2 2 2 2 2 2" xfId="16585"/>
    <cellStyle name="Normal 20 5 2 2 2 2 2 2 2" xfId="33432"/>
    <cellStyle name="Normal 20 5 2 2 2 2 2 3" xfId="25865"/>
    <cellStyle name="Normal 20 5 2 2 2 2 3" xfId="12802"/>
    <cellStyle name="Normal 20 5 2 2 2 2 3 2" xfId="29651"/>
    <cellStyle name="Normal 20 5 2 2 2 2 4" xfId="22084"/>
    <cellStyle name="Normal 20 5 2 2 2 3" xfId="6642"/>
    <cellStyle name="Normal 20 5 2 2 2 3 2" xfId="14701"/>
    <cellStyle name="Normal 20 5 2 2 2 3 2 2" xfId="31548"/>
    <cellStyle name="Normal 20 5 2 2 2 3 3" xfId="23981"/>
    <cellStyle name="Normal 20 5 2 2 2 4" xfId="10868"/>
    <cellStyle name="Normal 20 5 2 2 2 4 2" xfId="27767"/>
    <cellStyle name="Normal 20 5 2 2 2 5" xfId="17285"/>
    <cellStyle name="Normal 20 5 2 2 2 6" xfId="20199"/>
    <cellStyle name="Normal 20 5 2 2 3" xfId="3831"/>
    <cellStyle name="Normal 20 5 2 2 3 2" xfId="7614"/>
    <cellStyle name="Normal 20 5 2 2 3 2 2" xfId="15673"/>
    <cellStyle name="Normal 20 5 2 2 3 2 2 2" xfId="32520"/>
    <cellStyle name="Normal 20 5 2 2 3 2 3" xfId="24953"/>
    <cellStyle name="Normal 20 5 2 2 3 3" xfId="11890"/>
    <cellStyle name="Normal 20 5 2 2 3 3 2" xfId="28739"/>
    <cellStyle name="Normal 20 5 2 2 3 4" xfId="21172"/>
    <cellStyle name="Normal 20 5 2 2 4" xfId="5730"/>
    <cellStyle name="Normal 20 5 2 2 4 2" xfId="13789"/>
    <cellStyle name="Normal 20 5 2 2 4 2 2" xfId="30636"/>
    <cellStyle name="Normal 20 5 2 2 4 3" xfId="23069"/>
    <cellStyle name="Normal 20 5 2 2 5" xfId="9915"/>
    <cellStyle name="Normal 20 5 2 2 5 2" xfId="26855"/>
    <cellStyle name="Normal 20 5 2 2 6" xfId="17284"/>
    <cellStyle name="Normal 20 5 2 2 7" xfId="19287"/>
    <cellStyle name="Normal 20 5 2 3" xfId="2328"/>
    <cellStyle name="Normal 20 5 2 3 2" xfId="4292"/>
    <cellStyle name="Normal 20 5 2 3 2 2" xfId="8075"/>
    <cellStyle name="Normal 20 5 2 3 2 2 2" xfId="16134"/>
    <cellStyle name="Normal 20 5 2 3 2 2 2 2" xfId="32981"/>
    <cellStyle name="Normal 20 5 2 3 2 2 3" xfId="25414"/>
    <cellStyle name="Normal 20 5 2 3 2 3" xfId="12351"/>
    <cellStyle name="Normal 20 5 2 3 2 3 2" xfId="29200"/>
    <cellStyle name="Normal 20 5 2 3 2 4" xfId="21633"/>
    <cellStyle name="Normal 20 5 2 3 3" xfId="6191"/>
    <cellStyle name="Normal 20 5 2 3 3 2" xfId="14250"/>
    <cellStyle name="Normal 20 5 2 3 3 2 2" xfId="31097"/>
    <cellStyle name="Normal 20 5 2 3 3 3" xfId="23530"/>
    <cellStyle name="Normal 20 5 2 3 4" xfId="10416"/>
    <cellStyle name="Normal 20 5 2 3 4 2" xfId="27316"/>
    <cellStyle name="Normal 20 5 2 3 5" xfId="17286"/>
    <cellStyle name="Normal 20 5 2 3 6" xfId="19748"/>
    <cellStyle name="Normal 20 5 2 4" xfId="3380"/>
    <cellStyle name="Normal 20 5 2 4 2" xfId="7163"/>
    <cellStyle name="Normal 20 5 2 4 2 2" xfId="15222"/>
    <cellStyle name="Normal 20 5 2 4 2 2 2" xfId="32069"/>
    <cellStyle name="Normal 20 5 2 4 2 3" xfId="24502"/>
    <cellStyle name="Normal 20 5 2 4 3" xfId="11439"/>
    <cellStyle name="Normal 20 5 2 4 3 2" xfId="28288"/>
    <cellStyle name="Normal 20 5 2 4 4" xfId="20721"/>
    <cellStyle name="Normal 20 5 2 5" xfId="5279"/>
    <cellStyle name="Normal 20 5 2 5 2" xfId="13338"/>
    <cellStyle name="Normal 20 5 2 5 2 2" xfId="30185"/>
    <cellStyle name="Normal 20 5 2 5 3" xfId="22618"/>
    <cellStyle name="Normal 20 5 2 6" xfId="9440"/>
    <cellStyle name="Normal 20 5 2 6 2" xfId="26404"/>
    <cellStyle name="Normal 20 5 2 7" xfId="17283"/>
    <cellStyle name="Normal 20 5 2 8" xfId="18836"/>
    <cellStyle name="Normal 20 5 3" xfId="1564"/>
    <cellStyle name="Normal 20 5 3 2" xfId="2563"/>
    <cellStyle name="Normal 20 5 3 2 2" xfId="4525"/>
    <cellStyle name="Normal 20 5 3 2 2 2" xfId="8308"/>
    <cellStyle name="Normal 20 5 3 2 2 2 2" xfId="16367"/>
    <cellStyle name="Normal 20 5 3 2 2 2 2 2" xfId="33214"/>
    <cellStyle name="Normal 20 5 3 2 2 2 3" xfId="25647"/>
    <cellStyle name="Normal 20 5 3 2 2 3" xfId="12584"/>
    <cellStyle name="Normal 20 5 3 2 2 3 2" xfId="29433"/>
    <cellStyle name="Normal 20 5 3 2 2 4" xfId="21866"/>
    <cellStyle name="Normal 20 5 3 2 3" xfId="6424"/>
    <cellStyle name="Normal 20 5 3 2 3 2" xfId="14483"/>
    <cellStyle name="Normal 20 5 3 2 3 2 2" xfId="31330"/>
    <cellStyle name="Normal 20 5 3 2 3 3" xfId="23763"/>
    <cellStyle name="Normal 20 5 3 2 4" xfId="10650"/>
    <cellStyle name="Normal 20 5 3 2 4 2" xfId="27549"/>
    <cellStyle name="Normal 20 5 3 2 5" xfId="17288"/>
    <cellStyle name="Normal 20 5 3 2 6" xfId="19981"/>
    <cellStyle name="Normal 20 5 3 3" xfId="3613"/>
    <cellStyle name="Normal 20 5 3 3 2" xfId="7396"/>
    <cellStyle name="Normal 20 5 3 3 2 2" xfId="15455"/>
    <cellStyle name="Normal 20 5 3 3 2 2 2" xfId="32302"/>
    <cellStyle name="Normal 20 5 3 3 2 3" xfId="24735"/>
    <cellStyle name="Normal 20 5 3 3 3" xfId="11672"/>
    <cellStyle name="Normal 20 5 3 3 3 2" xfId="28521"/>
    <cellStyle name="Normal 20 5 3 3 4" xfId="20954"/>
    <cellStyle name="Normal 20 5 3 4" xfId="5512"/>
    <cellStyle name="Normal 20 5 3 4 2" xfId="13571"/>
    <cellStyle name="Normal 20 5 3 4 2 2" xfId="30418"/>
    <cellStyle name="Normal 20 5 3 4 3" xfId="22851"/>
    <cellStyle name="Normal 20 5 3 5" xfId="9697"/>
    <cellStyle name="Normal 20 5 3 5 2" xfId="26637"/>
    <cellStyle name="Normal 20 5 3 6" xfId="17287"/>
    <cellStyle name="Normal 20 5 3 7" xfId="19069"/>
    <cellStyle name="Normal 20 5 4" xfId="2110"/>
    <cellStyle name="Normal 20 5 4 2" xfId="4074"/>
    <cellStyle name="Normal 20 5 4 2 2" xfId="7857"/>
    <cellStyle name="Normal 20 5 4 2 2 2" xfId="15916"/>
    <cellStyle name="Normal 20 5 4 2 2 2 2" xfId="32763"/>
    <cellStyle name="Normal 20 5 4 2 2 3" xfId="25196"/>
    <cellStyle name="Normal 20 5 4 2 3" xfId="12133"/>
    <cellStyle name="Normal 20 5 4 2 3 2" xfId="28982"/>
    <cellStyle name="Normal 20 5 4 2 4" xfId="21415"/>
    <cellStyle name="Normal 20 5 4 3" xfId="5973"/>
    <cellStyle name="Normal 20 5 4 3 2" xfId="14032"/>
    <cellStyle name="Normal 20 5 4 3 2 2" xfId="30879"/>
    <cellStyle name="Normal 20 5 4 3 3" xfId="23312"/>
    <cellStyle name="Normal 20 5 4 4" xfId="10198"/>
    <cellStyle name="Normal 20 5 4 4 2" xfId="27098"/>
    <cellStyle name="Normal 20 5 4 5" xfId="17289"/>
    <cellStyle name="Normal 20 5 4 6" xfId="19530"/>
    <cellStyle name="Normal 20 5 5" xfId="3162"/>
    <cellStyle name="Normal 20 5 5 2" xfId="6945"/>
    <cellStyle name="Normal 20 5 5 2 2" xfId="15004"/>
    <cellStyle name="Normal 20 5 5 2 2 2" xfId="31851"/>
    <cellStyle name="Normal 20 5 5 2 3" xfId="24284"/>
    <cellStyle name="Normal 20 5 5 3" xfId="11221"/>
    <cellStyle name="Normal 20 5 5 3 2" xfId="28070"/>
    <cellStyle name="Normal 20 5 5 4" xfId="20503"/>
    <cellStyle name="Normal 20 5 6" xfId="5061"/>
    <cellStyle name="Normal 20 5 6 2" xfId="13120"/>
    <cellStyle name="Normal 20 5 6 2 2" xfId="29967"/>
    <cellStyle name="Normal 20 5 6 3" xfId="22400"/>
    <cellStyle name="Normal 20 5 7" xfId="9205"/>
    <cellStyle name="Normal 20 5 7 2" xfId="26186"/>
    <cellStyle name="Normal 20 5 8" xfId="17282"/>
    <cellStyle name="Normal 20 5 9" xfId="18618"/>
    <cellStyle name="Normal 20 6" xfId="1194"/>
    <cellStyle name="Normal 20 6 2" xfId="1690"/>
    <cellStyle name="Normal 20 6 2 2" xfId="2689"/>
    <cellStyle name="Normal 20 6 2 2 2" xfId="4651"/>
    <cellStyle name="Normal 20 6 2 2 2 2" xfId="8434"/>
    <cellStyle name="Normal 20 6 2 2 2 2 2" xfId="16493"/>
    <cellStyle name="Normal 20 6 2 2 2 2 2 2" xfId="33340"/>
    <cellStyle name="Normal 20 6 2 2 2 2 3" xfId="25773"/>
    <cellStyle name="Normal 20 6 2 2 2 3" xfId="12710"/>
    <cellStyle name="Normal 20 6 2 2 2 3 2" xfId="29559"/>
    <cellStyle name="Normal 20 6 2 2 2 4" xfId="21992"/>
    <cellStyle name="Normal 20 6 2 2 3" xfId="6550"/>
    <cellStyle name="Normal 20 6 2 2 3 2" xfId="14609"/>
    <cellStyle name="Normal 20 6 2 2 3 2 2" xfId="31456"/>
    <cellStyle name="Normal 20 6 2 2 3 3" xfId="23889"/>
    <cellStyle name="Normal 20 6 2 2 4" xfId="10776"/>
    <cellStyle name="Normal 20 6 2 2 4 2" xfId="27675"/>
    <cellStyle name="Normal 20 6 2 2 5" xfId="17292"/>
    <cellStyle name="Normal 20 6 2 2 6" xfId="20107"/>
    <cellStyle name="Normal 20 6 2 3" xfId="3739"/>
    <cellStyle name="Normal 20 6 2 3 2" xfId="7522"/>
    <cellStyle name="Normal 20 6 2 3 2 2" xfId="15581"/>
    <cellStyle name="Normal 20 6 2 3 2 2 2" xfId="32428"/>
    <cellStyle name="Normal 20 6 2 3 2 3" xfId="24861"/>
    <cellStyle name="Normal 20 6 2 3 3" xfId="11798"/>
    <cellStyle name="Normal 20 6 2 3 3 2" xfId="28647"/>
    <cellStyle name="Normal 20 6 2 3 4" xfId="21080"/>
    <cellStyle name="Normal 20 6 2 4" xfId="5638"/>
    <cellStyle name="Normal 20 6 2 4 2" xfId="13697"/>
    <cellStyle name="Normal 20 6 2 4 2 2" xfId="30544"/>
    <cellStyle name="Normal 20 6 2 4 3" xfId="22977"/>
    <cellStyle name="Normal 20 6 2 5" xfId="9823"/>
    <cellStyle name="Normal 20 6 2 5 2" xfId="26763"/>
    <cellStyle name="Normal 20 6 2 6" xfId="17291"/>
    <cellStyle name="Normal 20 6 2 7" xfId="19195"/>
    <cellStyle name="Normal 20 6 3" xfId="2236"/>
    <cellStyle name="Normal 20 6 3 2" xfId="4200"/>
    <cellStyle name="Normal 20 6 3 2 2" xfId="7983"/>
    <cellStyle name="Normal 20 6 3 2 2 2" xfId="16042"/>
    <cellStyle name="Normal 20 6 3 2 2 2 2" xfId="32889"/>
    <cellStyle name="Normal 20 6 3 2 2 3" xfId="25322"/>
    <cellStyle name="Normal 20 6 3 2 3" xfId="12259"/>
    <cellStyle name="Normal 20 6 3 2 3 2" xfId="29108"/>
    <cellStyle name="Normal 20 6 3 2 4" xfId="21541"/>
    <cellStyle name="Normal 20 6 3 3" xfId="6099"/>
    <cellStyle name="Normal 20 6 3 3 2" xfId="14158"/>
    <cellStyle name="Normal 20 6 3 3 2 2" xfId="31005"/>
    <cellStyle name="Normal 20 6 3 3 3" xfId="23438"/>
    <cellStyle name="Normal 20 6 3 4" xfId="10324"/>
    <cellStyle name="Normal 20 6 3 4 2" xfId="27224"/>
    <cellStyle name="Normal 20 6 3 5" xfId="17293"/>
    <cellStyle name="Normal 20 6 3 6" xfId="19656"/>
    <cellStyle name="Normal 20 6 4" xfId="3288"/>
    <cellStyle name="Normal 20 6 4 2" xfId="7071"/>
    <cellStyle name="Normal 20 6 4 2 2" xfId="15130"/>
    <cellStyle name="Normal 20 6 4 2 2 2" xfId="31977"/>
    <cellStyle name="Normal 20 6 4 2 3" xfId="24410"/>
    <cellStyle name="Normal 20 6 4 3" xfId="11347"/>
    <cellStyle name="Normal 20 6 4 3 2" xfId="28196"/>
    <cellStyle name="Normal 20 6 4 4" xfId="20629"/>
    <cellStyle name="Normal 20 6 5" xfId="5187"/>
    <cellStyle name="Normal 20 6 5 2" xfId="13246"/>
    <cellStyle name="Normal 20 6 5 2 2" xfId="30093"/>
    <cellStyle name="Normal 20 6 5 3" xfId="22526"/>
    <cellStyle name="Normal 20 6 6" xfId="9348"/>
    <cellStyle name="Normal 20 6 6 2" xfId="26312"/>
    <cellStyle name="Normal 20 6 7" xfId="17290"/>
    <cellStyle name="Normal 20 6 8" xfId="18744"/>
    <cellStyle name="Normal 20 7" xfId="1472"/>
    <cellStyle name="Normal 20 7 2" xfId="2471"/>
    <cellStyle name="Normal 20 7 2 2" xfId="4433"/>
    <cellStyle name="Normal 20 7 2 2 2" xfId="8216"/>
    <cellStyle name="Normal 20 7 2 2 2 2" xfId="16275"/>
    <cellStyle name="Normal 20 7 2 2 2 2 2" xfId="33122"/>
    <cellStyle name="Normal 20 7 2 2 2 3" xfId="25555"/>
    <cellStyle name="Normal 20 7 2 2 3" xfId="12492"/>
    <cellStyle name="Normal 20 7 2 2 3 2" xfId="29341"/>
    <cellStyle name="Normal 20 7 2 2 4" xfId="21774"/>
    <cellStyle name="Normal 20 7 2 3" xfId="6332"/>
    <cellStyle name="Normal 20 7 2 3 2" xfId="14391"/>
    <cellStyle name="Normal 20 7 2 3 2 2" xfId="31238"/>
    <cellStyle name="Normal 20 7 2 3 3" xfId="23671"/>
    <cellStyle name="Normal 20 7 2 4" xfId="10558"/>
    <cellStyle name="Normal 20 7 2 4 2" xfId="27457"/>
    <cellStyle name="Normal 20 7 2 5" xfId="17295"/>
    <cellStyle name="Normal 20 7 2 6" xfId="19889"/>
    <cellStyle name="Normal 20 7 3" xfId="3521"/>
    <cellStyle name="Normal 20 7 3 2" xfId="7304"/>
    <cellStyle name="Normal 20 7 3 2 2" xfId="15363"/>
    <cellStyle name="Normal 20 7 3 2 2 2" xfId="32210"/>
    <cellStyle name="Normal 20 7 3 2 3" xfId="24643"/>
    <cellStyle name="Normal 20 7 3 3" xfId="11580"/>
    <cellStyle name="Normal 20 7 3 3 2" xfId="28429"/>
    <cellStyle name="Normal 20 7 3 4" xfId="20862"/>
    <cellStyle name="Normal 20 7 4" xfId="5420"/>
    <cellStyle name="Normal 20 7 4 2" xfId="13479"/>
    <cellStyle name="Normal 20 7 4 2 2" xfId="30326"/>
    <cellStyle name="Normal 20 7 4 3" xfId="22759"/>
    <cellStyle name="Normal 20 7 5" xfId="9605"/>
    <cellStyle name="Normal 20 7 5 2" xfId="26545"/>
    <cellStyle name="Normal 20 7 6" xfId="17294"/>
    <cellStyle name="Normal 20 7 7" xfId="18977"/>
    <cellStyle name="Normal 20 8" xfId="1995"/>
    <cellStyle name="Normal 20 8 2" xfId="3982"/>
    <cellStyle name="Normal 20 8 2 2" xfId="7765"/>
    <cellStyle name="Normal 20 8 2 2 2" xfId="15824"/>
    <cellStyle name="Normal 20 8 2 2 2 2" xfId="32671"/>
    <cellStyle name="Normal 20 8 2 2 3" xfId="25104"/>
    <cellStyle name="Normal 20 8 2 3" xfId="12041"/>
    <cellStyle name="Normal 20 8 2 3 2" xfId="28890"/>
    <cellStyle name="Normal 20 8 2 4" xfId="21323"/>
    <cellStyle name="Normal 20 8 3" xfId="5881"/>
    <cellStyle name="Normal 20 8 3 2" xfId="13940"/>
    <cellStyle name="Normal 20 8 3 2 2" xfId="30787"/>
    <cellStyle name="Normal 20 8 3 3" xfId="23220"/>
    <cellStyle name="Normal 20 8 4" xfId="10094"/>
    <cellStyle name="Normal 20 8 4 2" xfId="27006"/>
    <cellStyle name="Normal 20 8 5" xfId="17296"/>
    <cellStyle name="Normal 20 8 6" xfId="19438"/>
    <cellStyle name="Normal 20 9" xfId="3040"/>
    <cellStyle name="Normal 20 9 2" xfId="6853"/>
    <cellStyle name="Normal 20 9 2 2" xfId="14912"/>
    <cellStyle name="Normal 20 9 2 2 2" xfId="31759"/>
    <cellStyle name="Normal 20 9 2 3" xfId="24192"/>
    <cellStyle name="Normal 20 9 3" xfId="11103"/>
    <cellStyle name="Normal 20 9 3 2" xfId="27978"/>
    <cellStyle name="Normal 20 9 4" xfId="20411"/>
    <cellStyle name="Normal 200" xfId="4930"/>
    <cellStyle name="Normal 200 2" xfId="8713"/>
    <cellStyle name="Normal 200 2 2" xfId="16772"/>
    <cellStyle name="Normal 200 2 2 2" xfId="33619"/>
    <cellStyle name="Normal 200 2 3" xfId="26052"/>
    <cellStyle name="Normal 200 3" xfId="12989"/>
    <cellStyle name="Normal 200 3 2" xfId="29838"/>
    <cellStyle name="Normal 200 4" xfId="22271"/>
    <cellStyle name="Normal 201" xfId="4931"/>
    <cellStyle name="Normal 201 2" xfId="8714"/>
    <cellStyle name="Normal 201 2 2" xfId="16773"/>
    <cellStyle name="Normal 201 2 2 2" xfId="33620"/>
    <cellStyle name="Normal 201 2 3" xfId="26053"/>
    <cellStyle name="Normal 201 3" xfId="12990"/>
    <cellStyle name="Normal 201 3 2" xfId="29839"/>
    <cellStyle name="Normal 201 4" xfId="22272"/>
    <cellStyle name="Normal 202" xfId="4932"/>
    <cellStyle name="Normal 202 2" xfId="8715"/>
    <cellStyle name="Normal 202 2 2" xfId="16774"/>
    <cellStyle name="Normal 202 2 2 2" xfId="33621"/>
    <cellStyle name="Normal 202 2 3" xfId="26054"/>
    <cellStyle name="Normal 202 3" xfId="12991"/>
    <cellStyle name="Normal 202 3 2" xfId="29840"/>
    <cellStyle name="Normal 202 4" xfId="22273"/>
    <cellStyle name="Normal 203" xfId="4933"/>
    <cellStyle name="Normal 203 2" xfId="8716"/>
    <cellStyle name="Normal 203 2 2" xfId="16775"/>
    <cellStyle name="Normal 203 2 2 2" xfId="33622"/>
    <cellStyle name="Normal 203 2 3" xfId="26055"/>
    <cellStyle name="Normal 203 3" xfId="12992"/>
    <cellStyle name="Normal 203 3 2" xfId="29841"/>
    <cellStyle name="Normal 203 4" xfId="22274"/>
    <cellStyle name="Normal 204" xfId="4934"/>
    <cellStyle name="Normal 204 2" xfId="8717"/>
    <cellStyle name="Normal 204 2 2" xfId="16776"/>
    <cellStyle name="Normal 204 2 2 2" xfId="33623"/>
    <cellStyle name="Normal 204 2 3" xfId="26056"/>
    <cellStyle name="Normal 204 3" xfId="12993"/>
    <cellStyle name="Normal 204 3 2" xfId="29842"/>
    <cellStyle name="Normal 204 4" xfId="22275"/>
    <cellStyle name="Normal 205" xfId="4935"/>
    <cellStyle name="Normal 205 2" xfId="8718"/>
    <cellStyle name="Normal 205 2 2" xfId="16777"/>
    <cellStyle name="Normal 205 2 2 2" xfId="33624"/>
    <cellStyle name="Normal 205 2 3" xfId="26057"/>
    <cellStyle name="Normal 205 3" xfId="12994"/>
    <cellStyle name="Normal 205 3 2" xfId="29843"/>
    <cellStyle name="Normal 205 4" xfId="22276"/>
    <cellStyle name="Normal 206" xfId="4936"/>
    <cellStyle name="Normal 206 2" xfId="8719"/>
    <cellStyle name="Normal 206 2 2" xfId="16778"/>
    <cellStyle name="Normal 206 2 2 2" xfId="33625"/>
    <cellStyle name="Normal 206 2 3" xfId="26058"/>
    <cellStyle name="Normal 206 3" xfId="12995"/>
    <cellStyle name="Normal 206 3 2" xfId="29844"/>
    <cellStyle name="Normal 206 4" xfId="22277"/>
    <cellStyle name="Normal 207" xfId="4937"/>
    <cellStyle name="Normal 207 2" xfId="8720"/>
    <cellStyle name="Normal 207 2 2" xfId="16779"/>
    <cellStyle name="Normal 207 2 2 2" xfId="33626"/>
    <cellStyle name="Normal 207 2 3" xfId="26059"/>
    <cellStyle name="Normal 207 3" xfId="12996"/>
    <cellStyle name="Normal 207 3 2" xfId="29845"/>
    <cellStyle name="Normal 207 4" xfId="22278"/>
    <cellStyle name="Normal 208" xfId="4938"/>
    <cellStyle name="Normal 208 2" xfId="8721"/>
    <cellStyle name="Normal 208 2 2" xfId="16780"/>
    <cellStyle name="Normal 208 2 2 2" xfId="33627"/>
    <cellStyle name="Normal 208 2 3" xfId="26060"/>
    <cellStyle name="Normal 208 3" xfId="12997"/>
    <cellStyle name="Normal 208 3 2" xfId="29846"/>
    <cellStyle name="Normal 208 4" xfId="22279"/>
    <cellStyle name="Normal 209" xfId="4939"/>
    <cellStyle name="Normal 209 2" xfId="8722"/>
    <cellStyle name="Normal 209 2 2" xfId="16781"/>
    <cellStyle name="Normal 209 2 2 2" xfId="33628"/>
    <cellStyle name="Normal 209 2 3" xfId="26061"/>
    <cellStyle name="Normal 209 3" xfId="12998"/>
    <cellStyle name="Normal 209 3 2" xfId="29847"/>
    <cellStyle name="Normal 209 4" xfId="22280"/>
    <cellStyle name="Normal 21" xfId="567"/>
    <cellStyle name="Normal 21 10" xfId="4970"/>
    <cellStyle name="Normal 21 10 2" xfId="13029"/>
    <cellStyle name="Normal 21 10 2 2" xfId="29876"/>
    <cellStyle name="Normal 21 10 3" xfId="22309"/>
    <cellStyle name="Normal 21 11" xfId="8932"/>
    <cellStyle name="Normal 21 11 2" xfId="26095"/>
    <cellStyle name="Normal 21 12" xfId="17297"/>
    <cellStyle name="Normal 21 13" xfId="18525"/>
    <cellStyle name="Normal 21 14" xfId="34074"/>
    <cellStyle name="Normal 21 2" xfId="623"/>
    <cellStyle name="Normal 21 2 10" xfId="17298"/>
    <cellStyle name="Normal 21 2 11" xfId="18539"/>
    <cellStyle name="Normal 21 2 12" xfId="34075"/>
    <cellStyle name="Normal 21 2 2" xfId="741"/>
    <cellStyle name="Normal 21 2 2 10" xfId="18575"/>
    <cellStyle name="Normal 21 2 2 11" xfId="34076"/>
    <cellStyle name="Normal 21 2 2 2" xfId="1075"/>
    <cellStyle name="Normal 21 2 2 2 2" xfId="1336"/>
    <cellStyle name="Normal 21 2 2 2 2 2" xfId="1832"/>
    <cellStyle name="Normal 21 2 2 2 2 2 2" xfId="2831"/>
    <cellStyle name="Normal 21 2 2 2 2 2 2 2" xfId="4793"/>
    <cellStyle name="Normal 21 2 2 2 2 2 2 2 2" xfId="8576"/>
    <cellStyle name="Normal 21 2 2 2 2 2 2 2 2 2" xfId="16635"/>
    <cellStyle name="Normal 21 2 2 2 2 2 2 2 2 2 2" xfId="33482"/>
    <cellStyle name="Normal 21 2 2 2 2 2 2 2 2 3" xfId="25915"/>
    <cellStyle name="Normal 21 2 2 2 2 2 2 2 3" xfId="12852"/>
    <cellStyle name="Normal 21 2 2 2 2 2 2 2 3 2" xfId="29701"/>
    <cellStyle name="Normal 21 2 2 2 2 2 2 2 4" xfId="22134"/>
    <cellStyle name="Normal 21 2 2 2 2 2 2 3" xfId="6692"/>
    <cellStyle name="Normal 21 2 2 2 2 2 2 3 2" xfId="14751"/>
    <cellStyle name="Normal 21 2 2 2 2 2 2 3 2 2" xfId="31598"/>
    <cellStyle name="Normal 21 2 2 2 2 2 2 3 3" xfId="24031"/>
    <cellStyle name="Normal 21 2 2 2 2 2 2 4" xfId="10918"/>
    <cellStyle name="Normal 21 2 2 2 2 2 2 4 2" xfId="27817"/>
    <cellStyle name="Normal 21 2 2 2 2 2 2 5" xfId="17303"/>
    <cellStyle name="Normal 21 2 2 2 2 2 2 6" xfId="20249"/>
    <cellStyle name="Normal 21 2 2 2 2 2 3" xfId="3881"/>
    <cellStyle name="Normal 21 2 2 2 2 2 3 2" xfId="7664"/>
    <cellStyle name="Normal 21 2 2 2 2 2 3 2 2" xfId="15723"/>
    <cellStyle name="Normal 21 2 2 2 2 2 3 2 2 2" xfId="32570"/>
    <cellStyle name="Normal 21 2 2 2 2 2 3 2 3" xfId="25003"/>
    <cellStyle name="Normal 21 2 2 2 2 2 3 3" xfId="11940"/>
    <cellStyle name="Normal 21 2 2 2 2 2 3 3 2" xfId="28789"/>
    <cellStyle name="Normal 21 2 2 2 2 2 3 4" xfId="21222"/>
    <cellStyle name="Normal 21 2 2 2 2 2 4" xfId="5780"/>
    <cellStyle name="Normal 21 2 2 2 2 2 4 2" xfId="13839"/>
    <cellStyle name="Normal 21 2 2 2 2 2 4 2 2" xfId="30686"/>
    <cellStyle name="Normal 21 2 2 2 2 2 4 3" xfId="23119"/>
    <cellStyle name="Normal 21 2 2 2 2 2 5" xfId="9965"/>
    <cellStyle name="Normal 21 2 2 2 2 2 5 2" xfId="26905"/>
    <cellStyle name="Normal 21 2 2 2 2 2 6" xfId="17302"/>
    <cellStyle name="Normal 21 2 2 2 2 2 7" xfId="19337"/>
    <cellStyle name="Normal 21 2 2 2 2 3" xfId="2378"/>
    <cellStyle name="Normal 21 2 2 2 2 3 2" xfId="4342"/>
    <cellStyle name="Normal 21 2 2 2 2 3 2 2" xfId="8125"/>
    <cellStyle name="Normal 21 2 2 2 2 3 2 2 2" xfId="16184"/>
    <cellStyle name="Normal 21 2 2 2 2 3 2 2 2 2" xfId="33031"/>
    <cellStyle name="Normal 21 2 2 2 2 3 2 2 3" xfId="25464"/>
    <cellStyle name="Normal 21 2 2 2 2 3 2 3" xfId="12401"/>
    <cellStyle name="Normal 21 2 2 2 2 3 2 3 2" xfId="29250"/>
    <cellStyle name="Normal 21 2 2 2 2 3 2 4" xfId="21683"/>
    <cellStyle name="Normal 21 2 2 2 2 3 3" xfId="6241"/>
    <cellStyle name="Normal 21 2 2 2 2 3 3 2" xfId="14300"/>
    <cellStyle name="Normal 21 2 2 2 2 3 3 2 2" xfId="31147"/>
    <cellStyle name="Normal 21 2 2 2 2 3 3 3" xfId="23580"/>
    <cellStyle name="Normal 21 2 2 2 2 3 4" xfId="10466"/>
    <cellStyle name="Normal 21 2 2 2 2 3 4 2" xfId="27366"/>
    <cellStyle name="Normal 21 2 2 2 2 3 5" xfId="17304"/>
    <cellStyle name="Normal 21 2 2 2 2 3 6" xfId="19798"/>
    <cellStyle name="Normal 21 2 2 2 2 4" xfId="3430"/>
    <cellStyle name="Normal 21 2 2 2 2 4 2" xfId="7213"/>
    <cellStyle name="Normal 21 2 2 2 2 4 2 2" xfId="15272"/>
    <cellStyle name="Normal 21 2 2 2 2 4 2 2 2" xfId="32119"/>
    <cellStyle name="Normal 21 2 2 2 2 4 2 3" xfId="24552"/>
    <cellStyle name="Normal 21 2 2 2 2 4 3" xfId="11489"/>
    <cellStyle name="Normal 21 2 2 2 2 4 3 2" xfId="28338"/>
    <cellStyle name="Normal 21 2 2 2 2 4 4" xfId="20771"/>
    <cellStyle name="Normal 21 2 2 2 2 5" xfId="5329"/>
    <cellStyle name="Normal 21 2 2 2 2 5 2" xfId="13388"/>
    <cellStyle name="Normal 21 2 2 2 2 5 2 2" xfId="30235"/>
    <cellStyle name="Normal 21 2 2 2 2 5 3" xfId="22668"/>
    <cellStyle name="Normal 21 2 2 2 2 6" xfId="9490"/>
    <cellStyle name="Normal 21 2 2 2 2 6 2" xfId="26454"/>
    <cellStyle name="Normal 21 2 2 2 2 7" xfId="17301"/>
    <cellStyle name="Normal 21 2 2 2 2 8" xfId="18886"/>
    <cellStyle name="Normal 21 2 2 2 3" xfId="1614"/>
    <cellStyle name="Normal 21 2 2 2 3 2" xfId="2613"/>
    <cellStyle name="Normal 21 2 2 2 3 2 2" xfId="4575"/>
    <cellStyle name="Normal 21 2 2 2 3 2 2 2" xfId="8358"/>
    <cellStyle name="Normal 21 2 2 2 3 2 2 2 2" xfId="16417"/>
    <cellStyle name="Normal 21 2 2 2 3 2 2 2 2 2" xfId="33264"/>
    <cellStyle name="Normal 21 2 2 2 3 2 2 2 3" xfId="25697"/>
    <cellStyle name="Normal 21 2 2 2 3 2 2 3" xfId="12634"/>
    <cellStyle name="Normal 21 2 2 2 3 2 2 3 2" xfId="29483"/>
    <cellStyle name="Normal 21 2 2 2 3 2 2 4" xfId="21916"/>
    <cellStyle name="Normal 21 2 2 2 3 2 3" xfId="6474"/>
    <cellStyle name="Normal 21 2 2 2 3 2 3 2" xfId="14533"/>
    <cellStyle name="Normal 21 2 2 2 3 2 3 2 2" xfId="31380"/>
    <cellStyle name="Normal 21 2 2 2 3 2 3 3" xfId="23813"/>
    <cellStyle name="Normal 21 2 2 2 3 2 4" xfId="10700"/>
    <cellStyle name="Normal 21 2 2 2 3 2 4 2" xfId="27599"/>
    <cellStyle name="Normal 21 2 2 2 3 2 5" xfId="17306"/>
    <cellStyle name="Normal 21 2 2 2 3 2 6" xfId="20031"/>
    <cellStyle name="Normal 21 2 2 2 3 3" xfId="3663"/>
    <cellStyle name="Normal 21 2 2 2 3 3 2" xfId="7446"/>
    <cellStyle name="Normal 21 2 2 2 3 3 2 2" xfId="15505"/>
    <cellStyle name="Normal 21 2 2 2 3 3 2 2 2" xfId="32352"/>
    <cellStyle name="Normal 21 2 2 2 3 3 2 3" xfId="24785"/>
    <cellStyle name="Normal 21 2 2 2 3 3 3" xfId="11722"/>
    <cellStyle name="Normal 21 2 2 2 3 3 3 2" xfId="28571"/>
    <cellStyle name="Normal 21 2 2 2 3 3 4" xfId="21004"/>
    <cellStyle name="Normal 21 2 2 2 3 4" xfId="5562"/>
    <cellStyle name="Normal 21 2 2 2 3 4 2" xfId="13621"/>
    <cellStyle name="Normal 21 2 2 2 3 4 2 2" xfId="30468"/>
    <cellStyle name="Normal 21 2 2 2 3 4 3" xfId="22901"/>
    <cellStyle name="Normal 21 2 2 2 3 5" xfId="9747"/>
    <cellStyle name="Normal 21 2 2 2 3 5 2" xfId="26687"/>
    <cellStyle name="Normal 21 2 2 2 3 6" xfId="17305"/>
    <cellStyle name="Normal 21 2 2 2 3 7" xfId="19119"/>
    <cellStyle name="Normal 21 2 2 2 4" xfId="2160"/>
    <cellStyle name="Normal 21 2 2 2 4 2" xfId="4124"/>
    <cellStyle name="Normal 21 2 2 2 4 2 2" xfId="7907"/>
    <cellStyle name="Normal 21 2 2 2 4 2 2 2" xfId="15966"/>
    <cellStyle name="Normal 21 2 2 2 4 2 2 2 2" xfId="32813"/>
    <cellStyle name="Normal 21 2 2 2 4 2 2 3" xfId="25246"/>
    <cellStyle name="Normal 21 2 2 2 4 2 3" xfId="12183"/>
    <cellStyle name="Normal 21 2 2 2 4 2 3 2" xfId="29032"/>
    <cellStyle name="Normal 21 2 2 2 4 2 4" xfId="21465"/>
    <cellStyle name="Normal 21 2 2 2 4 3" xfId="6023"/>
    <cellStyle name="Normal 21 2 2 2 4 3 2" xfId="14082"/>
    <cellStyle name="Normal 21 2 2 2 4 3 2 2" xfId="30929"/>
    <cellStyle name="Normal 21 2 2 2 4 3 3" xfId="23362"/>
    <cellStyle name="Normal 21 2 2 2 4 4" xfId="10248"/>
    <cellStyle name="Normal 21 2 2 2 4 4 2" xfId="27148"/>
    <cellStyle name="Normal 21 2 2 2 4 5" xfId="17307"/>
    <cellStyle name="Normal 21 2 2 2 4 6" xfId="19580"/>
    <cellStyle name="Normal 21 2 2 2 5" xfId="3212"/>
    <cellStyle name="Normal 21 2 2 2 5 2" xfId="6995"/>
    <cellStyle name="Normal 21 2 2 2 5 2 2" xfId="15054"/>
    <cellStyle name="Normal 21 2 2 2 5 2 2 2" xfId="31901"/>
    <cellStyle name="Normal 21 2 2 2 5 2 3" xfId="24334"/>
    <cellStyle name="Normal 21 2 2 2 5 3" xfId="11271"/>
    <cellStyle name="Normal 21 2 2 2 5 3 2" xfId="28120"/>
    <cellStyle name="Normal 21 2 2 2 5 4" xfId="20553"/>
    <cellStyle name="Normal 21 2 2 2 6" xfId="5111"/>
    <cellStyle name="Normal 21 2 2 2 6 2" xfId="13170"/>
    <cellStyle name="Normal 21 2 2 2 6 2 2" xfId="30017"/>
    <cellStyle name="Normal 21 2 2 2 6 3" xfId="22450"/>
    <cellStyle name="Normal 21 2 2 2 7" xfId="9255"/>
    <cellStyle name="Normal 21 2 2 2 7 2" xfId="26236"/>
    <cellStyle name="Normal 21 2 2 2 8" xfId="17300"/>
    <cellStyle name="Normal 21 2 2 2 9" xfId="18668"/>
    <cellStyle name="Normal 21 2 2 3" xfId="1244"/>
    <cellStyle name="Normal 21 2 2 3 2" xfId="1740"/>
    <cellStyle name="Normal 21 2 2 3 2 2" xfId="2739"/>
    <cellStyle name="Normal 21 2 2 3 2 2 2" xfId="4701"/>
    <cellStyle name="Normal 21 2 2 3 2 2 2 2" xfId="8484"/>
    <cellStyle name="Normal 21 2 2 3 2 2 2 2 2" xfId="16543"/>
    <cellStyle name="Normal 21 2 2 3 2 2 2 2 2 2" xfId="33390"/>
    <cellStyle name="Normal 21 2 2 3 2 2 2 2 3" xfId="25823"/>
    <cellStyle name="Normal 21 2 2 3 2 2 2 3" xfId="12760"/>
    <cellStyle name="Normal 21 2 2 3 2 2 2 3 2" xfId="29609"/>
    <cellStyle name="Normal 21 2 2 3 2 2 2 4" xfId="22042"/>
    <cellStyle name="Normal 21 2 2 3 2 2 3" xfId="6600"/>
    <cellStyle name="Normal 21 2 2 3 2 2 3 2" xfId="14659"/>
    <cellStyle name="Normal 21 2 2 3 2 2 3 2 2" xfId="31506"/>
    <cellStyle name="Normal 21 2 2 3 2 2 3 3" xfId="23939"/>
    <cellStyle name="Normal 21 2 2 3 2 2 4" xfId="10826"/>
    <cellStyle name="Normal 21 2 2 3 2 2 4 2" xfId="27725"/>
    <cellStyle name="Normal 21 2 2 3 2 2 5" xfId="17310"/>
    <cellStyle name="Normal 21 2 2 3 2 2 6" xfId="20157"/>
    <cellStyle name="Normal 21 2 2 3 2 3" xfId="3789"/>
    <cellStyle name="Normal 21 2 2 3 2 3 2" xfId="7572"/>
    <cellStyle name="Normal 21 2 2 3 2 3 2 2" xfId="15631"/>
    <cellStyle name="Normal 21 2 2 3 2 3 2 2 2" xfId="32478"/>
    <cellStyle name="Normal 21 2 2 3 2 3 2 3" xfId="24911"/>
    <cellStyle name="Normal 21 2 2 3 2 3 3" xfId="11848"/>
    <cellStyle name="Normal 21 2 2 3 2 3 3 2" xfId="28697"/>
    <cellStyle name="Normal 21 2 2 3 2 3 4" xfId="21130"/>
    <cellStyle name="Normal 21 2 2 3 2 4" xfId="5688"/>
    <cellStyle name="Normal 21 2 2 3 2 4 2" xfId="13747"/>
    <cellStyle name="Normal 21 2 2 3 2 4 2 2" xfId="30594"/>
    <cellStyle name="Normal 21 2 2 3 2 4 3" xfId="23027"/>
    <cellStyle name="Normal 21 2 2 3 2 5" xfId="9873"/>
    <cellStyle name="Normal 21 2 2 3 2 5 2" xfId="26813"/>
    <cellStyle name="Normal 21 2 2 3 2 6" xfId="17309"/>
    <cellStyle name="Normal 21 2 2 3 2 7" xfId="19245"/>
    <cellStyle name="Normal 21 2 2 3 3" xfId="2286"/>
    <cellStyle name="Normal 21 2 2 3 3 2" xfId="4250"/>
    <cellStyle name="Normal 21 2 2 3 3 2 2" xfId="8033"/>
    <cellStyle name="Normal 21 2 2 3 3 2 2 2" xfId="16092"/>
    <cellStyle name="Normal 21 2 2 3 3 2 2 2 2" xfId="32939"/>
    <cellStyle name="Normal 21 2 2 3 3 2 2 3" xfId="25372"/>
    <cellStyle name="Normal 21 2 2 3 3 2 3" xfId="12309"/>
    <cellStyle name="Normal 21 2 2 3 3 2 3 2" xfId="29158"/>
    <cellStyle name="Normal 21 2 2 3 3 2 4" xfId="21591"/>
    <cellStyle name="Normal 21 2 2 3 3 3" xfId="6149"/>
    <cellStyle name="Normal 21 2 2 3 3 3 2" xfId="14208"/>
    <cellStyle name="Normal 21 2 2 3 3 3 2 2" xfId="31055"/>
    <cellStyle name="Normal 21 2 2 3 3 3 3" xfId="23488"/>
    <cellStyle name="Normal 21 2 2 3 3 4" xfId="10374"/>
    <cellStyle name="Normal 21 2 2 3 3 4 2" xfId="27274"/>
    <cellStyle name="Normal 21 2 2 3 3 5" xfId="17311"/>
    <cellStyle name="Normal 21 2 2 3 3 6" xfId="19706"/>
    <cellStyle name="Normal 21 2 2 3 4" xfId="3338"/>
    <cellStyle name="Normal 21 2 2 3 4 2" xfId="7121"/>
    <cellStyle name="Normal 21 2 2 3 4 2 2" xfId="15180"/>
    <cellStyle name="Normal 21 2 2 3 4 2 2 2" xfId="32027"/>
    <cellStyle name="Normal 21 2 2 3 4 2 3" xfId="24460"/>
    <cellStyle name="Normal 21 2 2 3 4 3" xfId="11397"/>
    <cellStyle name="Normal 21 2 2 3 4 3 2" xfId="28246"/>
    <cellStyle name="Normal 21 2 2 3 4 4" xfId="20679"/>
    <cellStyle name="Normal 21 2 2 3 5" xfId="5237"/>
    <cellStyle name="Normal 21 2 2 3 5 2" xfId="13296"/>
    <cellStyle name="Normal 21 2 2 3 5 2 2" xfId="30143"/>
    <cellStyle name="Normal 21 2 2 3 5 3" xfId="22576"/>
    <cellStyle name="Normal 21 2 2 3 6" xfId="9398"/>
    <cellStyle name="Normal 21 2 2 3 6 2" xfId="26362"/>
    <cellStyle name="Normal 21 2 2 3 7" xfId="17308"/>
    <cellStyle name="Normal 21 2 2 3 8" xfId="18794"/>
    <cellStyle name="Normal 21 2 2 4" xfId="1522"/>
    <cellStyle name="Normal 21 2 2 4 2" xfId="2521"/>
    <cellStyle name="Normal 21 2 2 4 2 2" xfId="4483"/>
    <cellStyle name="Normal 21 2 2 4 2 2 2" xfId="8266"/>
    <cellStyle name="Normal 21 2 2 4 2 2 2 2" xfId="16325"/>
    <cellStyle name="Normal 21 2 2 4 2 2 2 2 2" xfId="33172"/>
    <cellStyle name="Normal 21 2 2 4 2 2 2 3" xfId="25605"/>
    <cellStyle name="Normal 21 2 2 4 2 2 3" xfId="12542"/>
    <cellStyle name="Normal 21 2 2 4 2 2 3 2" xfId="29391"/>
    <cellStyle name="Normal 21 2 2 4 2 2 4" xfId="21824"/>
    <cellStyle name="Normal 21 2 2 4 2 3" xfId="6382"/>
    <cellStyle name="Normal 21 2 2 4 2 3 2" xfId="14441"/>
    <cellStyle name="Normal 21 2 2 4 2 3 2 2" xfId="31288"/>
    <cellStyle name="Normal 21 2 2 4 2 3 3" xfId="23721"/>
    <cellStyle name="Normal 21 2 2 4 2 4" xfId="10608"/>
    <cellStyle name="Normal 21 2 2 4 2 4 2" xfId="27507"/>
    <cellStyle name="Normal 21 2 2 4 2 5" xfId="17313"/>
    <cellStyle name="Normal 21 2 2 4 2 6" xfId="19939"/>
    <cellStyle name="Normal 21 2 2 4 3" xfId="3571"/>
    <cellStyle name="Normal 21 2 2 4 3 2" xfId="7354"/>
    <cellStyle name="Normal 21 2 2 4 3 2 2" xfId="15413"/>
    <cellStyle name="Normal 21 2 2 4 3 2 2 2" xfId="32260"/>
    <cellStyle name="Normal 21 2 2 4 3 2 3" xfId="24693"/>
    <cellStyle name="Normal 21 2 2 4 3 3" xfId="11630"/>
    <cellStyle name="Normal 21 2 2 4 3 3 2" xfId="28479"/>
    <cellStyle name="Normal 21 2 2 4 3 4" xfId="20912"/>
    <cellStyle name="Normal 21 2 2 4 4" xfId="5470"/>
    <cellStyle name="Normal 21 2 2 4 4 2" xfId="13529"/>
    <cellStyle name="Normal 21 2 2 4 4 2 2" xfId="30376"/>
    <cellStyle name="Normal 21 2 2 4 4 3" xfId="22809"/>
    <cellStyle name="Normal 21 2 2 4 5" xfId="9655"/>
    <cellStyle name="Normal 21 2 2 4 5 2" xfId="26595"/>
    <cellStyle name="Normal 21 2 2 4 6" xfId="17312"/>
    <cellStyle name="Normal 21 2 2 4 7" xfId="19027"/>
    <cellStyle name="Normal 21 2 2 5" xfId="2051"/>
    <cellStyle name="Normal 21 2 2 5 2" xfId="4032"/>
    <cellStyle name="Normal 21 2 2 5 2 2" xfId="7815"/>
    <cellStyle name="Normal 21 2 2 5 2 2 2" xfId="15874"/>
    <cellStyle name="Normal 21 2 2 5 2 2 2 2" xfId="32721"/>
    <cellStyle name="Normal 21 2 2 5 2 2 3" xfId="25154"/>
    <cellStyle name="Normal 21 2 2 5 2 3" xfId="12091"/>
    <cellStyle name="Normal 21 2 2 5 2 3 2" xfId="28940"/>
    <cellStyle name="Normal 21 2 2 5 2 4" xfId="21373"/>
    <cellStyle name="Normal 21 2 2 5 3" xfId="5931"/>
    <cellStyle name="Normal 21 2 2 5 3 2" xfId="13990"/>
    <cellStyle name="Normal 21 2 2 5 3 2 2" xfId="30837"/>
    <cellStyle name="Normal 21 2 2 5 3 3" xfId="23270"/>
    <cellStyle name="Normal 21 2 2 5 4" xfId="10149"/>
    <cellStyle name="Normal 21 2 2 5 4 2" xfId="27056"/>
    <cellStyle name="Normal 21 2 2 5 5" xfId="17314"/>
    <cellStyle name="Normal 21 2 2 5 6" xfId="19488"/>
    <cellStyle name="Normal 21 2 2 6" xfId="3090"/>
    <cellStyle name="Normal 21 2 2 6 2" xfId="6903"/>
    <cellStyle name="Normal 21 2 2 6 2 2" xfId="14962"/>
    <cellStyle name="Normal 21 2 2 6 2 2 2" xfId="31809"/>
    <cellStyle name="Normal 21 2 2 6 2 3" xfId="24242"/>
    <cellStyle name="Normal 21 2 2 6 3" xfId="11153"/>
    <cellStyle name="Normal 21 2 2 6 3 2" xfId="28028"/>
    <cellStyle name="Normal 21 2 2 6 4" xfId="20461"/>
    <cellStyle name="Normal 21 2 2 7" xfId="5019"/>
    <cellStyle name="Normal 21 2 2 7 2" xfId="13078"/>
    <cellStyle name="Normal 21 2 2 7 2 2" xfId="29925"/>
    <cellStyle name="Normal 21 2 2 7 3" xfId="22358"/>
    <cellStyle name="Normal 21 2 2 8" xfId="9038"/>
    <cellStyle name="Normal 21 2 2 8 2" xfId="26144"/>
    <cellStyle name="Normal 21 2 2 9" xfId="17299"/>
    <cellStyle name="Normal 21 2 3" xfId="1039"/>
    <cellStyle name="Normal 21 2 3 2" xfId="1300"/>
    <cellStyle name="Normal 21 2 3 2 2" xfId="1796"/>
    <cellStyle name="Normal 21 2 3 2 2 2" xfId="2795"/>
    <cellStyle name="Normal 21 2 3 2 2 2 2" xfId="4757"/>
    <cellStyle name="Normal 21 2 3 2 2 2 2 2" xfId="8540"/>
    <cellStyle name="Normal 21 2 3 2 2 2 2 2 2" xfId="16599"/>
    <cellStyle name="Normal 21 2 3 2 2 2 2 2 2 2" xfId="33446"/>
    <cellStyle name="Normal 21 2 3 2 2 2 2 2 3" xfId="25879"/>
    <cellStyle name="Normal 21 2 3 2 2 2 2 3" xfId="12816"/>
    <cellStyle name="Normal 21 2 3 2 2 2 2 3 2" xfId="29665"/>
    <cellStyle name="Normal 21 2 3 2 2 2 2 4" xfId="22098"/>
    <cellStyle name="Normal 21 2 3 2 2 2 3" xfId="6656"/>
    <cellStyle name="Normal 21 2 3 2 2 2 3 2" xfId="14715"/>
    <cellStyle name="Normal 21 2 3 2 2 2 3 2 2" xfId="31562"/>
    <cellStyle name="Normal 21 2 3 2 2 2 3 3" xfId="23995"/>
    <cellStyle name="Normal 21 2 3 2 2 2 4" xfId="10882"/>
    <cellStyle name="Normal 21 2 3 2 2 2 4 2" xfId="27781"/>
    <cellStyle name="Normal 21 2 3 2 2 2 5" xfId="17318"/>
    <cellStyle name="Normal 21 2 3 2 2 2 6" xfId="20213"/>
    <cellStyle name="Normal 21 2 3 2 2 3" xfId="3845"/>
    <cellStyle name="Normal 21 2 3 2 2 3 2" xfId="7628"/>
    <cellStyle name="Normal 21 2 3 2 2 3 2 2" xfId="15687"/>
    <cellStyle name="Normal 21 2 3 2 2 3 2 2 2" xfId="32534"/>
    <cellStyle name="Normal 21 2 3 2 2 3 2 3" xfId="24967"/>
    <cellStyle name="Normal 21 2 3 2 2 3 3" xfId="11904"/>
    <cellStyle name="Normal 21 2 3 2 2 3 3 2" xfId="28753"/>
    <cellStyle name="Normal 21 2 3 2 2 3 4" xfId="21186"/>
    <cellStyle name="Normal 21 2 3 2 2 4" xfId="5744"/>
    <cellStyle name="Normal 21 2 3 2 2 4 2" xfId="13803"/>
    <cellStyle name="Normal 21 2 3 2 2 4 2 2" xfId="30650"/>
    <cellStyle name="Normal 21 2 3 2 2 4 3" xfId="23083"/>
    <cellStyle name="Normal 21 2 3 2 2 5" xfId="9929"/>
    <cellStyle name="Normal 21 2 3 2 2 5 2" xfId="26869"/>
    <cellStyle name="Normal 21 2 3 2 2 6" xfId="17317"/>
    <cellStyle name="Normal 21 2 3 2 2 7" xfId="19301"/>
    <cellStyle name="Normal 21 2 3 2 3" xfId="2342"/>
    <cellStyle name="Normal 21 2 3 2 3 2" xfId="4306"/>
    <cellStyle name="Normal 21 2 3 2 3 2 2" xfId="8089"/>
    <cellStyle name="Normal 21 2 3 2 3 2 2 2" xfId="16148"/>
    <cellStyle name="Normal 21 2 3 2 3 2 2 2 2" xfId="32995"/>
    <cellStyle name="Normal 21 2 3 2 3 2 2 3" xfId="25428"/>
    <cellStyle name="Normal 21 2 3 2 3 2 3" xfId="12365"/>
    <cellStyle name="Normal 21 2 3 2 3 2 3 2" xfId="29214"/>
    <cellStyle name="Normal 21 2 3 2 3 2 4" xfId="21647"/>
    <cellStyle name="Normal 21 2 3 2 3 3" xfId="6205"/>
    <cellStyle name="Normal 21 2 3 2 3 3 2" xfId="14264"/>
    <cellStyle name="Normal 21 2 3 2 3 3 2 2" xfId="31111"/>
    <cellStyle name="Normal 21 2 3 2 3 3 3" xfId="23544"/>
    <cellStyle name="Normal 21 2 3 2 3 4" xfId="10430"/>
    <cellStyle name="Normal 21 2 3 2 3 4 2" xfId="27330"/>
    <cellStyle name="Normal 21 2 3 2 3 5" xfId="17319"/>
    <cellStyle name="Normal 21 2 3 2 3 6" xfId="19762"/>
    <cellStyle name="Normal 21 2 3 2 4" xfId="3394"/>
    <cellStyle name="Normal 21 2 3 2 4 2" xfId="7177"/>
    <cellStyle name="Normal 21 2 3 2 4 2 2" xfId="15236"/>
    <cellStyle name="Normal 21 2 3 2 4 2 2 2" xfId="32083"/>
    <cellStyle name="Normal 21 2 3 2 4 2 3" xfId="24516"/>
    <cellStyle name="Normal 21 2 3 2 4 3" xfId="11453"/>
    <cellStyle name="Normal 21 2 3 2 4 3 2" xfId="28302"/>
    <cellStyle name="Normal 21 2 3 2 4 4" xfId="20735"/>
    <cellStyle name="Normal 21 2 3 2 5" xfId="5293"/>
    <cellStyle name="Normal 21 2 3 2 5 2" xfId="13352"/>
    <cellStyle name="Normal 21 2 3 2 5 2 2" xfId="30199"/>
    <cellStyle name="Normal 21 2 3 2 5 3" xfId="22632"/>
    <cellStyle name="Normal 21 2 3 2 6" xfId="9454"/>
    <cellStyle name="Normal 21 2 3 2 6 2" xfId="26418"/>
    <cellStyle name="Normal 21 2 3 2 7" xfId="17316"/>
    <cellStyle name="Normal 21 2 3 2 8" xfId="18850"/>
    <cellStyle name="Normal 21 2 3 3" xfId="1578"/>
    <cellStyle name="Normal 21 2 3 3 2" xfId="2577"/>
    <cellStyle name="Normal 21 2 3 3 2 2" xfId="4539"/>
    <cellStyle name="Normal 21 2 3 3 2 2 2" xfId="8322"/>
    <cellStyle name="Normal 21 2 3 3 2 2 2 2" xfId="16381"/>
    <cellStyle name="Normal 21 2 3 3 2 2 2 2 2" xfId="33228"/>
    <cellStyle name="Normal 21 2 3 3 2 2 2 3" xfId="25661"/>
    <cellStyle name="Normal 21 2 3 3 2 2 3" xfId="12598"/>
    <cellStyle name="Normal 21 2 3 3 2 2 3 2" xfId="29447"/>
    <cellStyle name="Normal 21 2 3 3 2 2 4" xfId="21880"/>
    <cellStyle name="Normal 21 2 3 3 2 3" xfId="6438"/>
    <cellStyle name="Normal 21 2 3 3 2 3 2" xfId="14497"/>
    <cellStyle name="Normal 21 2 3 3 2 3 2 2" xfId="31344"/>
    <cellStyle name="Normal 21 2 3 3 2 3 3" xfId="23777"/>
    <cellStyle name="Normal 21 2 3 3 2 4" xfId="10664"/>
    <cellStyle name="Normal 21 2 3 3 2 4 2" xfId="27563"/>
    <cellStyle name="Normal 21 2 3 3 2 5" xfId="17321"/>
    <cellStyle name="Normal 21 2 3 3 2 6" xfId="19995"/>
    <cellStyle name="Normal 21 2 3 3 3" xfId="3627"/>
    <cellStyle name="Normal 21 2 3 3 3 2" xfId="7410"/>
    <cellStyle name="Normal 21 2 3 3 3 2 2" xfId="15469"/>
    <cellStyle name="Normal 21 2 3 3 3 2 2 2" xfId="32316"/>
    <cellStyle name="Normal 21 2 3 3 3 2 3" xfId="24749"/>
    <cellStyle name="Normal 21 2 3 3 3 3" xfId="11686"/>
    <cellStyle name="Normal 21 2 3 3 3 3 2" xfId="28535"/>
    <cellStyle name="Normal 21 2 3 3 3 4" xfId="20968"/>
    <cellStyle name="Normal 21 2 3 3 4" xfId="5526"/>
    <cellStyle name="Normal 21 2 3 3 4 2" xfId="13585"/>
    <cellStyle name="Normal 21 2 3 3 4 2 2" xfId="30432"/>
    <cellStyle name="Normal 21 2 3 3 4 3" xfId="22865"/>
    <cellStyle name="Normal 21 2 3 3 5" xfId="9711"/>
    <cellStyle name="Normal 21 2 3 3 5 2" xfId="26651"/>
    <cellStyle name="Normal 21 2 3 3 6" xfId="17320"/>
    <cellStyle name="Normal 21 2 3 3 7" xfId="19083"/>
    <cellStyle name="Normal 21 2 3 4" xfId="2124"/>
    <cellStyle name="Normal 21 2 3 4 2" xfId="4088"/>
    <cellStyle name="Normal 21 2 3 4 2 2" xfId="7871"/>
    <cellStyle name="Normal 21 2 3 4 2 2 2" xfId="15930"/>
    <cellStyle name="Normal 21 2 3 4 2 2 2 2" xfId="32777"/>
    <cellStyle name="Normal 21 2 3 4 2 2 3" xfId="25210"/>
    <cellStyle name="Normal 21 2 3 4 2 3" xfId="12147"/>
    <cellStyle name="Normal 21 2 3 4 2 3 2" xfId="28996"/>
    <cellStyle name="Normal 21 2 3 4 2 4" xfId="21429"/>
    <cellStyle name="Normal 21 2 3 4 3" xfId="5987"/>
    <cellStyle name="Normal 21 2 3 4 3 2" xfId="14046"/>
    <cellStyle name="Normal 21 2 3 4 3 2 2" xfId="30893"/>
    <cellStyle name="Normal 21 2 3 4 3 3" xfId="23326"/>
    <cellStyle name="Normal 21 2 3 4 4" xfId="10212"/>
    <cellStyle name="Normal 21 2 3 4 4 2" xfId="27112"/>
    <cellStyle name="Normal 21 2 3 4 5" xfId="17322"/>
    <cellStyle name="Normal 21 2 3 4 6" xfId="19544"/>
    <cellStyle name="Normal 21 2 3 5" xfId="3176"/>
    <cellStyle name="Normal 21 2 3 5 2" xfId="6959"/>
    <cellStyle name="Normal 21 2 3 5 2 2" xfId="15018"/>
    <cellStyle name="Normal 21 2 3 5 2 2 2" xfId="31865"/>
    <cellStyle name="Normal 21 2 3 5 2 3" xfId="24298"/>
    <cellStyle name="Normal 21 2 3 5 3" xfId="11235"/>
    <cellStyle name="Normal 21 2 3 5 3 2" xfId="28084"/>
    <cellStyle name="Normal 21 2 3 5 4" xfId="20517"/>
    <cellStyle name="Normal 21 2 3 6" xfId="5075"/>
    <cellStyle name="Normal 21 2 3 6 2" xfId="13134"/>
    <cellStyle name="Normal 21 2 3 6 2 2" xfId="29981"/>
    <cellStyle name="Normal 21 2 3 6 3" xfId="22414"/>
    <cellStyle name="Normal 21 2 3 7" xfId="9219"/>
    <cellStyle name="Normal 21 2 3 7 2" xfId="26200"/>
    <cellStyle name="Normal 21 2 3 8" xfId="17315"/>
    <cellStyle name="Normal 21 2 3 9" xfId="18632"/>
    <cellStyle name="Normal 21 2 4" xfId="1208"/>
    <cellStyle name="Normal 21 2 4 2" xfId="1704"/>
    <cellStyle name="Normal 21 2 4 2 2" xfId="2703"/>
    <cellStyle name="Normal 21 2 4 2 2 2" xfId="4665"/>
    <cellStyle name="Normal 21 2 4 2 2 2 2" xfId="8448"/>
    <cellStyle name="Normal 21 2 4 2 2 2 2 2" xfId="16507"/>
    <cellStyle name="Normal 21 2 4 2 2 2 2 2 2" xfId="33354"/>
    <cellStyle name="Normal 21 2 4 2 2 2 2 3" xfId="25787"/>
    <cellStyle name="Normal 21 2 4 2 2 2 3" xfId="12724"/>
    <cellStyle name="Normal 21 2 4 2 2 2 3 2" xfId="29573"/>
    <cellStyle name="Normal 21 2 4 2 2 2 4" xfId="22006"/>
    <cellStyle name="Normal 21 2 4 2 2 3" xfId="6564"/>
    <cellStyle name="Normal 21 2 4 2 2 3 2" xfId="14623"/>
    <cellStyle name="Normal 21 2 4 2 2 3 2 2" xfId="31470"/>
    <cellStyle name="Normal 21 2 4 2 2 3 3" xfId="23903"/>
    <cellStyle name="Normal 21 2 4 2 2 4" xfId="10790"/>
    <cellStyle name="Normal 21 2 4 2 2 4 2" xfId="27689"/>
    <cellStyle name="Normal 21 2 4 2 2 5" xfId="17325"/>
    <cellStyle name="Normal 21 2 4 2 2 6" xfId="20121"/>
    <cellStyle name="Normal 21 2 4 2 3" xfId="3753"/>
    <cellStyle name="Normal 21 2 4 2 3 2" xfId="7536"/>
    <cellStyle name="Normal 21 2 4 2 3 2 2" xfId="15595"/>
    <cellStyle name="Normal 21 2 4 2 3 2 2 2" xfId="32442"/>
    <cellStyle name="Normal 21 2 4 2 3 2 3" xfId="24875"/>
    <cellStyle name="Normal 21 2 4 2 3 3" xfId="11812"/>
    <cellStyle name="Normal 21 2 4 2 3 3 2" xfId="28661"/>
    <cellStyle name="Normal 21 2 4 2 3 4" xfId="21094"/>
    <cellStyle name="Normal 21 2 4 2 4" xfId="5652"/>
    <cellStyle name="Normal 21 2 4 2 4 2" xfId="13711"/>
    <cellStyle name="Normal 21 2 4 2 4 2 2" xfId="30558"/>
    <cellStyle name="Normal 21 2 4 2 4 3" xfId="22991"/>
    <cellStyle name="Normal 21 2 4 2 5" xfId="9837"/>
    <cellStyle name="Normal 21 2 4 2 5 2" xfId="26777"/>
    <cellStyle name="Normal 21 2 4 2 6" xfId="17324"/>
    <cellStyle name="Normal 21 2 4 2 7" xfId="19209"/>
    <cellStyle name="Normal 21 2 4 3" xfId="2250"/>
    <cellStyle name="Normal 21 2 4 3 2" xfId="4214"/>
    <cellStyle name="Normal 21 2 4 3 2 2" xfId="7997"/>
    <cellStyle name="Normal 21 2 4 3 2 2 2" xfId="16056"/>
    <cellStyle name="Normal 21 2 4 3 2 2 2 2" xfId="32903"/>
    <cellStyle name="Normal 21 2 4 3 2 2 3" xfId="25336"/>
    <cellStyle name="Normal 21 2 4 3 2 3" xfId="12273"/>
    <cellStyle name="Normal 21 2 4 3 2 3 2" xfId="29122"/>
    <cellStyle name="Normal 21 2 4 3 2 4" xfId="21555"/>
    <cellStyle name="Normal 21 2 4 3 3" xfId="6113"/>
    <cellStyle name="Normal 21 2 4 3 3 2" xfId="14172"/>
    <cellStyle name="Normal 21 2 4 3 3 2 2" xfId="31019"/>
    <cellStyle name="Normal 21 2 4 3 3 3" xfId="23452"/>
    <cellStyle name="Normal 21 2 4 3 4" xfId="10338"/>
    <cellStyle name="Normal 21 2 4 3 4 2" xfId="27238"/>
    <cellStyle name="Normal 21 2 4 3 5" xfId="17326"/>
    <cellStyle name="Normal 21 2 4 3 6" xfId="19670"/>
    <cellStyle name="Normal 21 2 4 4" xfId="3302"/>
    <cellStyle name="Normal 21 2 4 4 2" xfId="7085"/>
    <cellStyle name="Normal 21 2 4 4 2 2" xfId="15144"/>
    <cellStyle name="Normal 21 2 4 4 2 2 2" xfId="31991"/>
    <cellStyle name="Normal 21 2 4 4 2 3" xfId="24424"/>
    <cellStyle name="Normal 21 2 4 4 3" xfId="11361"/>
    <cellStyle name="Normal 21 2 4 4 3 2" xfId="28210"/>
    <cellStyle name="Normal 21 2 4 4 4" xfId="20643"/>
    <cellStyle name="Normal 21 2 4 5" xfId="5201"/>
    <cellStyle name="Normal 21 2 4 5 2" xfId="13260"/>
    <cellStyle name="Normal 21 2 4 5 2 2" xfId="30107"/>
    <cellStyle name="Normal 21 2 4 5 3" xfId="22540"/>
    <cellStyle name="Normal 21 2 4 6" xfId="9362"/>
    <cellStyle name="Normal 21 2 4 6 2" xfId="26326"/>
    <cellStyle name="Normal 21 2 4 7" xfId="17323"/>
    <cellStyle name="Normal 21 2 4 8" xfId="18758"/>
    <cellStyle name="Normal 21 2 5" xfId="1486"/>
    <cellStyle name="Normal 21 2 5 2" xfId="2485"/>
    <cellStyle name="Normal 21 2 5 2 2" xfId="4447"/>
    <cellStyle name="Normal 21 2 5 2 2 2" xfId="8230"/>
    <cellStyle name="Normal 21 2 5 2 2 2 2" xfId="16289"/>
    <cellStyle name="Normal 21 2 5 2 2 2 2 2" xfId="33136"/>
    <cellStyle name="Normal 21 2 5 2 2 2 3" xfId="25569"/>
    <cellStyle name="Normal 21 2 5 2 2 3" xfId="12506"/>
    <cellStyle name="Normal 21 2 5 2 2 3 2" xfId="29355"/>
    <cellStyle name="Normal 21 2 5 2 2 4" xfId="21788"/>
    <cellStyle name="Normal 21 2 5 2 3" xfId="6346"/>
    <cellStyle name="Normal 21 2 5 2 3 2" xfId="14405"/>
    <cellStyle name="Normal 21 2 5 2 3 2 2" xfId="31252"/>
    <cellStyle name="Normal 21 2 5 2 3 3" xfId="23685"/>
    <cellStyle name="Normal 21 2 5 2 4" xfId="10572"/>
    <cellStyle name="Normal 21 2 5 2 4 2" xfId="27471"/>
    <cellStyle name="Normal 21 2 5 2 5" xfId="17328"/>
    <cellStyle name="Normal 21 2 5 2 6" xfId="19903"/>
    <cellStyle name="Normal 21 2 5 3" xfId="3535"/>
    <cellStyle name="Normal 21 2 5 3 2" xfId="7318"/>
    <cellStyle name="Normal 21 2 5 3 2 2" xfId="15377"/>
    <cellStyle name="Normal 21 2 5 3 2 2 2" xfId="32224"/>
    <cellStyle name="Normal 21 2 5 3 2 3" xfId="24657"/>
    <cellStyle name="Normal 21 2 5 3 3" xfId="11594"/>
    <cellStyle name="Normal 21 2 5 3 3 2" xfId="28443"/>
    <cellStyle name="Normal 21 2 5 3 4" xfId="20876"/>
    <cellStyle name="Normal 21 2 5 4" xfId="5434"/>
    <cellStyle name="Normal 21 2 5 4 2" xfId="13493"/>
    <cellStyle name="Normal 21 2 5 4 2 2" xfId="30340"/>
    <cellStyle name="Normal 21 2 5 4 3" xfId="22773"/>
    <cellStyle name="Normal 21 2 5 5" xfId="9619"/>
    <cellStyle name="Normal 21 2 5 5 2" xfId="26559"/>
    <cellStyle name="Normal 21 2 5 6" xfId="17327"/>
    <cellStyle name="Normal 21 2 5 7" xfId="18991"/>
    <cellStyle name="Normal 21 2 6" xfId="2011"/>
    <cellStyle name="Normal 21 2 6 2" xfId="3996"/>
    <cellStyle name="Normal 21 2 6 2 2" xfId="7779"/>
    <cellStyle name="Normal 21 2 6 2 2 2" xfId="15838"/>
    <cellStyle name="Normal 21 2 6 2 2 2 2" xfId="32685"/>
    <cellStyle name="Normal 21 2 6 2 2 3" xfId="25118"/>
    <cellStyle name="Normal 21 2 6 2 3" xfId="12055"/>
    <cellStyle name="Normal 21 2 6 2 3 2" xfId="28904"/>
    <cellStyle name="Normal 21 2 6 2 4" xfId="21337"/>
    <cellStyle name="Normal 21 2 6 3" xfId="5895"/>
    <cellStyle name="Normal 21 2 6 3 2" xfId="13954"/>
    <cellStyle name="Normal 21 2 6 3 2 2" xfId="30801"/>
    <cellStyle name="Normal 21 2 6 3 3" xfId="23234"/>
    <cellStyle name="Normal 21 2 6 4" xfId="10110"/>
    <cellStyle name="Normal 21 2 6 4 2" xfId="27020"/>
    <cellStyle name="Normal 21 2 6 5" xfId="17329"/>
    <cellStyle name="Normal 21 2 6 6" xfId="19452"/>
    <cellStyle name="Normal 21 2 7" xfId="3054"/>
    <cellStyle name="Normal 21 2 7 2" xfId="6867"/>
    <cellStyle name="Normal 21 2 7 2 2" xfId="14926"/>
    <cellStyle name="Normal 21 2 7 2 2 2" xfId="31773"/>
    <cellStyle name="Normal 21 2 7 2 3" xfId="24206"/>
    <cellStyle name="Normal 21 2 7 3" xfId="11117"/>
    <cellStyle name="Normal 21 2 7 3 2" xfId="27992"/>
    <cellStyle name="Normal 21 2 7 4" xfId="20425"/>
    <cellStyle name="Normal 21 2 8" xfId="4983"/>
    <cellStyle name="Normal 21 2 8 2" xfId="13042"/>
    <cellStyle name="Normal 21 2 8 2 2" xfId="29889"/>
    <cellStyle name="Normal 21 2 8 3" xfId="22322"/>
    <cellStyle name="Normal 21 2 9" xfId="8966"/>
    <cellStyle name="Normal 21 2 9 2" xfId="26108"/>
    <cellStyle name="Normal 21 3" xfId="723"/>
    <cellStyle name="Normal 21 3 10" xfId="18562"/>
    <cellStyle name="Normal 21 3 11" xfId="34077"/>
    <cellStyle name="Normal 21 3 2" xfId="1062"/>
    <cellStyle name="Normal 21 3 2 2" xfId="1323"/>
    <cellStyle name="Normal 21 3 2 2 2" xfId="1819"/>
    <cellStyle name="Normal 21 3 2 2 2 2" xfId="2818"/>
    <cellStyle name="Normal 21 3 2 2 2 2 2" xfId="4780"/>
    <cellStyle name="Normal 21 3 2 2 2 2 2 2" xfId="8563"/>
    <cellStyle name="Normal 21 3 2 2 2 2 2 2 2" xfId="16622"/>
    <cellStyle name="Normal 21 3 2 2 2 2 2 2 2 2" xfId="33469"/>
    <cellStyle name="Normal 21 3 2 2 2 2 2 2 3" xfId="25902"/>
    <cellStyle name="Normal 21 3 2 2 2 2 2 3" xfId="12839"/>
    <cellStyle name="Normal 21 3 2 2 2 2 2 3 2" xfId="29688"/>
    <cellStyle name="Normal 21 3 2 2 2 2 2 4" xfId="22121"/>
    <cellStyle name="Normal 21 3 2 2 2 2 3" xfId="6679"/>
    <cellStyle name="Normal 21 3 2 2 2 2 3 2" xfId="14738"/>
    <cellStyle name="Normal 21 3 2 2 2 2 3 2 2" xfId="31585"/>
    <cellStyle name="Normal 21 3 2 2 2 2 3 3" xfId="24018"/>
    <cellStyle name="Normal 21 3 2 2 2 2 4" xfId="10905"/>
    <cellStyle name="Normal 21 3 2 2 2 2 4 2" xfId="27804"/>
    <cellStyle name="Normal 21 3 2 2 2 2 5" xfId="17334"/>
    <cellStyle name="Normal 21 3 2 2 2 2 6" xfId="20236"/>
    <cellStyle name="Normal 21 3 2 2 2 3" xfId="3868"/>
    <cellStyle name="Normal 21 3 2 2 2 3 2" xfId="7651"/>
    <cellStyle name="Normal 21 3 2 2 2 3 2 2" xfId="15710"/>
    <cellStyle name="Normal 21 3 2 2 2 3 2 2 2" xfId="32557"/>
    <cellStyle name="Normal 21 3 2 2 2 3 2 3" xfId="24990"/>
    <cellStyle name="Normal 21 3 2 2 2 3 3" xfId="11927"/>
    <cellStyle name="Normal 21 3 2 2 2 3 3 2" xfId="28776"/>
    <cellStyle name="Normal 21 3 2 2 2 3 4" xfId="21209"/>
    <cellStyle name="Normal 21 3 2 2 2 4" xfId="5767"/>
    <cellStyle name="Normal 21 3 2 2 2 4 2" xfId="13826"/>
    <cellStyle name="Normal 21 3 2 2 2 4 2 2" xfId="30673"/>
    <cellStyle name="Normal 21 3 2 2 2 4 3" xfId="23106"/>
    <cellStyle name="Normal 21 3 2 2 2 5" xfId="9952"/>
    <cellStyle name="Normal 21 3 2 2 2 5 2" xfId="26892"/>
    <cellStyle name="Normal 21 3 2 2 2 6" xfId="17333"/>
    <cellStyle name="Normal 21 3 2 2 2 7" xfId="19324"/>
    <cellStyle name="Normal 21 3 2 2 3" xfId="2365"/>
    <cellStyle name="Normal 21 3 2 2 3 2" xfId="4329"/>
    <cellStyle name="Normal 21 3 2 2 3 2 2" xfId="8112"/>
    <cellStyle name="Normal 21 3 2 2 3 2 2 2" xfId="16171"/>
    <cellStyle name="Normal 21 3 2 2 3 2 2 2 2" xfId="33018"/>
    <cellStyle name="Normal 21 3 2 2 3 2 2 3" xfId="25451"/>
    <cellStyle name="Normal 21 3 2 2 3 2 3" xfId="12388"/>
    <cellStyle name="Normal 21 3 2 2 3 2 3 2" xfId="29237"/>
    <cellStyle name="Normal 21 3 2 2 3 2 4" xfId="21670"/>
    <cellStyle name="Normal 21 3 2 2 3 3" xfId="6228"/>
    <cellStyle name="Normal 21 3 2 2 3 3 2" xfId="14287"/>
    <cellStyle name="Normal 21 3 2 2 3 3 2 2" xfId="31134"/>
    <cellStyle name="Normal 21 3 2 2 3 3 3" xfId="23567"/>
    <cellStyle name="Normal 21 3 2 2 3 4" xfId="10453"/>
    <cellStyle name="Normal 21 3 2 2 3 4 2" xfId="27353"/>
    <cellStyle name="Normal 21 3 2 2 3 5" xfId="17335"/>
    <cellStyle name="Normal 21 3 2 2 3 6" xfId="19785"/>
    <cellStyle name="Normal 21 3 2 2 4" xfId="3417"/>
    <cellStyle name="Normal 21 3 2 2 4 2" xfId="7200"/>
    <cellStyle name="Normal 21 3 2 2 4 2 2" xfId="15259"/>
    <cellStyle name="Normal 21 3 2 2 4 2 2 2" xfId="32106"/>
    <cellStyle name="Normal 21 3 2 2 4 2 3" xfId="24539"/>
    <cellStyle name="Normal 21 3 2 2 4 3" xfId="11476"/>
    <cellStyle name="Normal 21 3 2 2 4 3 2" xfId="28325"/>
    <cellStyle name="Normal 21 3 2 2 4 4" xfId="20758"/>
    <cellStyle name="Normal 21 3 2 2 5" xfId="5316"/>
    <cellStyle name="Normal 21 3 2 2 5 2" xfId="13375"/>
    <cellStyle name="Normal 21 3 2 2 5 2 2" xfId="30222"/>
    <cellStyle name="Normal 21 3 2 2 5 3" xfId="22655"/>
    <cellStyle name="Normal 21 3 2 2 6" xfId="9477"/>
    <cellStyle name="Normal 21 3 2 2 6 2" xfId="26441"/>
    <cellStyle name="Normal 21 3 2 2 7" xfId="17332"/>
    <cellStyle name="Normal 21 3 2 2 8" xfId="18873"/>
    <cellStyle name="Normal 21 3 2 3" xfId="1601"/>
    <cellStyle name="Normal 21 3 2 3 2" xfId="2600"/>
    <cellStyle name="Normal 21 3 2 3 2 2" xfId="4562"/>
    <cellStyle name="Normal 21 3 2 3 2 2 2" xfId="8345"/>
    <cellStyle name="Normal 21 3 2 3 2 2 2 2" xfId="16404"/>
    <cellStyle name="Normal 21 3 2 3 2 2 2 2 2" xfId="33251"/>
    <cellStyle name="Normal 21 3 2 3 2 2 2 3" xfId="25684"/>
    <cellStyle name="Normal 21 3 2 3 2 2 3" xfId="12621"/>
    <cellStyle name="Normal 21 3 2 3 2 2 3 2" xfId="29470"/>
    <cellStyle name="Normal 21 3 2 3 2 2 4" xfId="21903"/>
    <cellStyle name="Normal 21 3 2 3 2 3" xfId="6461"/>
    <cellStyle name="Normal 21 3 2 3 2 3 2" xfId="14520"/>
    <cellStyle name="Normal 21 3 2 3 2 3 2 2" xfId="31367"/>
    <cellStyle name="Normal 21 3 2 3 2 3 3" xfId="23800"/>
    <cellStyle name="Normal 21 3 2 3 2 4" xfId="10687"/>
    <cellStyle name="Normal 21 3 2 3 2 4 2" xfId="27586"/>
    <cellStyle name="Normal 21 3 2 3 2 5" xfId="17337"/>
    <cellStyle name="Normal 21 3 2 3 2 6" xfId="20018"/>
    <cellStyle name="Normal 21 3 2 3 3" xfId="3650"/>
    <cellStyle name="Normal 21 3 2 3 3 2" xfId="7433"/>
    <cellStyle name="Normal 21 3 2 3 3 2 2" xfId="15492"/>
    <cellStyle name="Normal 21 3 2 3 3 2 2 2" xfId="32339"/>
    <cellStyle name="Normal 21 3 2 3 3 2 3" xfId="24772"/>
    <cellStyle name="Normal 21 3 2 3 3 3" xfId="11709"/>
    <cellStyle name="Normal 21 3 2 3 3 3 2" xfId="28558"/>
    <cellStyle name="Normal 21 3 2 3 3 4" xfId="20991"/>
    <cellStyle name="Normal 21 3 2 3 4" xfId="5549"/>
    <cellStyle name="Normal 21 3 2 3 4 2" xfId="13608"/>
    <cellStyle name="Normal 21 3 2 3 4 2 2" xfId="30455"/>
    <cellStyle name="Normal 21 3 2 3 4 3" xfId="22888"/>
    <cellStyle name="Normal 21 3 2 3 5" xfId="9734"/>
    <cellStyle name="Normal 21 3 2 3 5 2" xfId="26674"/>
    <cellStyle name="Normal 21 3 2 3 6" xfId="17336"/>
    <cellStyle name="Normal 21 3 2 3 7" xfId="19106"/>
    <cellStyle name="Normal 21 3 2 4" xfId="2147"/>
    <cellStyle name="Normal 21 3 2 4 2" xfId="4111"/>
    <cellStyle name="Normal 21 3 2 4 2 2" xfId="7894"/>
    <cellStyle name="Normal 21 3 2 4 2 2 2" xfId="15953"/>
    <cellStyle name="Normal 21 3 2 4 2 2 2 2" xfId="32800"/>
    <cellStyle name="Normal 21 3 2 4 2 2 3" xfId="25233"/>
    <cellStyle name="Normal 21 3 2 4 2 3" xfId="12170"/>
    <cellStyle name="Normal 21 3 2 4 2 3 2" xfId="29019"/>
    <cellStyle name="Normal 21 3 2 4 2 4" xfId="21452"/>
    <cellStyle name="Normal 21 3 2 4 3" xfId="6010"/>
    <cellStyle name="Normal 21 3 2 4 3 2" xfId="14069"/>
    <cellStyle name="Normal 21 3 2 4 3 2 2" xfId="30916"/>
    <cellStyle name="Normal 21 3 2 4 3 3" xfId="23349"/>
    <cellStyle name="Normal 21 3 2 4 4" xfId="10235"/>
    <cellStyle name="Normal 21 3 2 4 4 2" xfId="27135"/>
    <cellStyle name="Normal 21 3 2 4 5" xfId="17338"/>
    <cellStyle name="Normal 21 3 2 4 6" xfId="19567"/>
    <cellStyle name="Normal 21 3 2 5" xfId="3199"/>
    <cellStyle name="Normal 21 3 2 5 2" xfId="6982"/>
    <cellStyle name="Normal 21 3 2 5 2 2" xfId="15041"/>
    <cellStyle name="Normal 21 3 2 5 2 2 2" xfId="31888"/>
    <cellStyle name="Normal 21 3 2 5 2 3" xfId="24321"/>
    <cellStyle name="Normal 21 3 2 5 3" xfId="11258"/>
    <cellStyle name="Normal 21 3 2 5 3 2" xfId="28107"/>
    <cellStyle name="Normal 21 3 2 5 4" xfId="20540"/>
    <cellStyle name="Normal 21 3 2 6" xfId="5098"/>
    <cellStyle name="Normal 21 3 2 6 2" xfId="13157"/>
    <cellStyle name="Normal 21 3 2 6 2 2" xfId="30004"/>
    <cellStyle name="Normal 21 3 2 6 3" xfId="22437"/>
    <cellStyle name="Normal 21 3 2 7" xfId="9242"/>
    <cellStyle name="Normal 21 3 2 7 2" xfId="26223"/>
    <cellStyle name="Normal 21 3 2 8" xfId="17331"/>
    <cellStyle name="Normal 21 3 2 9" xfId="18655"/>
    <cellStyle name="Normal 21 3 3" xfId="1231"/>
    <cellStyle name="Normal 21 3 3 2" xfId="1727"/>
    <cellStyle name="Normal 21 3 3 2 2" xfId="2726"/>
    <cellStyle name="Normal 21 3 3 2 2 2" xfId="4688"/>
    <cellStyle name="Normal 21 3 3 2 2 2 2" xfId="8471"/>
    <cellStyle name="Normal 21 3 3 2 2 2 2 2" xfId="16530"/>
    <cellStyle name="Normal 21 3 3 2 2 2 2 2 2" xfId="33377"/>
    <cellStyle name="Normal 21 3 3 2 2 2 2 3" xfId="25810"/>
    <cellStyle name="Normal 21 3 3 2 2 2 3" xfId="12747"/>
    <cellStyle name="Normal 21 3 3 2 2 2 3 2" xfId="29596"/>
    <cellStyle name="Normal 21 3 3 2 2 2 4" xfId="22029"/>
    <cellStyle name="Normal 21 3 3 2 2 3" xfId="6587"/>
    <cellStyle name="Normal 21 3 3 2 2 3 2" xfId="14646"/>
    <cellStyle name="Normal 21 3 3 2 2 3 2 2" xfId="31493"/>
    <cellStyle name="Normal 21 3 3 2 2 3 3" xfId="23926"/>
    <cellStyle name="Normal 21 3 3 2 2 4" xfId="10813"/>
    <cellStyle name="Normal 21 3 3 2 2 4 2" xfId="27712"/>
    <cellStyle name="Normal 21 3 3 2 2 5" xfId="17341"/>
    <cellStyle name="Normal 21 3 3 2 2 6" xfId="20144"/>
    <cellStyle name="Normal 21 3 3 2 3" xfId="3776"/>
    <cellStyle name="Normal 21 3 3 2 3 2" xfId="7559"/>
    <cellStyle name="Normal 21 3 3 2 3 2 2" xfId="15618"/>
    <cellStyle name="Normal 21 3 3 2 3 2 2 2" xfId="32465"/>
    <cellStyle name="Normal 21 3 3 2 3 2 3" xfId="24898"/>
    <cellStyle name="Normal 21 3 3 2 3 3" xfId="11835"/>
    <cellStyle name="Normal 21 3 3 2 3 3 2" xfId="28684"/>
    <cellStyle name="Normal 21 3 3 2 3 4" xfId="21117"/>
    <cellStyle name="Normal 21 3 3 2 4" xfId="5675"/>
    <cellStyle name="Normal 21 3 3 2 4 2" xfId="13734"/>
    <cellStyle name="Normal 21 3 3 2 4 2 2" xfId="30581"/>
    <cellStyle name="Normal 21 3 3 2 4 3" xfId="23014"/>
    <cellStyle name="Normal 21 3 3 2 5" xfId="9860"/>
    <cellStyle name="Normal 21 3 3 2 5 2" xfId="26800"/>
    <cellStyle name="Normal 21 3 3 2 6" xfId="17340"/>
    <cellStyle name="Normal 21 3 3 2 7" xfId="19232"/>
    <cellStyle name="Normal 21 3 3 3" xfId="2273"/>
    <cellStyle name="Normal 21 3 3 3 2" xfId="4237"/>
    <cellStyle name="Normal 21 3 3 3 2 2" xfId="8020"/>
    <cellStyle name="Normal 21 3 3 3 2 2 2" xfId="16079"/>
    <cellStyle name="Normal 21 3 3 3 2 2 2 2" xfId="32926"/>
    <cellStyle name="Normal 21 3 3 3 2 2 3" xfId="25359"/>
    <cellStyle name="Normal 21 3 3 3 2 3" xfId="12296"/>
    <cellStyle name="Normal 21 3 3 3 2 3 2" xfId="29145"/>
    <cellStyle name="Normal 21 3 3 3 2 4" xfId="21578"/>
    <cellStyle name="Normal 21 3 3 3 3" xfId="6136"/>
    <cellStyle name="Normal 21 3 3 3 3 2" xfId="14195"/>
    <cellStyle name="Normal 21 3 3 3 3 2 2" xfId="31042"/>
    <cellStyle name="Normal 21 3 3 3 3 3" xfId="23475"/>
    <cellStyle name="Normal 21 3 3 3 4" xfId="10361"/>
    <cellStyle name="Normal 21 3 3 3 4 2" xfId="27261"/>
    <cellStyle name="Normal 21 3 3 3 5" xfId="17342"/>
    <cellStyle name="Normal 21 3 3 3 6" xfId="19693"/>
    <cellStyle name="Normal 21 3 3 4" xfId="3325"/>
    <cellStyle name="Normal 21 3 3 4 2" xfId="7108"/>
    <cellStyle name="Normal 21 3 3 4 2 2" xfId="15167"/>
    <cellStyle name="Normal 21 3 3 4 2 2 2" xfId="32014"/>
    <cellStyle name="Normal 21 3 3 4 2 3" xfId="24447"/>
    <cellStyle name="Normal 21 3 3 4 3" xfId="11384"/>
    <cellStyle name="Normal 21 3 3 4 3 2" xfId="28233"/>
    <cellStyle name="Normal 21 3 3 4 4" xfId="20666"/>
    <cellStyle name="Normal 21 3 3 5" xfId="5224"/>
    <cellStyle name="Normal 21 3 3 5 2" xfId="13283"/>
    <cellStyle name="Normal 21 3 3 5 2 2" xfId="30130"/>
    <cellStyle name="Normal 21 3 3 5 3" xfId="22563"/>
    <cellStyle name="Normal 21 3 3 6" xfId="9385"/>
    <cellStyle name="Normal 21 3 3 6 2" xfId="26349"/>
    <cellStyle name="Normal 21 3 3 7" xfId="17339"/>
    <cellStyle name="Normal 21 3 3 8" xfId="18781"/>
    <cellStyle name="Normal 21 3 4" xfId="1509"/>
    <cellStyle name="Normal 21 3 4 2" xfId="2508"/>
    <cellStyle name="Normal 21 3 4 2 2" xfId="4470"/>
    <cellStyle name="Normal 21 3 4 2 2 2" xfId="8253"/>
    <cellStyle name="Normal 21 3 4 2 2 2 2" xfId="16312"/>
    <cellStyle name="Normal 21 3 4 2 2 2 2 2" xfId="33159"/>
    <cellStyle name="Normal 21 3 4 2 2 2 3" xfId="25592"/>
    <cellStyle name="Normal 21 3 4 2 2 3" xfId="12529"/>
    <cellStyle name="Normal 21 3 4 2 2 3 2" xfId="29378"/>
    <cellStyle name="Normal 21 3 4 2 2 4" xfId="21811"/>
    <cellStyle name="Normal 21 3 4 2 3" xfId="6369"/>
    <cellStyle name="Normal 21 3 4 2 3 2" xfId="14428"/>
    <cellStyle name="Normal 21 3 4 2 3 2 2" xfId="31275"/>
    <cellStyle name="Normal 21 3 4 2 3 3" xfId="23708"/>
    <cellStyle name="Normal 21 3 4 2 4" xfId="10595"/>
    <cellStyle name="Normal 21 3 4 2 4 2" xfId="27494"/>
    <cellStyle name="Normal 21 3 4 2 5" xfId="17344"/>
    <cellStyle name="Normal 21 3 4 2 6" xfId="19926"/>
    <cellStyle name="Normal 21 3 4 3" xfId="3558"/>
    <cellStyle name="Normal 21 3 4 3 2" xfId="7341"/>
    <cellStyle name="Normal 21 3 4 3 2 2" xfId="15400"/>
    <cellStyle name="Normal 21 3 4 3 2 2 2" xfId="32247"/>
    <cellStyle name="Normal 21 3 4 3 2 3" xfId="24680"/>
    <cellStyle name="Normal 21 3 4 3 3" xfId="11617"/>
    <cellStyle name="Normal 21 3 4 3 3 2" xfId="28466"/>
    <cellStyle name="Normal 21 3 4 3 4" xfId="20899"/>
    <cellStyle name="Normal 21 3 4 4" xfId="5457"/>
    <cellStyle name="Normal 21 3 4 4 2" xfId="13516"/>
    <cellStyle name="Normal 21 3 4 4 2 2" xfId="30363"/>
    <cellStyle name="Normal 21 3 4 4 3" xfId="22796"/>
    <cellStyle name="Normal 21 3 4 5" xfId="9642"/>
    <cellStyle name="Normal 21 3 4 5 2" xfId="26582"/>
    <cellStyle name="Normal 21 3 4 6" xfId="17343"/>
    <cellStyle name="Normal 21 3 4 7" xfId="19014"/>
    <cellStyle name="Normal 21 3 5" xfId="2038"/>
    <cellStyle name="Normal 21 3 5 2" xfId="4019"/>
    <cellStyle name="Normal 21 3 5 2 2" xfId="7802"/>
    <cellStyle name="Normal 21 3 5 2 2 2" xfId="15861"/>
    <cellStyle name="Normal 21 3 5 2 2 2 2" xfId="32708"/>
    <cellStyle name="Normal 21 3 5 2 2 3" xfId="25141"/>
    <cellStyle name="Normal 21 3 5 2 3" xfId="12078"/>
    <cellStyle name="Normal 21 3 5 2 3 2" xfId="28927"/>
    <cellStyle name="Normal 21 3 5 2 4" xfId="21360"/>
    <cellStyle name="Normal 21 3 5 3" xfId="5918"/>
    <cellStyle name="Normal 21 3 5 3 2" xfId="13977"/>
    <cellStyle name="Normal 21 3 5 3 2 2" xfId="30824"/>
    <cellStyle name="Normal 21 3 5 3 3" xfId="23257"/>
    <cellStyle name="Normal 21 3 5 4" xfId="10136"/>
    <cellStyle name="Normal 21 3 5 4 2" xfId="27043"/>
    <cellStyle name="Normal 21 3 5 5" xfId="17345"/>
    <cellStyle name="Normal 21 3 5 6" xfId="19475"/>
    <cellStyle name="Normal 21 3 6" xfId="3077"/>
    <cellStyle name="Normal 21 3 6 2" xfId="6890"/>
    <cellStyle name="Normal 21 3 6 2 2" xfId="14949"/>
    <cellStyle name="Normal 21 3 6 2 2 2" xfId="31796"/>
    <cellStyle name="Normal 21 3 6 2 3" xfId="24229"/>
    <cellStyle name="Normal 21 3 6 3" xfId="11140"/>
    <cellStyle name="Normal 21 3 6 3 2" xfId="28015"/>
    <cellStyle name="Normal 21 3 6 4" xfId="20448"/>
    <cellStyle name="Normal 21 3 7" xfId="5006"/>
    <cellStyle name="Normal 21 3 7 2" xfId="13065"/>
    <cellStyle name="Normal 21 3 7 2 2" xfId="29912"/>
    <cellStyle name="Normal 21 3 7 3" xfId="22345"/>
    <cellStyle name="Normal 21 3 8" xfId="9023"/>
    <cellStyle name="Normal 21 3 8 2" xfId="26131"/>
    <cellStyle name="Normal 21 3 9" xfId="17330"/>
    <cellStyle name="Normal 21 4" xfId="942"/>
    <cellStyle name="Normal 21 4 2" xfId="3122"/>
    <cellStyle name="Normal 21 4 3" xfId="17346"/>
    <cellStyle name="Normal 21 4 4" xfId="34078"/>
    <cellStyle name="Normal 21 5" xfId="1026"/>
    <cellStyle name="Normal 21 5 2" xfId="1287"/>
    <cellStyle name="Normal 21 5 2 2" xfId="1783"/>
    <cellStyle name="Normal 21 5 2 2 2" xfId="2782"/>
    <cellStyle name="Normal 21 5 2 2 2 2" xfId="4744"/>
    <cellStyle name="Normal 21 5 2 2 2 2 2" xfId="8527"/>
    <cellStyle name="Normal 21 5 2 2 2 2 2 2" xfId="16586"/>
    <cellStyle name="Normal 21 5 2 2 2 2 2 2 2" xfId="33433"/>
    <cellStyle name="Normal 21 5 2 2 2 2 2 3" xfId="25866"/>
    <cellStyle name="Normal 21 5 2 2 2 2 3" xfId="12803"/>
    <cellStyle name="Normal 21 5 2 2 2 2 3 2" xfId="29652"/>
    <cellStyle name="Normal 21 5 2 2 2 2 4" xfId="22085"/>
    <cellStyle name="Normal 21 5 2 2 2 3" xfId="6643"/>
    <cellStyle name="Normal 21 5 2 2 2 3 2" xfId="14702"/>
    <cellStyle name="Normal 21 5 2 2 2 3 2 2" xfId="31549"/>
    <cellStyle name="Normal 21 5 2 2 2 3 3" xfId="23982"/>
    <cellStyle name="Normal 21 5 2 2 2 4" xfId="10869"/>
    <cellStyle name="Normal 21 5 2 2 2 4 2" xfId="27768"/>
    <cellStyle name="Normal 21 5 2 2 2 5" xfId="17350"/>
    <cellStyle name="Normal 21 5 2 2 2 6" xfId="20200"/>
    <cellStyle name="Normal 21 5 2 2 3" xfId="3832"/>
    <cellStyle name="Normal 21 5 2 2 3 2" xfId="7615"/>
    <cellStyle name="Normal 21 5 2 2 3 2 2" xfId="15674"/>
    <cellStyle name="Normal 21 5 2 2 3 2 2 2" xfId="32521"/>
    <cellStyle name="Normal 21 5 2 2 3 2 3" xfId="24954"/>
    <cellStyle name="Normal 21 5 2 2 3 3" xfId="11891"/>
    <cellStyle name="Normal 21 5 2 2 3 3 2" xfId="28740"/>
    <cellStyle name="Normal 21 5 2 2 3 4" xfId="21173"/>
    <cellStyle name="Normal 21 5 2 2 4" xfId="5731"/>
    <cellStyle name="Normal 21 5 2 2 4 2" xfId="13790"/>
    <cellStyle name="Normal 21 5 2 2 4 2 2" xfId="30637"/>
    <cellStyle name="Normal 21 5 2 2 4 3" xfId="23070"/>
    <cellStyle name="Normal 21 5 2 2 5" xfId="9916"/>
    <cellStyle name="Normal 21 5 2 2 5 2" xfId="26856"/>
    <cellStyle name="Normal 21 5 2 2 6" xfId="17349"/>
    <cellStyle name="Normal 21 5 2 2 7" xfId="19288"/>
    <cellStyle name="Normal 21 5 2 3" xfId="2329"/>
    <cellStyle name="Normal 21 5 2 3 2" xfId="4293"/>
    <cellStyle name="Normal 21 5 2 3 2 2" xfId="8076"/>
    <cellStyle name="Normal 21 5 2 3 2 2 2" xfId="16135"/>
    <cellStyle name="Normal 21 5 2 3 2 2 2 2" xfId="32982"/>
    <cellStyle name="Normal 21 5 2 3 2 2 3" xfId="25415"/>
    <cellStyle name="Normal 21 5 2 3 2 3" xfId="12352"/>
    <cellStyle name="Normal 21 5 2 3 2 3 2" xfId="29201"/>
    <cellStyle name="Normal 21 5 2 3 2 4" xfId="21634"/>
    <cellStyle name="Normal 21 5 2 3 3" xfId="6192"/>
    <cellStyle name="Normal 21 5 2 3 3 2" xfId="14251"/>
    <cellStyle name="Normal 21 5 2 3 3 2 2" xfId="31098"/>
    <cellStyle name="Normal 21 5 2 3 3 3" xfId="23531"/>
    <cellStyle name="Normal 21 5 2 3 4" xfId="10417"/>
    <cellStyle name="Normal 21 5 2 3 4 2" xfId="27317"/>
    <cellStyle name="Normal 21 5 2 3 5" xfId="17351"/>
    <cellStyle name="Normal 21 5 2 3 6" xfId="19749"/>
    <cellStyle name="Normal 21 5 2 4" xfId="3381"/>
    <cellStyle name="Normal 21 5 2 4 2" xfId="7164"/>
    <cellStyle name="Normal 21 5 2 4 2 2" xfId="15223"/>
    <cellStyle name="Normal 21 5 2 4 2 2 2" xfId="32070"/>
    <cellStyle name="Normal 21 5 2 4 2 3" xfId="24503"/>
    <cellStyle name="Normal 21 5 2 4 3" xfId="11440"/>
    <cellStyle name="Normal 21 5 2 4 3 2" xfId="28289"/>
    <cellStyle name="Normal 21 5 2 4 4" xfId="20722"/>
    <cellStyle name="Normal 21 5 2 5" xfId="5280"/>
    <cellStyle name="Normal 21 5 2 5 2" xfId="13339"/>
    <cellStyle name="Normal 21 5 2 5 2 2" xfId="30186"/>
    <cellStyle name="Normal 21 5 2 5 3" xfId="22619"/>
    <cellStyle name="Normal 21 5 2 6" xfId="9441"/>
    <cellStyle name="Normal 21 5 2 6 2" xfId="26405"/>
    <cellStyle name="Normal 21 5 2 7" xfId="17348"/>
    <cellStyle name="Normal 21 5 2 8" xfId="18837"/>
    <cellStyle name="Normal 21 5 3" xfId="1565"/>
    <cellStyle name="Normal 21 5 3 2" xfId="2564"/>
    <cellStyle name="Normal 21 5 3 2 2" xfId="4526"/>
    <cellStyle name="Normal 21 5 3 2 2 2" xfId="8309"/>
    <cellStyle name="Normal 21 5 3 2 2 2 2" xfId="16368"/>
    <cellStyle name="Normal 21 5 3 2 2 2 2 2" xfId="33215"/>
    <cellStyle name="Normal 21 5 3 2 2 2 3" xfId="25648"/>
    <cellStyle name="Normal 21 5 3 2 2 3" xfId="12585"/>
    <cellStyle name="Normal 21 5 3 2 2 3 2" xfId="29434"/>
    <cellStyle name="Normal 21 5 3 2 2 4" xfId="21867"/>
    <cellStyle name="Normal 21 5 3 2 3" xfId="6425"/>
    <cellStyle name="Normal 21 5 3 2 3 2" xfId="14484"/>
    <cellStyle name="Normal 21 5 3 2 3 2 2" xfId="31331"/>
    <cellStyle name="Normal 21 5 3 2 3 3" xfId="23764"/>
    <cellStyle name="Normal 21 5 3 2 4" xfId="10651"/>
    <cellStyle name="Normal 21 5 3 2 4 2" xfId="27550"/>
    <cellStyle name="Normal 21 5 3 2 5" xfId="17353"/>
    <cellStyle name="Normal 21 5 3 2 6" xfId="19982"/>
    <cellStyle name="Normal 21 5 3 3" xfId="3614"/>
    <cellStyle name="Normal 21 5 3 3 2" xfId="7397"/>
    <cellStyle name="Normal 21 5 3 3 2 2" xfId="15456"/>
    <cellStyle name="Normal 21 5 3 3 2 2 2" xfId="32303"/>
    <cellStyle name="Normal 21 5 3 3 2 3" xfId="24736"/>
    <cellStyle name="Normal 21 5 3 3 3" xfId="11673"/>
    <cellStyle name="Normal 21 5 3 3 3 2" xfId="28522"/>
    <cellStyle name="Normal 21 5 3 3 4" xfId="20955"/>
    <cellStyle name="Normal 21 5 3 4" xfId="5513"/>
    <cellStyle name="Normal 21 5 3 4 2" xfId="13572"/>
    <cellStyle name="Normal 21 5 3 4 2 2" xfId="30419"/>
    <cellStyle name="Normal 21 5 3 4 3" xfId="22852"/>
    <cellStyle name="Normal 21 5 3 5" xfId="9698"/>
    <cellStyle name="Normal 21 5 3 5 2" xfId="26638"/>
    <cellStyle name="Normal 21 5 3 6" xfId="17352"/>
    <cellStyle name="Normal 21 5 3 7" xfId="19070"/>
    <cellStyle name="Normal 21 5 4" xfId="2111"/>
    <cellStyle name="Normal 21 5 4 2" xfId="4075"/>
    <cellStyle name="Normal 21 5 4 2 2" xfId="7858"/>
    <cellStyle name="Normal 21 5 4 2 2 2" xfId="15917"/>
    <cellStyle name="Normal 21 5 4 2 2 2 2" xfId="32764"/>
    <cellStyle name="Normal 21 5 4 2 2 3" xfId="25197"/>
    <cellStyle name="Normal 21 5 4 2 3" xfId="12134"/>
    <cellStyle name="Normal 21 5 4 2 3 2" xfId="28983"/>
    <cellStyle name="Normal 21 5 4 2 4" xfId="21416"/>
    <cellStyle name="Normal 21 5 4 3" xfId="5974"/>
    <cellStyle name="Normal 21 5 4 3 2" xfId="14033"/>
    <cellStyle name="Normal 21 5 4 3 2 2" xfId="30880"/>
    <cellStyle name="Normal 21 5 4 3 3" xfId="23313"/>
    <cellStyle name="Normal 21 5 4 4" xfId="10199"/>
    <cellStyle name="Normal 21 5 4 4 2" xfId="27099"/>
    <cellStyle name="Normal 21 5 4 5" xfId="17354"/>
    <cellStyle name="Normal 21 5 4 6" xfId="19531"/>
    <cellStyle name="Normal 21 5 5" xfId="3163"/>
    <cellStyle name="Normal 21 5 5 2" xfId="6946"/>
    <cellStyle name="Normal 21 5 5 2 2" xfId="15005"/>
    <cellStyle name="Normal 21 5 5 2 2 2" xfId="31852"/>
    <cellStyle name="Normal 21 5 5 2 3" xfId="24285"/>
    <cellStyle name="Normal 21 5 5 3" xfId="11222"/>
    <cellStyle name="Normal 21 5 5 3 2" xfId="28071"/>
    <cellStyle name="Normal 21 5 5 4" xfId="20504"/>
    <cellStyle name="Normal 21 5 6" xfId="5062"/>
    <cellStyle name="Normal 21 5 6 2" xfId="13121"/>
    <cellStyle name="Normal 21 5 6 2 2" xfId="29968"/>
    <cellStyle name="Normal 21 5 6 3" xfId="22401"/>
    <cellStyle name="Normal 21 5 7" xfId="9206"/>
    <cellStyle name="Normal 21 5 7 2" xfId="26187"/>
    <cellStyle name="Normal 21 5 8" xfId="17347"/>
    <cellStyle name="Normal 21 5 9" xfId="18619"/>
    <cellStyle name="Normal 21 6" xfId="1195"/>
    <cellStyle name="Normal 21 6 2" xfId="1691"/>
    <cellStyle name="Normal 21 6 2 2" xfId="2690"/>
    <cellStyle name="Normal 21 6 2 2 2" xfId="4652"/>
    <cellStyle name="Normal 21 6 2 2 2 2" xfId="8435"/>
    <cellStyle name="Normal 21 6 2 2 2 2 2" xfId="16494"/>
    <cellStyle name="Normal 21 6 2 2 2 2 2 2" xfId="33341"/>
    <cellStyle name="Normal 21 6 2 2 2 2 3" xfId="25774"/>
    <cellStyle name="Normal 21 6 2 2 2 3" xfId="12711"/>
    <cellStyle name="Normal 21 6 2 2 2 3 2" xfId="29560"/>
    <cellStyle name="Normal 21 6 2 2 2 4" xfId="21993"/>
    <cellStyle name="Normal 21 6 2 2 3" xfId="6551"/>
    <cellStyle name="Normal 21 6 2 2 3 2" xfId="14610"/>
    <cellStyle name="Normal 21 6 2 2 3 2 2" xfId="31457"/>
    <cellStyle name="Normal 21 6 2 2 3 3" xfId="23890"/>
    <cellStyle name="Normal 21 6 2 2 4" xfId="10777"/>
    <cellStyle name="Normal 21 6 2 2 4 2" xfId="27676"/>
    <cellStyle name="Normal 21 6 2 2 5" xfId="17357"/>
    <cellStyle name="Normal 21 6 2 2 6" xfId="20108"/>
    <cellStyle name="Normal 21 6 2 3" xfId="3740"/>
    <cellStyle name="Normal 21 6 2 3 2" xfId="7523"/>
    <cellStyle name="Normal 21 6 2 3 2 2" xfId="15582"/>
    <cellStyle name="Normal 21 6 2 3 2 2 2" xfId="32429"/>
    <cellStyle name="Normal 21 6 2 3 2 3" xfId="24862"/>
    <cellStyle name="Normal 21 6 2 3 3" xfId="11799"/>
    <cellStyle name="Normal 21 6 2 3 3 2" xfId="28648"/>
    <cellStyle name="Normal 21 6 2 3 4" xfId="21081"/>
    <cellStyle name="Normal 21 6 2 4" xfId="5639"/>
    <cellStyle name="Normal 21 6 2 4 2" xfId="13698"/>
    <cellStyle name="Normal 21 6 2 4 2 2" xfId="30545"/>
    <cellStyle name="Normal 21 6 2 4 3" xfId="22978"/>
    <cellStyle name="Normal 21 6 2 5" xfId="9824"/>
    <cellStyle name="Normal 21 6 2 5 2" xfId="26764"/>
    <cellStyle name="Normal 21 6 2 6" xfId="17356"/>
    <cellStyle name="Normal 21 6 2 7" xfId="19196"/>
    <cellStyle name="Normal 21 6 3" xfId="2237"/>
    <cellStyle name="Normal 21 6 3 2" xfId="4201"/>
    <cellStyle name="Normal 21 6 3 2 2" xfId="7984"/>
    <cellStyle name="Normal 21 6 3 2 2 2" xfId="16043"/>
    <cellStyle name="Normal 21 6 3 2 2 2 2" xfId="32890"/>
    <cellStyle name="Normal 21 6 3 2 2 3" xfId="25323"/>
    <cellStyle name="Normal 21 6 3 2 3" xfId="12260"/>
    <cellStyle name="Normal 21 6 3 2 3 2" xfId="29109"/>
    <cellStyle name="Normal 21 6 3 2 4" xfId="21542"/>
    <cellStyle name="Normal 21 6 3 3" xfId="6100"/>
    <cellStyle name="Normal 21 6 3 3 2" xfId="14159"/>
    <cellStyle name="Normal 21 6 3 3 2 2" xfId="31006"/>
    <cellStyle name="Normal 21 6 3 3 3" xfId="23439"/>
    <cellStyle name="Normal 21 6 3 4" xfId="10325"/>
    <cellStyle name="Normal 21 6 3 4 2" xfId="27225"/>
    <cellStyle name="Normal 21 6 3 5" xfId="17358"/>
    <cellStyle name="Normal 21 6 3 6" xfId="19657"/>
    <cellStyle name="Normal 21 6 4" xfId="3289"/>
    <cellStyle name="Normal 21 6 4 2" xfId="7072"/>
    <cellStyle name="Normal 21 6 4 2 2" xfId="15131"/>
    <cellStyle name="Normal 21 6 4 2 2 2" xfId="31978"/>
    <cellStyle name="Normal 21 6 4 2 3" xfId="24411"/>
    <cellStyle name="Normal 21 6 4 3" xfId="11348"/>
    <cellStyle name="Normal 21 6 4 3 2" xfId="28197"/>
    <cellStyle name="Normal 21 6 4 4" xfId="20630"/>
    <cellStyle name="Normal 21 6 5" xfId="5188"/>
    <cellStyle name="Normal 21 6 5 2" xfId="13247"/>
    <cellStyle name="Normal 21 6 5 2 2" xfId="30094"/>
    <cellStyle name="Normal 21 6 5 3" xfId="22527"/>
    <cellStyle name="Normal 21 6 6" xfId="9349"/>
    <cellStyle name="Normal 21 6 6 2" xfId="26313"/>
    <cellStyle name="Normal 21 6 7" xfId="17355"/>
    <cellStyle name="Normal 21 6 8" xfId="18745"/>
    <cellStyle name="Normal 21 7" xfId="1473"/>
    <cellStyle name="Normal 21 7 2" xfId="2472"/>
    <cellStyle name="Normal 21 7 2 2" xfId="4434"/>
    <cellStyle name="Normal 21 7 2 2 2" xfId="8217"/>
    <cellStyle name="Normal 21 7 2 2 2 2" xfId="16276"/>
    <cellStyle name="Normal 21 7 2 2 2 2 2" xfId="33123"/>
    <cellStyle name="Normal 21 7 2 2 2 3" xfId="25556"/>
    <cellStyle name="Normal 21 7 2 2 3" xfId="12493"/>
    <cellStyle name="Normal 21 7 2 2 3 2" xfId="29342"/>
    <cellStyle name="Normal 21 7 2 2 4" xfId="21775"/>
    <cellStyle name="Normal 21 7 2 3" xfId="6333"/>
    <cellStyle name="Normal 21 7 2 3 2" xfId="14392"/>
    <cellStyle name="Normal 21 7 2 3 2 2" xfId="31239"/>
    <cellStyle name="Normal 21 7 2 3 3" xfId="23672"/>
    <cellStyle name="Normal 21 7 2 4" xfId="10559"/>
    <cellStyle name="Normal 21 7 2 4 2" xfId="27458"/>
    <cellStyle name="Normal 21 7 2 5" xfId="17360"/>
    <cellStyle name="Normal 21 7 2 6" xfId="19890"/>
    <cellStyle name="Normal 21 7 3" xfId="3522"/>
    <cellStyle name="Normal 21 7 3 2" xfId="7305"/>
    <cellStyle name="Normal 21 7 3 2 2" xfId="15364"/>
    <cellStyle name="Normal 21 7 3 2 2 2" xfId="32211"/>
    <cellStyle name="Normal 21 7 3 2 3" xfId="24644"/>
    <cellStyle name="Normal 21 7 3 3" xfId="11581"/>
    <cellStyle name="Normal 21 7 3 3 2" xfId="28430"/>
    <cellStyle name="Normal 21 7 3 4" xfId="20863"/>
    <cellStyle name="Normal 21 7 4" xfId="5421"/>
    <cellStyle name="Normal 21 7 4 2" xfId="13480"/>
    <cellStyle name="Normal 21 7 4 2 2" xfId="30327"/>
    <cellStyle name="Normal 21 7 4 3" xfId="22760"/>
    <cellStyle name="Normal 21 7 5" xfId="9606"/>
    <cellStyle name="Normal 21 7 5 2" xfId="26546"/>
    <cellStyle name="Normal 21 7 6" xfId="17359"/>
    <cellStyle name="Normal 21 7 7" xfId="18978"/>
    <cellStyle name="Normal 21 8" xfId="1996"/>
    <cellStyle name="Normal 21 8 2" xfId="3983"/>
    <cellStyle name="Normal 21 8 2 2" xfId="7766"/>
    <cellStyle name="Normal 21 8 2 2 2" xfId="15825"/>
    <cellStyle name="Normal 21 8 2 2 2 2" xfId="32672"/>
    <cellStyle name="Normal 21 8 2 2 3" xfId="25105"/>
    <cellStyle name="Normal 21 8 2 3" xfId="12042"/>
    <cellStyle name="Normal 21 8 2 3 2" xfId="28891"/>
    <cellStyle name="Normal 21 8 2 4" xfId="21324"/>
    <cellStyle name="Normal 21 8 3" xfId="5882"/>
    <cellStyle name="Normal 21 8 3 2" xfId="13941"/>
    <cellStyle name="Normal 21 8 3 2 2" xfId="30788"/>
    <cellStyle name="Normal 21 8 3 3" xfId="23221"/>
    <cellStyle name="Normal 21 8 4" xfId="10095"/>
    <cellStyle name="Normal 21 8 4 2" xfId="27007"/>
    <cellStyle name="Normal 21 8 5" xfId="17361"/>
    <cellStyle name="Normal 21 8 6" xfId="19439"/>
    <cellStyle name="Normal 21 9" xfId="3041"/>
    <cellStyle name="Normal 21 9 2" xfId="6854"/>
    <cellStyle name="Normal 21 9 2 2" xfId="14913"/>
    <cellStyle name="Normal 21 9 2 2 2" xfId="31760"/>
    <cellStyle name="Normal 21 9 2 3" xfId="24193"/>
    <cellStyle name="Normal 21 9 3" xfId="11104"/>
    <cellStyle name="Normal 21 9 3 2" xfId="27979"/>
    <cellStyle name="Normal 21 9 4" xfId="20412"/>
    <cellStyle name="Normal 210" xfId="4940"/>
    <cellStyle name="Normal 210 2" xfId="8723"/>
    <cellStyle name="Normal 210 2 2" xfId="16782"/>
    <cellStyle name="Normal 210 2 2 2" xfId="33629"/>
    <cellStyle name="Normal 210 2 3" xfId="26062"/>
    <cellStyle name="Normal 210 3" xfId="12999"/>
    <cellStyle name="Normal 210 3 2" xfId="29848"/>
    <cellStyle name="Normal 210 4" xfId="22281"/>
    <cellStyle name="Normal 211" xfId="4941"/>
    <cellStyle name="Normal 211 2" xfId="8724"/>
    <cellStyle name="Normal 211 2 2" xfId="16783"/>
    <cellStyle name="Normal 211 2 2 2" xfId="33630"/>
    <cellStyle name="Normal 211 2 3" xfId="26063"/>
    <cellStyle name="Normal 211 3" xfId="13000"/>
    <cellStyle name="Normal 211 3 2" xfId="29849"/>
    <cellStyle name="Normal 211 4" xfId="22282"/>
    <cellStyle name="Normal 212" xfId="4942"/>
    <cellStyle name="Normal 212 2" xfId="8725"/>
    <cellStyle name="Normal 212 2 2" xfId="16784"/>
    <cellStyle name="Normal 212 2 2 2" xfId="33631"/>
    <cellStyle name="Normal 212 2 3" xfId="26064"/>
    <cellStyle name="Normal 212 3" xfId="13001"/>
    <cellStyle name="Normal 212 3 2" xfId="29850"/>
    <cellStyle name="Normal 212 4" xfId="22283"/>
    <cellStyle name="Normal 213" xfId="4943"/>
    <cellStyle name="Normal 213 2" xfId="8726"/>
    <cellStyle name="Normal 213 2 2" xfId="16785"/>
    <cellStyle name="Normal 213 2 2 2" xfId="33632"/>
    <cellStyle name="Normal 213 2 3" xfId="26065"/>
    <cellStyle name="Normal 213 3" xfId="13002"/>
    <cellStyle name="Normal 213 3 2" xfId="29851"/>
    <cellStyle name="Normal 213 4" xfId="22284"/>
    <cellStyle name="Normal 214" xfId="4944"/>
    <cellStyle name="Normal 214 2" xfId="8727"/>
    <cellStyle name="Normal 214 2 2" xfId="16786"/>
    <cellStyle name="Normal 214 2 2 2" xfId="33633"/>
    <cellStyle name="Normal 214 2 3" xfId="26066"/>
    <cellStyle name="Normal 214 3" xfId="13003"/>
    <cellStyle name="Normal 214 3 2" xfId="29852"/>
    <cellStyle name="Normal 214 4" xfId="22285"/>
    <cellStyle name="Normal 215" xfId="4945"/>
    <cellStyle name="Normal 215 2" xfId="8728"/>
    <cellStyle name="Normal 215 2 2" xfId="16787"/>
    <cellStyle name="Normal 215 2 2 2" xfId="33634"/>
    <cellStyle name="Normal 215 2 3" xfId="26067"/>
    <cellStyle name="Normal 215 3" xfId="13004"/>
    <cellStyle name="Normal 215 3 2" xfId="29853"/>
    <cellStyle name="Normal 215 4" xfId="22286"/>
    <cellStyle name="Normal 216" xfId="4946"/>
    <cellStyle name="Normal 216 2" xfId="8729"/>
    <cellStyle name="Normal 216 2 2" xfId="16788"/>
    <cellStyle name="Normal 216 2 2 2" xfId="33635"/>
    <cellStyle name="Normal 216 2 3" xfId="26068"/>
    <cellStyle name="Normal 216 3" xfId="13005"/>
    <cellStyle name="Normal 216 3 2" xfId="29854"/>
    <cellStyle name="Normal 216 4" xfId="22287"/>
    <cellStyle name="Normal 217" xfId="4947"/>
    <cellStyle name="Normal 217 2" xfId="8730"/>
    <cellStyle name="Normal 217 2 2" xfId="16789"/>
    <cellStyle name="Normal 217 2 2 2" xfId="33636"/>
    <cellStyle name="Normal 217 2 3" xfId="26069"/>
    <cellStyle name="Normal 217 3" xfId="13006"/>
    <cellStyle name="Normal 217 3 2" xfId="29855"/>
    <cellStyle name="Normal 217 4" xfId="22288"/>
    <cellStyle name="Normal 218" xfId="4948"/>
    <cellStyle name="Normal 218 2" xfId="8731"/>
    <cellStyle name="Normal 218 2 2" xfId="16790"/>
    <cellStyle name="Normal 218 2 2 2" xfId="33637"/>
    <cellStyle name="Normal 218 2 3" xfId="26070"/>
    <cellStyle name="Normal 218 3" xfId="13007"/>
    <cellStyle name="Normal 218 3 2" xfId="29856"/>
    <cellStyle name="Normal 218 4" xfId="22289"/>
    <cellStyle name="Normal 219" xfId="4949"/>
    <cellStyle name="Normal 219 2" xfId="8732"/>
    <cellStyle name="Normal 219 2 2" xfId="16791"/>
    <cellStyle name="Normal 219 2 2 2" xfId="33638"/>
    <cellStyle name="Normal 219 2 3" xfId="26071"/>
    <cellStyle name="Normal 219 3" xfId="13008"/>
    <cellStyle name="Normal 219 3 2" xfId="29857"/>
    <cellStyle name="Normal 219 4" xfId="22290"/>
    <cellStyle name="Normal 22" xfId="568"/>
    <cellStyle name="Normal 22 10" xfId="4971"/>
    <cellStyle name="Normal 22 10 2" xfId="13030"/>
    <cellStyle name="Normal 22 10 2 2" xfId="29877"/>
    <cellStyle name="Normal 22 10 3" xfId="22310"/>
    <cellStyle name="Normal 22 11" xfId="8933"/>
    <cellStyle name="Normal 22 11 2" xfId="26096"/>
    <cellStyle name="Normal 22 12" xfId="17362"/>
    <cellStyle name="Normal 22 13" xfId="18526"/>
    <cellStyle name="Normal 22 14" xfId="34079"/>
    <cellStyle name="Normal 22 2" xfId="624"/>
    <cellStyle name="Normal 22 2 10" xfId="17363"/>
    <cellStyle name="Normal 22 2 11" xfId="18540"/>
    <cellStyle name="Normal 22 2 12" xfId="34080"/>
    <cellStyle name="Normal 22 2 2" xfId="742"/>
    <cellStyle name="Normal 22 2 2 10" xfId="18576"/>
    <cellStyle name="Normal 22 2 2 11" xfId="34081"/>
    <cellStyle name="Normal 22 2 2 2" xfId="1076"/>
    <cellStyle name="Normal 22 2 2 2 2" xfId="1337"/>
    <cellStyle name="Normal 22 2 2 2 2 2" xfId="1833"/>
    <cellStyle name="Normal 22 2 2 2 2 2 2" xfId="2832"/>
    <cellStyle name="Normal 22 2 2 2 2 2 2 2" xfId="4794"/>
    <cellStyle name="Normal 22 2 2 2 2 2 2 2 2" xfId="8577"/>
    <cellStyle name="Normal 22 2 2 2 2 2 2 2 2 2" xfId="16636"/>
    <cellStyle name="Normal 22 2 2 2 2 2 2 2 2 2 2" xfId="33483"/>
    <cellStyle name="Normal 22 2 2 2 2 2 2 2 2 3" xfId="25916"/>
    <cellStyle name="Normal 22 2 2 2 2 2 2 2 3" xfId="12853"/>
    <cellStyle name="Normal 22 2 2 2 2 2 2 2 3 2" xfId="29702"/>
    <cellStyle name="Normal 22 2 2 2 2 2 2 2 4" xfId="22135"/>
    <cellStyle name="Normal 22 2 2 2 2 2 2 3" xfId="6693"/>
    <cellStyle name="Normal 22 2 2 2 2 2 2 3 2" xfId="14752"/>
    <cellStyle name="Normal 22 2 2 2 2 2 2 3 2 2" xfId="31599"/>
    <cellStyle name="Normal 22 2 2 2 2 2 2 3 3" xfId="24032"/>
    <cellStyle name="Normal 22 2 2 2 2 2 2 4" xfId="10919"/>
    <cellStyle name="Normal 22 2 2 2 2 2 2 4 2" xfId="27818"/>
    <cellStyle name="Normal 22 2 2 2 2 2 2 5" xfId="17368"/>
    <cellStyle name="Normal 22 2 2 2 2 2 2 6" xfId="20250"/>
    <cellStyle name="Normal 22 2 2 2 2 2 3" xfId="3882"/>
    <cellStyle name="Normal 22 2 2 2 2 2 3 2" xfId="7665"/>
    <cellStyle name="Normal 22 2 2 2 2 2 3 2 2" xfId="15724"/>
    <cellStyle name="Normal 22 2 2 2 2 2 3 2 2 2" xfId="32571"/>
    <cellStyle name="Normal 22 2 2 2 2 2 3 2 3" xfId="25004"/>
    <cellStyle name="Normal 22 2 2 2 2 2 3 3" xfId="11941"/>
    <cellStyle name="Normal 22 2 2 2 2 2 3 3 2" xfId="28790"/>
    <cellStyle name="Normal 22 2 2 2 2 2 3 4" xfId="21223"/>
    <cellStyle name="Normal 22 2 2 2 2 2 4" xfId="5781"/>
    <cellStyle name="Normal 22 2 2 2 2 2 4 2" xfId="13840"/>
    <cellStyle name="Normal 22 2 2 2 2 2 4 2 2" xfId="30687"/>
    <cellStyle name="Normal 22 2 2 2 2 2 4 3" xfId="23120"/>
    <cellStyle name="Normal 22 2 2 2 2 2 5" xfId="9966"/>
    <cellStyle name="Normal 22 2 2 2 2 2 5 2" xfId="26906"/>
    <cellStyle name="Normal 22 2 2 2 2 2 6" xfId="17367"/>
    <cellStyle name="Normal 22 2 2 2 2 2 7" xfId="19338"/>
    <cellStyle name="Normal 22 2 2 2 2 3" xfId="2379"/>
    <cellStyle name="Normal 22 2 2 2 2 3 2" xfId="4343"/>
    <cellStyle name="Normal 22 2 2 2 2 3 2 2" xfId="8126"/>
    <cellStyle name="Normal 22 2 2 2 2 3 2 2 2" xfId="16185"/>
    <cellStyle name="Normal 22 2 2 2 2 3 2 2 2 2" xfId="33032"/>
    <cellStyle name="Normal 22 2 2 2 2 3 2 2 3" xfId="25465"/>
    <cellStyle name="Normal 22 2 2 2 2 3 2 3" xfId="12402"/>
    <cellStyle name="Normal 22 2 2 2 2 3 2 3 2" xfId="29251"/>
    <cellStyle name="Normal 22 2 2 2 2 3 2 4" xfId="21684"/>
    <cellStyle name="Normal 22 2 2 2 2 3 3" xfId="6242"/>
    <cellStyle name="Normal 22 2 2 2 2 3 3 2" xfId="14301"/>
    <cellStyle name="Normal 22 2 2 2 2 3 3 2 2" xfId="31148"/>
    <cellStyle name="Normal 22 2 2 2 2 3 3 3" xfId="23581"/>
    <cellStyle name="Normal 22 2 2 2 2 3 4" xfId="10467"/>
    <cellStyle name="Normal 22 2 2 2 2 3 4 2" xfId="27367"/>
    <cellStyle name="Normal 22 2 2 2 2 3 5" xfId="17369"/>
    <cellStyle name="Normal 22 2 2 2 2 3 6" xfId="19799"/>
    <cellStyle name="Normal 22 2 2 2 2 4" xfId="3431"/>
    <cellStyle name="Normal 22 2 2 2 2 4 2" xfId="7214"/>
    <cellStyle name="Normal 22 2 2 2 2 4 2 2" xfId="15273"/>
    <cellStyle name="Normal 22 2 2 2 2 4 2 2 2" xfId="32120"/>
    <cellStyle name="Normal 22 2 2 2 2 4 2 3" xfId="24553"/>
    <cellStyle name="Normal 22 2 2 2 2 4 3" xfId="11490"/>
    <cellStyle name="Normal 22 2 2 2 2 4 3 2" xfId="28339"/>
    <cellStyle name="Normal 22 2 2 2 2 4 4" xfId="20772"/>
    <cellStyle name="Normal 22 2 2 2 2 5" xfId="5330"/>
    <cellStyle name="Normal 22 2 2 2 2 5 2" xfId="13389"/>
    <cellStyle name="Normal 22 2 2 2 2 5 2 2" xfId="30236"/>
    <cellStyle name="Normal 22 2 2 2 2 5 3" xfId="22669"/>
    <cellStyle name="Normal 22 2 2 2 2 6" xfId="9491"/>
    <cellStyle name="Normal 22 2 2 2 2 6 2" xfId="26455"/>
    <cellStyle name="Normal 22 2 2 2 2 7" xfId="17366"/>
    <cellStyle name="Normal 22 2 2 2 2 8" xfId="18887"/>
    <cellStyle name="Normal 22 2 2 2 3" xfId="1615"/>
    <cellStyle name="Normal 22 2 2 2 3 2" xfId="2614"/>
    <cellStyle name="Normal 22 2 2 2 3 2 2" xfId="4576"/>
    <cellStyle name="Normal 22 2 2 2 3 2 2 2" xfId="8359"/>
    <cellStyle name="Normal 22 2 2 2 3 2 2 2 2" xfId="16418"/>
    <cellStyle name="Normal 22 2 2 2 3 2 2 2 2 2" xfId="33265"/>
    <cellStyle name="Normal 22 2 2 2 3 2 2 2 3" xfId="25698"/>
    <cellStyle name="Normal 22 2 2 2 3 2 2 3" xfId="12635"/>
    <cellStyle name="Normal 22 2 2 2 3 2 2 3 2" xfId="29484"/>
    <cellStyle name="Normal 22 2 2 2 3 2 2 4" xfId="21917"/>
    <cellStyle name="Normal 22 2 2 2 3 2 3" xfId="6475"/>
    <cellStyle name="Normal 22 2 2 2 3 2 3 2" xfId="14534"/>
    <cellStyle name="Normal 22 2 2 2 3 2 3 2 2" xfId="31381"/>
    <cellStyle name="Normal 22 2 2 2 3 2 3 3" xfId="23814"/>
    <cellStyle name="Normal 22 2 2 2 3 2 4" xfId="10701"/>
    <cellStyle name="Normal 22 2 2 2 3 2 4 2" xfId="27600"/>
    <cellStyle name="Normal 22 2 2 2 3 2 5" xfId="17371"/>
    <cellStyle name="Normal 22 2 2 2 3 2 6" xfId="20032"/>
    <cellStyle name="Normal 22 2 2 2 3 3" xfId="3664"/>
    <cellStyle name="Normal 22 2 2 2 3 3 2" xfId="7447"/>
    <cellStyle name="Normal 22 2 2 2 3 3 2 2" xfId="15506"/>
    <cellStyle name="Normal 22 2 2 2 3 3 2 2 2" xfId="32353"/>
    <cellStyle name="Normal 22 2 2 2 3 3 2 3" xfId="24786"/>
    <cellStyle name="Normal 22 2 2 2 3 3 3" xfId="11723"/>
    <cellStyle name="Normal 22 2 2 2 3 3 3 2" xfId="28572"/>
    <cellStyle name="Normal 22 2 2 2 3 3 4" xfId="21005"/>
    <cellStyle name="Normal 22 2 2 2 3 4" xfId="5563"/>
    <cellStyle name="Normal 22 2 2 2 3 4 2" xfId="13622"/>
    <cellStyle name="Normal 22 2 2 2 3 4 2 2" xfId="30469"/>
    <cellStyle name="Normal 22 2 2 2 3 4 3" xfId="22902"/>
    <cellStyle name="Normal 22 2 2 2 3 5" xfId="9748"/>
    <cellStyle name="Normal 22 2 2 2 3 5 2" xfId="26688"/>
    <cellStyle name="Normal 22 2 2 2 3 6" xfId="17370"/>
    <cellStyle name="Normal 22 2 2 2 3 7" xfId="19120"/>
    <cellStyle name="Normal 22 2 2 2 4" xfId="2161"/>
    <cellStyle name="Normal 22 2 2 2 4 2" xfId="4125"/>
    <cellStyle name="Normal 22 2 2 2 4 2 2" xfId="7908"/>
    <cellStyle name="Normal 22 2 2 2 4 2 2 2" xfId="15967"/>
    <cellStyle name="Normal 22 2 2 2 4 2 2 2 2" xfId="32814"/>
    <cellStyle name="Normal 22 2 2 2 4 2 2 3" xfId="25247"/>
    <cellStyle name="Normal 22 2 2 2 4 2 3" xfId="12184"/>
    <cellStyle name="Normal 22 2 2 2 4 2 3 2" xfId="29033"/>
    <cellStyle name="Normal 22 2 2 2 4 2 4" xfId="21466"/>
    <cellStyle name="Normal 22 2 2 2 4 3" xfId="6024"/>
    <cellStyle name="Normal 22 2 2 2 4 3 2" xfId="14083"/>
    <cellStyle name="Normal 22 2 2 2 4 3 2 2" xfId="30930"/>
    <cellStyle name="Normal 22 2 2 2 4 3 3" xfId="23363"/>
    <cellStyle name="Normal 22 2 2 2 4 4" xfId="10249"/>
    <cellStyle name="Normal 22 2 2 2 4 4 2" xfId="27149"/>
    <cellStyle name="Normal 22 2 2 2 4 5" xfId="17372"/>
    <cellStyle name="Normal 22 2 2 2 4 6" xfId="19581"/>
    <cellStyle name="Normal 22 2 2 2 5" xfId="3213"/>
    <cellStyle name="Normal 22 2 2 2 5 2" xfId="6996"/>
    <cellStyle name="Normal 22 2 2 2 5 2 2" xfId="15055"/>
    <cellStyle name="Normal 22 2 2 2 5 2 2 2" xfId="31902"/>
    <cellStyle name="Normal 22 2 2 2 5 2 3" xfId="24335"/>
    <cellStyle name="Normal 22 2 2 2 5 3" xfId="11272"/>
    <cellStyle name="Normal 22 2 2 2 5 3 2" xfId="28121"/>
    <cellStyle name="Normal 22 2 2 2 5 4" xfId="20554"/>
    <cellStyle name="Normal 22 2 2 2 6" xfId="5112"/>
    <cellStyle name="Normal 22 2 2 2 6 2" xfId="13171"/>
    <cellStyle name="Normal 22 2 2 2 6 2 2" xfId="30018"/>
    <cellStyle name="Normal 22 2 2 2 6 3" xfId="22451"/>
    <cellStyle name="Normal 22 2 2 2 7" xfId="9256"/>
    <cellStyle name="Normal 22 2 2 2 7 2" xfId="26237"/>
    <cellStyle name="Normal 22 2 2 2 8" xfId="17365"/>
    <cellStyle name="Normal 22 2 2 2 9" xfId="18669"/>
    <cellStyle name="Normal 22 2 2 3" xfId="1245"/>
    <cellStyle name="Normal 22 2 2 3 2" xfId="1741"/>
    <cellStyle name="Normal 22 2 2 3 2 2" xfId="2740"/>
    <cellStyle name="Normal 22 2 2 3 2 2 2" xfId="4702"/>
    <cellStyle name="Normal 22 2 2 3 2 2 2 2" xfId="8485"/>
    <cellStyle name="Normal 22 2 2 3 2 2 2 2 2" xfId="16544"/>
    <cellStyle name="Normal 22 2 2 3 2 2 2 2 2 2" xfId="33391"/>
    <cellStyle name="Normal 22 2 2 3 2 2 2 2 3" xfId="25824"/>
    <cellStyle name="Normal 22 2 2 3 2 2 2 3" xfId="12761"/>
    <cellStyle name="Normal 22 2 2 3 2 2 2 3 2" xfId="29610"/>
    <cellStyle name="Normal 22 2 2 3 2 2 2 4" xfId="22043"/>
    <cellStyle name="Normal 22 2 2 3 2 2 3" xfId="6601"/>
    <cellStyle name="Normal 22 2 2 3 2 2 3 2" xfId="14660"/>
    <cellStyle name="Normal 22 2 2 3 2 2 3 2 2" xfId="31507"/>
    <cellStyle name="Normal 22 2 2 3 2 2 3 3" xfId="23940"/>
    <cellStyle name="Normal 22 2 2 3 2 2 4" xfId="10827"/>
    <cellStyle name="Normal 22 2 2 3 2 2 4 2" xfId="27726"/>
    <cellStyle name="Normal 22 2 2 3 2 2 5" xfId="17375"/>
    <cellStyle name="Normal 22 2 2 3 2 2 6" xfId="20158"/>
    <cellStyle name="Normal 22 2 2 3 2 3" xfId="3790"/>
    <cellStyle name="Normal 22 2 2 3 2 3 2" xfId="7573"/>
    <cellStyle name="Normal 22 2 2 3 2 3 2 2" xfId="15632"/>
    <cellStyle name="Normal 22 2 2 3 2 3 2 2 2" xfId="32479"/>
    <cellStyle name="Normal 22 2 2 3 2 3 2 3" xfId="24912"/>
    <cellStyle name="Normal 22 2 2 3 2 3 3" xfId="11849"/>
    <cellStyle name="Normal 22 2 2 3 2 3 3 2" xfId="28698"/>
    <cellStyle name="Normal 22 2 2 3 2 3 4" xfId="21131"/>
    <cellStyle name="Normal 22 2 2 3 2 4" xfId="5689"/>
    <cellStyle name="Normal 22 2 2 3 2 4 2" xfId="13748"/>
    <cellStyle name="Normal 22 2 2 3 2 4 2 2" xfId="30595"/>
    <cellStyle name="Normal 22 2 2 3 2 4 3" xfId="23028"/>
    <cellStyle name="Normal 22 2 2 3 2 5" xfId="9874"/>
    <cellStyle name="Normal 22 2 2 3 2 5 2" xfId="26814"/>
    <cellStyle name="Normal 22 2 2 3 2 6" xfId="17374"/>
    <cellStyle name="Normal 22 2 2 3 2 7" xfId="19246"/>
    <cellStyle name="Normal 22 2 2 3 3" xfId="2287"/>
    <cellStyle name="Normal 22 2 2 3 3 2" xfId="4251"/>
    <cellStyle name="Normal 22 2 2 3 3 2 2" xfId="8034"/>
    <cellStyle name="Normal 22 2 2 3 3 2 2 2" xfId="16093"/>
    <cellStyle name="Normal 22 2 2 3 3 2 2 2 2" xfId="32940"/>
    <cellStyle name="Normal 22 2 2 3 3 2 2 3" xfId="25373"/>
    <cellStyle name="Normal 22 2 2 3 3 2 3" xfId="12310"/>
    <cellStyle name="Normal 22 2 2 3 3 2 3 2" xfId="29159"/>
    <cellStyle name="Normal 22 2 2 3 3 2 4" xfId="21592"/>
    <cellStyle name="Normal 22 2 2 3 3 3" xfId="6150"/>
    <cellStyle name="Normal 22 2 2 3 3 3 2" xfId="14209"/>
    <cellStyle name="Normal 22 2 2 3 3 3 2 2" xfId="31056"/>
    <cellStyle name="Normal 22 2 2 3 3 3 3" xfId="23489"/>
    <cellStyle name="Normal 22 2 2 3 3 4" xfId="10375"/>
    <cellStyle name="Normal 22 2 2 3 3 4 2" xfId="27275"/>
    <cellStyle name="Normal 22 2 2 3 3 5" xfId="17376"/>
    <cellStyle name="Normal 22 2 2 3 3 6" xfId="19707"/>
    <cellStyle name="Normal 22 2 2 3 4" xfId="3339"/>
    <cellStyle name="Normal 22 2 2 3 4 2" xfId="7122"/>
    <cellStyle name="Normal 22 2 2 3 4 2 2" xfId="15181"/>
    <cellStyle name="Normal 22 2 2 3 4 2 2 2" xfId="32028"/>
    <cellStyle name="Normal 22 2 2 3 4 2 3" xfId="24461"/>
    <cellStyle name="Normal 22 2 2 3 4 3" xfId="11398"/>
    <cellStyle name="Normal 22 2 2 3 4 3 2" xfId="28247"/>
    <cellStyle name="Normal 22 2 2 3 4 4" xfId="20680"/>
    <cellStyle name="Normal 22 2 2 3 5" xfId="5238"/>
    <cellStyle name="Normal 22 2 2 3 5 2" xfId="13297"/>
    <cellStyle name="Normal 22 2 2 3 5 2 2" xfId="30144"/>
    <cellStyle name="Normal 22 2 2 3 5 3" xfId="22577"/>
    <cellStyle name="Normal 22 2 2 3 6" xfId="9399"/>
    <cellStyle name="Normal 22 2 2 3 6 2" xfId="26363"/>
    <cellStyle name="Normal 22 2 2 3 7" xfId="17373"/>
    <cellStyle name="Normal 22 2 2 3 8" xfId="18795"/>
    <cellStyle name="Normal 22 2 2 4" xfId="1523"/>
    <cellStyle name="Normal 22 2 2 4 2" xfId="2522"/>
    <cellStyle name="Normal 22 2 2 4 2 2" xfId="4484"/>
    <cellStyle name="Normal 22 2 2 4 2 2 2" xfId="8267"/>
    <cellStyle name="Normal 22 2 2 4 2 2 2 2" xfId="16326"/>
    <cellStyle name="Normal 22 2 2 4 2 2 2 2 2" xfId="33173"/>
    <cellStyle name="Normal 22 2 2 4 2 2 2 3" xfId="25606"/>
    <cellStyle name="Normal 22 2 2 4 2 2 3" xfId="12543"/>
    <cellStyle name="Normal 22 2 2 4 2 2 3 2" xfId="29392"/>
    <cellStyle name="Normal 22 2 2 4 2 2 4" xfId="21825"/>
    <cellStyle name="Normal 22 2 2 4 2 3" xfId="6383"/>
    <cellStyle name="Normal 22 2 2 4 2 3 2" xfId="14442"/>
    <cellStyle name="Normal 22 2 2 4 2 3 2 2" xfId="31289"/>
    <cellStyle name="Normal 22 2 2 4 2 3 3" xfId="23722"/>
    <cellStyle name="Normal 22 2 2 4 2 4" xfId="10609"/>
    <cellStyle name="Normal 22 2 2 4 2 4 2" xfId="27508"/>
    <cellStyle name="Normal 22 2 2 4 2 5" xfId="17378"/>
    <cellStyle name="Normal 22 2 2 4 2 6" xfId="19940"/>
    <cellStyle name="Normal 22 2 2 4 3" xfId="3572"/>
    <cellStyle name="Normal 22 2 2 4 3 2" xfId="7355"/>
    <cellStyle name="Normal 22 2 2 4 3 2 2" xfId="15414"/>
    <cellStyle name="Normal 22 2 2 4 3 2 2 2" xfId="32261"/>
    <cellStyle name="Normal 22 2 2 4 3 2 3" xfId="24694"/>
    <cellStyle name="Normal 22 2 2 4 3 3" xfId="11631"/>
    <cellStyle name="Normal 22 2 2 4 3 3 2" xfId="28480"/>
    <cellStyle name="Normal 22 2 2 4 3 4" xfId="20913"/>
    <cellStyle name="Normal 22 2 2 4 4" xfId="5471"/>
    <cellStyle name="Normal 22 2 2 4 4 2" xfId="13530"/>
    <cellStyle name="Normal 22 2 2 4 4 2 2" xfId="30377"/>
    <cellStyle name="Normal 22 2 2 4 4 3" xfId="22810"/>
    <cellStyle name="Normal 22 2 2 4 5" xfId="9656"/>
    <cellStyle name="Normal 22 2 2 4 5 2" xfId="26596"/>
    <cellStyle name="Normal 22 2 2 4 6" xfId="17377"/>
    <cellStyle name="Normal 22 2 2 4 7" xfId="19028"/>
    <cellStyle name="Normal 22 2 2 5" xfId="2052"/>
    <cellStyle name="Normal 22 2 2 5 2" xfId="4033"/>
    <cellStyle name="Normal 22 2 2 5 2 2" xfId="7816"/>
    <cellStyle name="Normal 22 2 2 5 2 2 2" xfId="15875"/>
    <cellStyle name="Normal 22 2 2 5 2 2 2 2" xfId="32722"/>
    <cellStyle name="Normal 22 2 2 5 2 2 3" xfId="25155"/>
    <cellStyle name="Normal 22 2 2 5 2 3" xfId="12092"/>
    <cellStyle name="Normal 22 2 2 5 2 3 2" xfId="28941"/>
    <cellStyle name="Normal 22 2 2 5 2 4" xfId="21374"/>
    <cellStyle name="Normal 22 2 2 5 3" xfId="5932"/>
    <cellStyle name="Normal 22 2 2 5 3 2" xfId="13991"/>
    <cellStyle name="Normal 22 2 2 5 3 2 2" xfId="30838"/>
    <cellStyle name="Normal 22 2 2 5 3 3" xfId="23271"/>
    <cellStyle name="Normal 22 2 2 5 4" xfId="10150"/>
    <cellStyle name="Normal 22 2 2 5 4 2" xfId="27057"/>
    <cellStyle name="Normal 22 2 2 5 5" xfId="17379"/>
    <cellStyle name="Normal 22 2 2 5 6" xfId="19489"/>
    <cellStyle name="Normal 22 2 2 6" xfId="3091"/>
    <cellStyle name="Normal 22 2 2 6 2" xfId="6904"/>
    <cellStyle name="Normal 22 2 2 6 2 2" xfId="14963"/>
    <cellStyle name="Normal 22 2 2 6 2 2 2" xfId="31810"/>
    <cellStyle name="Normal 22 2 2 6 2 3" xfId="24243"/>
    <cellStyle name="Normal 22 2 2 6 3" xfId="11154"/>
    <cellStyle name="Normal 22 2 2 6 3 2" xfId="28029"/>
    <cellStyle name="Normal 22 2 2 6 4" xfId="20462"/>
    <cellStyle name="Normal 22 2 2 7" xfId="5020"/>
    <cellStyle name="Normal 22 2 2 7 2" xfId="13079"/>
    <cellStyle name="Normal 22 2 2 7 2 2" xfId="29926"/>
    <cellStyle name="Normal 22 2 2 7 3" xfId="22359"/>
    <cellStyle name="Normal 22 2 2 8" xfId="9039"/>
    <cellStyle name="Normal 22 2 2 8 2" xfId="26145"/>
    <cellStyle name="Normal 22 2 2 9" xfId="17364"/>
    <cellStyle name="Normal 22 2 3" xfId="1040"/>
    <cellStyle name="Normal 22 2 3 2" xfId="1301"/>
    <cellStyle name="Normal 22 2 3 2 2" xfId="1797"/>
    <cellStyle name="Normal 22 2 3 2 2 2" xfId="2796"/>
    <cellStyle name="Normal 22 2 3 2 2 2 2" xfId="4758"/>
    <cellStyle name="Normal 22 2 3 2 2 2 2 2" xfId="8541"/>
    <cellStyle name="Normal 22 2 3 2 2 2 2 2 2" xfId="16600"/>
    <cellStyle name="Normal 22 2 3 2 2 2 2 2 2 2" xfId="33447"/>
    <cellStyle name="Normal 22 2 3 2 2 2 2 2 3" xfId="25880"/>
    <cellStyle name="Normal 22 2 3 2 2 2 2 3" xfId="12817"/>
    <cellStyle name="Normal 22 2 3 2 2 2 2 3 2" xfId="29666"/>
    <cellStyle name="Normal 22 2 3 2 2 2 2 4" xfId="22099"/>
    <cellStyle name="Normal 22 2 3 2 2 2 3" xfId="6657"/>
    <cellStyle name="Normal 22 2 3 2 2 2 3 2" xfId="14716"/>
    <cellStyle name="Normal 22 2 3 2 2 2 3 2 2" xfId="31563"/>
    <cellStyle name="Normal 22 2 3 2 2 2 3 3" xfId="23996"/>
    <cellStyle name="Normal 22 2 3 2 2 2 4" xfId="10883"/>
    <cellStyle name="Normal 22 2 3 2 2 2 4 2" xfId="27782"/>
    <cellStyle name="Normal 22 2 3 2 2 2 5" xfId="17383"/>
    <cellStyle name="Normal 22 2 3 2 2 2 6" xfId="20214"/>
    <cellStyle name="Normal 22 2 3 2 2 3" xfId="3846"/>
    <cellStyle name="Normal 22 2 3 2 2 3 2" xfId="7629"/>
    <cellStyle name="Normal 22 2 3 2 2 3 2 2" xfId="15688"/>
    <cellStyle name="Normal 22 2 3 2 2 3 2 2 2" xfId="32535"/>
    <cellStyle name="Normal 22 2 3 2 2 3 2 3" xfId="24968"/>
    <cellStyle name="Normal 22 2 3 2 2 3 3" xfId="11905"/>
    <cellStyle name="Normal 22 2 3 2 2 3 3 2" xfId="28754"/>
    <cellStyle name="Normal 22 2 3 2 2 3 4" xfId="21187"/>
    <cellStyle name="Normal 22 2 3 2 2 4" xfId="5745"/>
    <cellStyle name="Normal 22 2 3 2 2 4 2" xfId="13804"/>
    <cellStyle name="Normal 22 2 3 2 2 4 2 2" xfId="30651"/>
    <cellStyle name="Normal 22 2 3 2 2 4 3" xfId="23084"/>
    <cellStyle name="Normal 22 2 3 2 2 5" xfId="9930"/>
    <cellStyle name="Normal 22 2 3 2 2 5 2" xfId="26870"/>
    <cellStyle name="Normal 22 2 3 2 2 6" xfId="17382"/>
    <cellStyle name="Normal 22 2 3 2 2 7" xfId="19302"/>
    <cellStyle name="Normal 22 2 3 2 3" xfId="2343"/>
    <cellStyle name="Normal 22 2 3 2 3 2" xfId="4307"/>
    <cellStyle name="Normal 22 2 3 2 3 2 2" xfId="8090"/>
    <cellStyle name="Normal 22 2 3 2 3 2 2 2" xfId="16149"/>
    <cellStyle name="Normal 22 2 3 2 3 2 2 2 2" xfId="32996"/>
    <cellStyle name="Normal 22 2 3 2 3 2 2 3" xfId="25429"/>
    <cellStyle name="Normal 22 2 3 2 3 2 3" xfId="12366"/>
    <cellStyle name="Normal 22 2 3 2 3 2 3 2" xfId="29215"/>
    <cellStyle name="Normal 22 2 3 2 3 2 4" xfId="21648"/>
    <cellStyle name="Normal 22 2 3 2 3 3" xfId="6206"/>
    <cellStyle name="Normal 22 2 3 2 3 3 2" xfId="14265"/>
    <cellStyle name="Normal 22 2 3 2 3 3 2 2" xfId="31112"/>
    <cellStyle name="Normal 22 2 3 2 3 3 3" xfId="23545"/>
    <cellStyle name="Normal 22 2 3 2 3 4" xfId="10431"/>
    <cellStyle name="Normal 22 2 3 2 3 4 2" xfId="27331"/>
    <cellStyle name="Normal 22 2 3 2 3 5" xfId="17384"/>
    <cellStyle name="Normal 22 2 3 2 3 6" xfId="19763"/>
    <cellStyle name="Normal 22 2 3 2 4" xfId="3395"/>
    <cellStyle name="Normal 22 2 3 2 4 2" xfId="7178"/>
    <cellStyle name="Normal 22 2 3 2 4 2 2" xfId="15237"/>
    <cellStyle name="Normal 22 2 3 2 4 2 2 2" xfId="32084"/>
    <cellStyle name="Normal 22 2 3 2 4 2 3" xfId="24517"/>
    <cellStyle name="Normal 22 2 3 2 4 3" xfId="11454"/>
    <cellStyle name="Normal 22 2 3 2 4 3 2" xfId="28303"/>
    <cellStyle name="Normal 22 2 3 2 4 4" xfId="20736"/>
    <cellStyle name="Normal 22 2 3 2 5" xfId="5294"/>
    <cellStyle name="Normal 22 2 3 2 5 2" xfId="13353"/>
    <cellStyle name="Normal 22 2 3 2 5 2 2" xfId="30200"/>
    <cellStyle name="Normal 22 2 3 2 5 3" xfId="22633"/>
    <cellStyle name="Normal 22 2 3 2 6" xfId="9455"/>
    <cellStyle name="Normal 22 2 3 2 6 2" xfId="26419"/>
    <cellStyle name="Normal 22 2 3 2 7" xfId="17381"/>
    <cellStyle name="Normal 22 2 3 2 8" xfId="18851"/>
    <cellStyle name="Normal 22 2 3 3" xfId="1579"/>
    <cellStyle name="Normal 22 2 3 3 2" xfId="2578"/>
    <cellStyle name="Normal 22 2 3 3 2 2" xfId="4540"/>
    <cellStyle name="Normal 22 2 3 3 2 2 2" xfId="8323"/>
    <cellStyle name="Normal 22 2 3 3 2 2 2 2" xfId="16382"/>
    <cellStyle name="Normal 22 2 3 3 2 2 2 2 2" xfId="33229"/>
    <cellStyle name="Normal 22 2 3 3 2 2 2 3" xfId="25662"/>
    <cellStyle name="Normal 22 2 3 3 2 2 3" xfId="12599"/>
    <cellStyle name="Normal 22 2 3 3 2 2 3 2" xfId="29448"/>
    <cellStyle name="Normal 22 2 3 3 2 2 4" xfId="21881"/>
    <cellStyle name="Normal 22 2 3 3 2 3" xfId="6439"/>
    <cellStyle name="Normal 22 2 3 3 2 3 2" xfId="14498"/>
    <cellStyle name="Normal 22 2 3 3 2 3 2 2" xfId="31345"/>
    <cellStyle name="Normal 22 2 3 3 2 3 3" xfId="23778"/>
    <cellStyle name="Normal 22 2 3 3 2 4" xfId="10665"/>
    <cellStyle name="Normal 22 2 3 3 2 4 2" xfId="27564"/>
    <cellStyle name="Normal 22 2 3 3 2 5" xfId="17386"/>
    <cellStyle name="Normal 22 2 3 3 2 6" xfId="19996"/>
    <cellStyle name="Normal 22 2 3 3 3" xfId="3628"/>
    <cellStyle name="Normal 22 2 3 3 3 2" xfId="7411"/>
    <cellStyle name="Normal 22 2 3 3 3 2 2" xfId="15470"/>
    <cellStyle name="Normal 22 2 3 3 3 2 2 2" xfId="32317"/>
    <cellStyle name="Normal 22 2 3 3 3 2 3" xfId="24750"/>
    <cellStyle name="Normal 22 2 3 3 3 3" xfId="11687"/>
    <cellStyle name="Normal 22 2 3 3 3 3 2" xfId="28536"/>
    <cellStyle name="Normal 22 2 3 3 3 4" xfId="20969"/>
    <cellStyle name="Normal 22 2 3 3 4" xfId="5527"/>
    <cellStyle name="Normal 22 2 3 3 4 2" xfId="13586"/>
    <cellStyle name="Normal 22 2 3 3 4 2 2" xfId="30433"/>
    <cellStyle name="Normal 22 2 3 3 4 3" xfId="22866"/>
    <cellStyle name="Normal 22 2 3 3 5" xfId="9712"/>
    <cellStyle name="Normal 22 2 3 3 5 2" xfId="26652"/>
    <cellStyle name="Normal 22 2 3 3 6" xfId="17385"/>
    <cellStyle name="Normal 22 2 3 3 7" xfId="19084"/>
    <cellStyle name="Normal 22 2 3 4" xfId="2125"/>
    <cellStyle name="Normal 22 2 3 4 2" xfId="4089"/>
    <cellStyle name="Normal 22 2 3 4 2 2" xfId="7872"/>
    <cellStyle name="Normal 22 2 3 4 2 2 2" xfId="15931"/>
    <cellStyle name="Normal 22 2 3 4 2 2 2 2" xfId="32778"/>
    <cellStyle name="Normal 22 2 3 4 2 2 3" xfId="25211"/>
    <cellStyle name="Normal 22 2 3 4 2 3" xfId="12148"/>
    <cellStyle name="Normal 22 2 3 4 2 3 2" xfId="28997"/>
    <cellStyle name="Normal 22 2 3 4 2 4" xfId="21430"/>
    <cellStyle name="Normal 22 2 3 4 3" xfId="5988"/>
    <cellStyle name="Normal 22 2 3 4 3 2" xfId="14047"/>
    <cellStyle name="Normal 22 2 3 4 3 2 2" xfId="30894"/>
    <cellStyle name="Normal 22 2 3 4 3 3" xfId="23327"/>
    <cellStyle name="Normal 22 2 3 4 4" xfId="10213"/>
    <cellStyle name="Normal 22 2 3 4 4 2" xfId="27113"/>
    <cellStyle name="Normal 22 2 3 4 5" xfId="17387"/>
    <cellStyle name="Normal 22 2 3 4 6" xfId="19545"/>
    <cellStyle name="Normal 22 2 3 5" xfId="3177"/>
    <cellStyle name="Normal 22 2 3 5 2" xfId="6960"/>
    <cellStyle name="Normal 22 2 3 5 2 2" xfId="15019"/>
    <cellStyle name="Normal 22 2 3 5 2 2 2" xfId="31866"/>
    <cellStyle name="Normal 22 2 3 5 2 3" xfId="24299"/>
    <cellStyle name="Normal 22 2 3 5 3" xfId="11236"/>
    <cellStyle name="Normal 22 2 3 5 3 2" xfId="28085"/>
    <cellStyle name="Normal 22 2 3 5 4" xfId="20518"/>
    <cellStyle name="Normal 22 2 3 6" xfId="5076"/>
    <cellStyle name="Normal 22 2 3 6 2" xfId="13135"/>
    <cellStyle name="Normal 22 2 3 6 2 2" xfId="29982"/>
    <cellStyle name="Normal 22 2 3 6 3" xfId="22415"/>
    <cellStyle name="Normal 22 2 3 7" xfId="9220"/>
    <cellStyle name="Normal 22 2 3 7 2" xfId="26201"/>
    <cellStyle name="Normal 22 2 3 8" xfId="17380"/>
    <cellStyle name="Normal 22 2 3 9" xfId="18633"/>
    <cellStyle name="Normal 22 2 4" xfId="1209"/>
    <cellStyle name="Normal 22 2 4 2" xfId="1705"/>
    <cellStyle name="Normal 22 2 4 2 2" xfId="2704"/>
    <cellStyle name="Normal 22 2 4 2 2 2" xfId="4666"/>
    <cellStyle name="Normal 22 2 4 2 2 2 2" xfId="8449"/>
    <cellStyle name="Normal 22 2 4 2 2 2 2 2" xfId="16508"/>
    <cellStyle name="Normal 22 2 4 2 2 2 2 2 2" xfId="33355"/>
    <cellStyle name="Normal 22 2 4 2 2 2 2 3" xfId="25788"/>
    <cellStyle name="Normal 22 2 4 2 2 2 3" xfId="12725"/>
    <cellStyle name="Normal 22 2 4 2 2 2 3 2" xfId="29574"/>
    <cellStyle name="Normal 22 2 4 2 2 2 4" xfId="22007"/>
    <cellStyle name="Normal 22 2 4 2 2 3" xfId="6565"/>
    <cellStyle name="Normal 22 2 4 2 2 3 2" xfId="14624"/>
    <cellStyle name="Normal 22 2 4 2 2 3 2 2" xfId="31471"/>
    <cellStyle name="Normal 22 2 4 2 2 3 3" xfId="23904"/>
    <cellStyle name="Normal 22 2 4 2 2 4" xfId="10791"/>
    <cellStyle name="Normal 22 2 4 2 2 4 2" xfId="27690"/>
    <cellStyle name="Normal 22 2 4 2 2 5" xfId="17390"/>
    <cellStyle name="Normal 22 2 4 2 2 6" xfId="20122"/>
    <cellStyle name="Normal 22 2 4 2 3" xfId="3754"/>
    <cellStyle name="Normal 22 2 4 2 3 2" xfId="7537"/>
    <cellStyle name="Normal 22 2 4 2 3 2 2" xfId="15596"/>
    <cellStyle name="Normal 22 2 4 2 3 2 2 2" xfId="32443"/>
    <cellStyle name="Normal 22 2 4 2 3 2 3" xfId="24876"/>
    <cellStyle name="Normal 22 2 4 2 3 3" xfId="11813"/>
    <cellStyle name="Normal 22 2 4 2 3 3 2" xfId="28662"/>
    <cellStyle name="Normal 22 2 4 2 3 4" xfId="21095"/>
    <cellStyle name="Normal 22 2 4 2 4" xfId="5653"/>
    <cellStyle name="Normal 22 2 4 2 4 2" xfId="13712"/>
    <cellStyle name="Normal 22 2 4 2 4 2 2" xfId="30559"/>
    <cellStyle name="Normal 22 2 4 2 4 3" xfId="22992"/>
    <cellStyle name="Normal 22 2 4 2 5" xfId="9838"/>
    <cellStyle name="Normal 22 2 4 2 5 2" xfId="26778"/>
    <cellStyle name="Normal 22 2 4 2 6" xfId="17389"/>
    <cellStyle name="Normal 22 2 4 2 7" xfId="19210"/>
    <cellStyle name="Normal 22 2 4 3" xfId="2251"/>
    <cellStyle name="Normal 22 2 4 3 2" xfId="4215"/>
    <cellStyle name="Normal 22 2 4 3 2 2" xfId="7998"/>
    <cellStyle name="Normal 22 2 4 3 2 2 2" xfId="16057"/>
    <cellStyle name="Normal 22 2 4 3 2 2 2 2" xfId="32904"/>
    <cellStyle name="Normal 22 2 4 3 2 2 3" xfId="25337"/>
    <cellStyle name="Normal 22 2 4 3 2 3" xfId="12274"/>
    <cellStyle name="Normal 22 2 4 3 2 3 2" xfId="29123"/>
    <cellStyle name="Normal 22 2 4 3 2 4" xfId="21556"/>
    <cellStyle name="Normal 22 2 4 3 3" xfId="6114"/>
    <cellStyle name="Normal 22 2 4 3 3 2" xfId="14173"/>
    <cellStyle name="Normal 22 2 4 3 3 2 2" xfId="31020"/>
    <cellStyle name="Normal 22 2 4 3 3 3" xfId="23453"/>
    <cellStyle name="Normal 22 2 4 3 4" xfId="10339"/>
    <cellStyle name="Normal 22 2 4 3 4 2" xfId="27239"/>
    <cellStyle name="Normal 22 2 4 3 5" xfId="17391"/>
    <cellStyle name="Normal 22 2 4 3 6" xfId="19671"/>
    <cellStyle name="Normal 22 2 4 4" xfId="3303"/>
    <cellStyle name="Normal 22 2 4 4 2" xfId="7086"/>
    <cellStyle name="Normal 22 2 4 4 2 2" xfId="15145"/>
    <cellStyle name="Normal 22 2 4 4 2 2 2" xfId="31992"/>
    <cellStyle name="Normal 22 2 4 4 2 3" xfId="24425"/>
    <cellStyle name="Normal 22 2 4 4 3" xfId="11362"/>
    <cellStyle name="Normal 22 2 4 4 3 2" xfId="28211"/>
    <cellStyle name="Normal 22 2 4 4 4" xfId="20644"/>
    <cellStyle name="Normal 22 2 4 5" xfId="5202"/>
    <cellStyle name="Normal 22 2 4 5 2" xfId="13261"/>
    <cellStyle name="Normal 22 2 4 5 2 2" xfId="30108"/>
    <cellStyle name="Normal 22 2 4 5 3" xfId="22541"/>
    <cellStyle name="Normal 22 2 4 6" xfId="9363"/>
    <cellStyle name="Normal 22 2 4 6 2" xfId="26327"/>
    <cellStyle name="Normal 22 2 4 7" xfId="17388"/>
    <cellStyle name="Normal 22 2 4 8" xfId="18759"/>
    <cellStyle name="Normal 22 2 5" xfId="1487"/>
    <cellStyle name="Normal 22 2 5 2" xfId="2486"/>
    <cellStyle name="Normal 22 2 5 2 2" xfId="4448"/>
    <cellStyle name="Normal 22 2 5 2 2 2" xfId="8231"/>
    <cellStyle name="Normal 22 2 5 2 2 2 2" xfId="16290"/>
    <cellStyle name="Normal 22 2 5 2 2 2 2 2" xfId="33137"/>
    <cellStyle name="Normal 22 2 5 2 2 2 3" xfId="25570"/>
    <cellStyle name="Normal 22 2 5 2 2 3" xfId="12507"/>
    <cellStyle name="Normal 22 2 5 2 2 3 2" xfId="29356"/>
    <cellStyle name="Normal 22 2 5 2 2 4" xfId="21789"/>
    <cellStyle name="Normal 22 2 5 2 3" xfId="6347"/>
    <cellStyle name="Normal 22 2 5 2 3 2" xfId="14406"/>
    <cellStyle name="Normal 22 2 5 2 3 2 2" xfId="31253"/>
    <cellStyle name="Normal 22 2 5 2 3 3" xfId="23686"/>
    <cellStyle name="Normal 22 2 5 2 4" xfId="10573"/>
    <cellStyle name="Normal 22 2 5 2 4 2" xfId="27472"/>
    <cellStyle name="Normal 22 2 5 2 5" xfId="17393"/>
    <cellStyle name="Normal 22 2 5 2 6" xfId="19904"/>
    <cellStyle name="Normal 22 2 5 3" xfId="3536"/>
    <cellStyle name="Normal 22 2 5 3 2" xfId="7319"/>
    <cellStyle name="Normal 22 2 5 3 2 2" xfId="15378"/>
    <cellStyle name="Normal 22 2 5 3 2 2 2" xfId="32225"/>
    <cellStyle name="Normal 22 2 5 3 2 3" xfId="24658"/>
    <cellStyle name="Normal 22 2 5 3 3" xfId="11595"/>
    <cellStyle name="Normal 22 2 5 3 3 2" xfId="28444"/>
    <cellStyle name="Normal 22 2 5 3 4" xfId="20877"/>
    <cellStyle name="Normal 22 2 5 4" xfId="5435"/>
    <cellStyle name="Normal 22 2 5 4 2" xfId="13494"/>
    <cellStyle name="Normal 22 2 5 4 2 2" xfId="30341"/>
    <cellStyle name="Normal 22 2 5 4 3" xfId="22774"/>
    <cellStyle name="Normal 22 2 5 5" xfId="9620"/>
    <cellStyle name="Normal 22 2 5 5 2" xfId="26560"/>
    <cellStyle name="Normal 22 2 5 6" xfId="17392"/>
    <cellStyle name="Normal 22 2 5 7" xfId="18992"/>
    <cellStyle name="Normal 22 2 6" xfId="2012"/>
    <cellStyle name="Normal 22 2 6 2" xfId="3997"/>
    <cellStyle name="Normal 22 2 6 2 2" xfId="7780"/>
    <cellStyle name="Normal 22 2 6 2 2 2" xfId="15839"/>
    <cellStyle name="Normal 22 2 6 2 2 2 2" xfId="32686"/>
    <cellStyle name="Normal 22 2 6 2 2 3" xfId="25119"/>
    <cellStyle name="Normal 22 2 6 2 3" xfId="12056"/>
    <cellStyle name="Normal 22 2 6 2 3 2" xfId="28905"/>
    <cellStyle name="Normal 22 2 6 2 4" xfId="21338"/>
    <cellStyle name="Normal 22 2 6 3" xfId="5896"/>
    <cellStyle name="Normal 22 2 6 3 2" xfId="13955"/>
    <cellStyle name="Normal 22 2 6 3 2 2" xfId="30802"/>
    <cellStyle name="Normal 22 2 6 3 3" xfId="23235"/>
    <cellStyle name="Normal 22 2 6 4" xfId="10111"/>
    <cellStyle name="Normal 22 2 6 4 2" xfId="27021"/>
    <cellStyle name="Normal 22 2 6 5" xfId="17394"/>
    <cellStyle name="Normal 22 2 6 6" xfId="19453"/>
    <cellStyle name="Normal 22 2 7" xfId="3055"/>
    <cellStyle name="Normal 22 2 7 2" xfId="6868"/>
    <cellStyle name="Normal 22 2 7 2 2" xfId="14927"/>
    <cellStyle name="Normal 22 2 7 2 2 2" xfId="31774"/>
    <cellStyle name="Normal 22 2 7 2 3" xfId="24207"/>
    <cellStyle name="Normal 22 2 7 3" xfId="11118"/>
    <cellStyle name="Normal 22 2 7 3 2" xfId="27993"/>
    <cellStyle name="Normal 22 2 7 4" xfId="20426"/>
    <cellStyle name="Normal 22 2 8" xfId="4984"/>
    <cellStyle name="Normal 22 2 8 2" xfId="13043"/>
    <cellStyle name="Normal 22 2 8 2 2" xfId="29890"/>
    <cellStyle name="Normal 22 2 8 3" xfId="22323"/>
    <cellStyle name="Normal 22 2 9" xfId="8967"/>
    <cellStyle name="Normal 22 2 9 2" xfId="26109"/>
    <cellStyle name="Normal 22 3" xfId="724"/>
    <cellStyle name="Normal 22 3 10" xfId="18563"/>
    <cellStyle name="Normal 22 3 11" xfId="34082"/>
    <cellStyle name="Normal 22 3 2" xfId="1063"/>
    <cellStyle name="Normal 22 3 2 2" xfId="1324"/>
    <cellStyle name="Normal 22 3 2 2 2" xfId="1820"/>
    <cellStyle name="Normal 22 3 2 2 2 2" xfId="2819"/>
    <cellStyle name="Normal 22 3 2 2 2 2 2" xfId="4781"/>
    <cellStyle name="Normal 22 3 2 2 2 2 2 2" xfId="8564"/>
    <cellStyle name="Normal 22 3 2 2 2 2 2 2 2" xfId="16623"/>
    <cellStyle name="Normal 22 3 2 2 2 2 2 2 2 2" xfId="33470"/>
    <cellStyle name="Normal 22 3 2 2 2 2 2 2 3" xfId="25903"/>
    <cellStyle name="Normal 22 3 2 2 2 2 2 3" xfId="12840"/>
    <cellStyle name="Normal 22 3 2 2 2 2 2 3 2" xfId="29689"/>
    <cellStyle name="Normal 22 3 2 2 2 2 2 4" xfId="22122"/>
    <cellStyle name="Normal 22 3 2 2 2 2 3" xfId="6680"/>
    <cellStyle name="Normal 22 3 2 2 2 2 3 2" xfId="14739"/>
    <cellStyle name="Normal 22 3 2 2 2 2 3 2 2" xfId="31586"/>
    <cellStyle name="Normal 22 3 2 2 2 2 3 3" xfId="24019"/>
    <cellStyle name="Normal 22 3 2 2 2 2 4" xfId="10906"/>
    <cellStyle name="Normal 22 3 2 2 2 2 4 2" xfId="27805"/>
    <cellStyle name="Normal 22 3 2 2 2 2 5" xfId="17399"/>
    <cellStyle name="Normal 22 3 2 2 2 2 6" xfId="20237"/>
    <cellStyle name="Normal 22 3 2 2 2 3" xfId="3869"/>
    <cellStyle name="Normal 22 3 2 2 2 3 2" xfId="7652"/>
    <cellStyle name="Normal 22 3 2 2 2 3 2 2" xfId="15711"/>
    <cellStyle name="Normal 22 3 2 2 2 3 2 2 2" xfId="32558"/>
    <cellStyle name="Normal 22 3 2 2 2 3 2 3" xfId="24991"/>
    <cellStyle name="Normal 22 3 2 2 2 3 3" xfId="11928"/>
    <cellStyle name="Normal 22 3 2 2 2 3 3 2" xfId="28777"/>
    <cellStyle name="Normal 22 3 2 2 2 3 4" xfId="21210"/>
    <cellStyle name="Normal 22 3 2 2 2 4" xfId="5768"/>
    <cellStyle name="Normal 22 3 2 2 2 4 2" xfId="13827"/>
    <cellStyle name="Normal 22 3 2 2 2 4 2 2" xfId="30674"/>
    <cellStyle name="Normal 22 3 2 2 2 4 3" xfId="23107"/>
    <cellStyle name="Normal 22 3 2 2 2 5" xfId="9953"/>
    <cellStyle name="Normal 22 3 2 2 2 5 2" xfId="26893"/>
    <cellStyle name="Normal 22 3 2 2 2 6" xfId="17398"/>
    <cellStyle name="Normal 22 3 2 2 2 7" xfId="19325"/>
    <cellStyle name="Normal 22 3 2 2 3" xfId="2366"/>
    <cellStyle name="Normal 22 3 2 2 3 2" xfId="4330"/>
    <cellStyle name="Normal 22 3 2 2 3 2 2" xfId="8113"/>
    <cellStyle name="Normal 22 3 2 2 3 2 2 2" xfId="16172"/>
    <cellStyle name="Normal 22 3 2 2 3 2 2 2 2" xfId="33019"/>
    <cellStyle name="Normal 22 3 2 2 3 2 2 3" xfId="25452"/>
    <cellStyle name="Normal 22 3 2 2 3 2 3" xfId="12389"/>
    <cellStyle name="Normal 22 3 2 2 3 2 3 2" xfId="29238"/>
    <cellStyle name="Normal 22 3 2 2 3 2 4" xfId="21671"/>
    <cellStyle name="Normal 22 3 2 2 3 3" xfId="6229"/>
    <cellStyle name="Normal 22 3 2 2 3 3 2" xfId="14288"/>
    <cellStyle name="Normal 22 3 2 2 3 3 2 2" xfId="31135"/>
    <cellStyle name="Normal 22 3 2 2 3 3 3" xfId="23568"/>
    <cellStyle name="Normal 22 3 2 2 3 4" xfId="10454"/>
    <cellStyle name="Normal 22 3 2 2 3 4 2" xfId="27354"/>
    <cellStyle name="Normal 22 3 2 2 3 5" xfId="17400"/>
    <cellStyle name="Normal 22 3 2 2 3 6" xfId="19786"/>
    <cellStyle name="Normal 22 3 2 2 4" xfId="3418"/>
    <cellStyle name="Normal 22 3 2 2 4 2" xfId="7201"/>
    <cellStyle name="Normal 22 3 2 2 4 2 2" xfId="15260"/>
    <cellStyle name="Normal 22 3 2 2 4 2 2 2" xfId="32107"/>
    <cellStyle name="Normal 22 3 2 2 4 2 3" xfId="24540"/>
    <cellStyle name="Normal 22 3 2 2 4 3" xfId="11477"/>
    <cellStyle name="Normal 22 3 2 2 4 3 2" xfId="28326"/>
    <cellStyle name="Normal 22 3 2 2 4 4" xfId="20759"/>
    <cellStyle name="Normal 22 3 2 2 5" xfId="5317"/>
    <cellStyle name="Normal 22 3 2 2 5 2" xfId="13376"/>
    <cellStyle name="Normal 22 3 2 2 5 2 2" xfId="30223"/>
    <cellStyle name="Normal 22 3 2 2 5 3" xfId="22656"/>
    <cellStyle name="Normal 22 3 2 2 6" xfId="9478"/>
    <cellStyle name="Normal 22 3 2 2 6 2" xfId="26442"/>
    <cellStyle name="Normal 22 3 2 2 7" xfId="17397"/>
    <cellStyle name="Normal 22 3 2 2 8" xfId="18874"/>
    <cellStyle name="Normal 22 3 2 3" xfId="1602"/>
    <cellStyle name="Normal 22 3 2 3 2" xfId="2601"/>
    <cellStyle name="Normal 22 3 2 3 2 2" xfId="4563"/>
    <cellStyle name="Normal 22 3 2 3 2 2 2" xfId="8346"/>
    <cellStyle name="Normal 22 3 2 3 2 2 2 2" xfId="16405"/>
    <cellStyle name="Normal 22 3 2 3 2 2 2 2 2" xfId="33252"/>
    <cellStyle name="Normal 22 3 2 3 2 2 2 3" xfId="25685"/>
    <cellStyle name="Normal 22 3 2 3 2 2 3" xfId="12622"/>
    <cellStyle name="Normal 22 3 2 3 2 2 3 2" xfId="29471"/>
    <cellStyle name="Normal 22 3 2 3 2 2 4" xfId="21904"/>
    <cellStyle name="Normal 22 3 2 3 2 3" xfId="6462"/>
    <cellStyle name="Normal 22 3 2 3 2 3 2" xfId="14521"/>
    <cellStyle name="Normal 22 3 2 3 2 3 2 2" xfId="31368"/>
    <cellStyle name="Normal 22 3 2 3 2 3 3" xfId="23801"/>
    <cellStyle name="Normal 22 3 2 3 2 4" xfId="10688"/>
    <cellStyle name="Normal 22 3 2 3 2 4 2" xfId="27587"/>
    <cellStyle name="Normal 22 3 2 3 2 5" xfId="17402"/>
    <cellStyle name="Normal 22 3 2 3 2 6" xfId="20019"/>
    <cellStyle name="Normal 22 3 2 3 3" xfId="3651"/>
    <cellStyle name="Normal 22 3 2 3 3 2" xfId="7434"/>
    <cellStyle name="Normal 22 3 2 3 3 2 2" xfId="15493"/>
    <cellStyle name="Normal 22 3 2 3 3 2 2 2" xfId="32340"/>
    <cellStyle name="Normal 22 3 2 3 3 2 3" xfId="24773"/>
    <cellStyle name="Normal 22 3 2 3 3 3" xfId="11710"/>
    <cellStyle name="Normal 22 3 2 3 3 3 2" xfId="28559"/>
    <cellStyle name="Normal 22 3 2 3 3 4" xfId="20992"/>
    <cellStyle name="Normal 22 3 2 3 4" xfId="5550"/>
    <cellStyle name="Normal 22 3 2 3 4 2" xfId="13609"/>
    <cellStyle name="Normal 22 3 2 3 4 2 2" xfId="30456"/>
    <cellStyle name="Normal 22 3 2 3 4 3" xfId="22889"/>
    <cellStyle name="Normal 22 3 2 3 5" xfId="9735"/>
    <cellStyle name="Normal 22 3 2 3 5 2" xfId="26675"/>
    <cellStyle name="Normal 22 3 2 3 6" xfId="17401"/>
    <cellStyle name="Normal 22 3 2 3 7" xfId="19107"/>
    <cellStyle name="Normal 22 3 2 4" xfId="2148"/>
    <cellStyle name="Normal 22 3 2 4 2" xfId="4112"/>
    <cellStyle name="Normal 22 3 2 4 2 2" xfId="7895"/>
    <cellStyle name="Normal 22 3 2 4 2 2 2" xfId="15954"/>
    <cellStyle name="Normal 22 3 2 4 2 2 2 2" xfId="32801"/>
    <cellStyle name="Normal 22 3 2 4 2 2 3" xfId="25234"/>
    <cellStyle name="Normal 22 3 2 4 2 3" xfId="12171"/>
    <cellStyle name="Normal 22 3 2 4 2 3 2" xfId="29020"/>
    <cellStyle name="Normal 22 3 2 4 2 4" xfId="21453"/>
    <cellStyle name="Normal 22 3 2 4 3" xfId="6011"/>
    <cellStyle name="Normal 22 3 2 4 3 2" xfId="14070"/>
    <cellStyle name="Normal 22 3 2 4 3 2 2" xfId="30917"/>
    <cellStyle name="Normal 22 3 2 4 3 3" xfId="23350"/>
    <cellStyle name="Normal 22 3 2 4 4" xfId="10236"/>
    <cellStyle name="Normal 22 3 2 4 4 2" xfId="27136"/>
    <cellStyle name="Normal 22 3 2 4 5" xfId="17403"/>
    <cellStyle name="Normal 22 3 2 4 6" xfId="19568"/>
    <cellStyle name="Normal 22 3 2 5" xfId="3200"/>
    <cellStyle name="Normal 22 3 2 5 2" xfId="6983"/>
    <cellStyle name="Normal 22 3 2 5 2 2" xfId="15042"/>
    <cellStyle name="Normal 22 3 2 5 2 2 2" xfId="31889"/>
    <cellStyle name="Normal 22 3 2 5 2 3" xfId="24322"/>
    <cellStyle name="Normal 22 3 2 5 3" xfId="11259"/>
    <cellStyle name="Normal 22 3 2 5 3 2" xfId="28108"/>
    <cellStyle name="Normal 22 3 2 5 4" xfId="20541"/>
    <cellStyle name="Normal 22 3 2 6" xfId="5099"/>
    <cellStyle name="Normal 22 3 2 6 2" xfId="13158"/>
    <cellStyle name="Normal 22 3 2 6 2 2" xfId="30005"/>
    <cellStyle name="Normal 22 3 2 6 3" xfId="22438"/>
    <cellStyle name="Normal 22 3 2 7" xfId="9243"/>
    <cellStyle name="Normal 22 3 2 7 2" xfId="26224"/>
    <cellStyle name="Normal 22 3 2 8" xfId="17396"/>
    <cellStyle name="Normal 22 3 2 9" xfId="18656"/>
    <cellStyle name="Normal 22 3 3" xfId="1232"/>
    <cellStyle name="Normal 22 3 3 2" xfId="1728"/>
    <cellStyle name="Normal 22 3 3 2 2" xfId="2727"/>
    <cellStyle name="Normal 22 3 3 2 2 2" xfId="4689"/>
    <cellStyle name="Normal 22 3 3 2 2 2 2" xfId="8472"/>
    <cellStyle name="Normal 22 3 3 2 2 2 2 2" xfId="16531"/>
    <cellStyle name="Normal 22 3 3 2 2 2 2 2 2" xfId="33378"/>
    <cellStyle name="Normal 22 3 3 2 2 2 2 3" xfId="25811"/>
    <cellStyle name="Normal 22 3 3 2 2 2 3" xfId="12748"/>
    <cellStyle name="Normal 22 3 3 2 2 2 3 2" xfId="29597"/>
    <cellStyle name="Normal 22 3 3 2 2 2 4" xfId="22030"/>
    <cellStyle name="Normal 22 3 3 2 2 3" xfId="6588"/>
    <cellStyle name="Normal 22 3 3 2 2 3 2" xfId="14647"/>
    <cellStyle name="Normal 22 3 3 2 2 3 2 2" xfId="31494"/>
    <cellStyle name="Normal 22 3 3 2 2 3 3" xfId="23927"/>
    <cellStyle name="Normal 22 3 3 2 2 4" xfId="10814"/>
    <cellStyle name="Normal 22 3 3 2 2 4 2" xfId="27713"/>
    <cellStyle name="Normal 22 3 3 2 2 5" xfId="17406"/>
    <cellStyle name="Normal 22 3 3 2 2 6" xfId="20145"/>
    <cellStyle name="Normal 22 3 3 2 3" xfId="3777"/>
    <cellStyle name="Normal 22 3 3 2 3 2" xfId="7560"/>
    <cellStyle name="Normal 22 3 3 2 3 2 2" xfId="15619"/>
    <cellStyle name="Normal 22 3 3 2 3 2 2 2" xfId="32466"/>
    <cellStyle name="Normal 22 3 3 2 3 2 3" xfId="24899"/>
    <cellStyle name="Normal 22 3 3 2 3 3" xfId="11836"/>
    <cellStyle name="Normal 22 3 3 2 3 3 2" xfId="28685"/>
    <cellStyle name="Normal 22 3 3 2 3 4" xfId="21118"/>
    <cellStyle name="Normal 22 3 3 2 4" xfId="5676"/>
    <cellStyle name="Normal 22 3 3 2 4 2" xfId="13735"/>
    <cellStyle name="Normal 22 3 3 2 4 2 2" xfId="30582"/>
    <cellStyle name="Normal 22 3 3 2 4 3" xfId="23015"/>
    <cellStyle name="Normal 22 3 3 2 5" xfId="9861"/>
    <cellStyle name="Normal 22 3 3 2 5 2" xfId="26801"/>
    <cellStyle name="Normal 22 3 3 2 6" xfId="17405"/>
    <cellStyle name="Normal 22 3 3 2 7" xfId="19233"/>
    <cellStyle name="Normal 22 3 3 3" xfId="2274"/>
    <cellStyle name="Normal 22 3 3 3 2" xfId="4238"/>
    <cellStyle name="Normal 22 3 3 3 2 2" xfId="8021"/>
    <cellStyle name="Normal 22 3 3 3 2 2 2" xfId="16080"/>
    <cellStyle name="Normal 22 3 3 3 2 2 2 2" xfId="32927"/>
    <cellStyle name="Normal 22 3 3 3 2 2 3" xfId="25360"/>
    <cellStyle name="Normal 22 3 3 3 2 3" xfId="12297"/>
    <cellStyle name="Normal 22 3 3 3 2 3 2" xfId="29146"/>
    <cellStyle name="Normal 22 3 3 3 2 4" xfId="21579"/>
    <cellStyle name="Normal 22 3 3 3 3" xfId="6137"/>
    <cellStyle name="Normal 22 3 3 3 3 2" xfId="14196"/>
    <cellStyle name="Normal 22 3 3 3 3 2 2" xfId="31043"/>
    <cellStyle name="Normal 22 3 3 3 3 3" xfId="23476"/>
    <cellStyle name="Normal 22 3 3 3 4" xfId="10362"/>
    <cellStyle name="Normal 22 3 3 3 4 2" xfId="27262"/>
    <cellStyle name="Normal 22 3 3 3 5" xfId="17407"/>
    <cellStyle name="Normal 22 3 3 3 6" xfId="19694"/>
    <cellStyle name="Normal 22 3 3 4" xfId="3326"/>
    <cellStyle name="Normal 22 3 3 4 2" xfId="7109"/>
    <cellStyle name="Normal 22 3 3 4 2 2" xfId="15168"/>
    <cellStyle name="Normal 22 3 3 4 2 2 2" xfId="32015"/>
    <cellStyle name="Normal 22 3 3 4 2 3" xfId="24448"/>
    <cellStyle name="Normal 22 3 3 4 3" xfId="11385"/>
    <cellStyle name="Normal 22 3 3 4 3 2" xfId="28234"/>
    <cellStyle name="Normal 22 3 3 4 4" xfId="20667"/>
    <cellStyle name="Normal 22 3 3 5" xfId="5225"/>
    <cellStyle name="Normal 22 3 3 5 2" xfId="13284"/>
    <cellStyle name="Normal 22 3 3 5 2 2" xfId="30131"/>
    <cellStyle name="Normal 22 3 3 5 3" xfId="22564"/>
    <cellStyle name="Normal 22 3 3 6" xfId="9386"/>
    <cellStyle name="Normal 22 3 3 6 2" xfId="26350"/>
    <cellStyle name="Normal 22 3 3 7" xfId="17404"/>
    <cellStyle name="Normal 22 3 3 8" xfId="18782"/>
    <cellStyle name="Normal 22 3 4" xfId="1510"/>
    <cellStyle name="Normal 22 3 4 2" xfId="2509"/>
    <cellStyle name="Normal 22 3 4 2 2" xfId="4471"/>
    <cellStyle name="Normal 22 3 4 2 2 2" xfId="8254"/>
    <cellStyle name="Normal 22 3 4 2 2 2 2" xfId="16313"/>
    <cellStyle name="Normal 22 3 4 2 2 2 2 2" xfId="33160"/>
    <cellStyle name="Normal 22 3 4 2 2 2 3" xfId="25593"/>
    <cellStyle name="Normal 22 3 4 2 2 3" xfId="12530"/>
    <cellStyle name="Normal 22 3 4 2 2 3 2" xfId="29379"/>
    <cellStyle name="Normal 22 3 4 2 2 4" xfId="21812"/>
    <cellStyle name="Normal 22 3 4 2 3" xfId="6370"/>
    <cellStyle name="Normal 22 3 4 2 3 2" xfId="14429"/>
    <cellStyle name="Normal 22 3 4 2 3 2 2" xfId="31276"/>
    <cellStyle name="Normal 22 3 4 2 3 3" xfId="23709"/>
    <cellStyle name="Normal 22 3 4 2 4" xfId="10596"/>
    <cellStyle name="Normal 22 3 4 2 4 2" xfId="27495"/>
    <cellStyle name="Normal 22 3 4 2 5" xfId="17409"/>
    <cellStyle name="Normal 22 3 4 2 6" xfId="19927"/>
    <cellStyle name="Normal 22 3 4 3" xfId="3559"/>
    <cellStyle name="Normal 22 3 4 3 2" xfId="7342"/>
    <cellStyle name="Normal 22 3 4 3 2 2" xfId="15401"/>
    <cellStyle name="Normal 22 3 4 3 2 2 2" xfId="32248"/>
    <cellStyle name="Normal 22 3 4 3 2 3" xfId="24681"/>
    <cellStyle name="Normal 22 3 4 3 3" xfId="11618"/>
    <cellStyle name="Normal 22 3 4 3 3 2" xfId="28467"/>
    <cellStyle name="Normal 22 3 4 3 4" xfId="20900"/>
    <cellStyle name="Normal 22 3 4 4" xfId="5458"/>
    <cellStyle name="Normal 22 3 4 4 2" xfId="13517"/>
    <cellStyle name="Normal 22 3 4 4 2 2" xfId="30364"/>
    <cellStyle name="Normal 22 3 4 4 3" xfId="22797"/>
    <cellStyle name="Normal 22 3 4 5" xfId="9643"/>
    <cellStyle name="Normal 22 3 4 5 2" xfId="26583"/>
    <cellStyle name="Normal 22 3 4 6" xfId="17408"/>
    <cellStyle name="Normal 22 3 4 7" xfId="19015"/>
    <cellStyle name="Normal 22 3 5" xfId="2039"/>
    <cellStyle name="Normal 22 3 5 2" xfId="4020"/>
    <cellStyle name="Normal 22 3 5 2 2" xfId="7803"/>
    <cellStyle name="Normal 22 3 5 2 2 2" xfId="15862"/>
    <cellStyle name="Normal 22 3 5 2 2 2 2" xfId="32709"/>
    <cellStyle name="Normal 22 3 5 2 2 3" xfId="25142"/>
    <cellStyle name="Normal 22 3 5 2 3" xfId="12079"/>
    <cellStyle name="Normal 22 3 5 2 3 2" xfId="28928"/>
    <cellStyle name="Normal 22 3 5 2 4" xfId="21361"/>
    <cellStyle name="Normal 22 3 5 3" xfId="5919"/>
    <cellStyle name="Normal 22 3 5 3 2" xfId="13978"/>
    <cellStyle name="Normal 22 3 5 3 2 2" xfId="30825"/>
    <cellStyle name="Normal 22 3 5 3 3" xfId="23258"/>
    <cellStyle name="Normal 22 3 5 4" xfId="10137"/>
    <cellStyle name="Normal 22 3 5 4 2" xfId="27044"/>
    <cellStyle name="Normal 22 3 5 5" xfId="17410"/>
    <cellStyle name="Normal 22 3 5 6" xfId="19476"/>
    <cellStyle name="Normal 22 3 6" xfId="3078"/>
    <cellStyle name="Normal 22 3 6 2" xfId="6891"/>
    <cellStyle name="Normal 22 3 6 2 2" xfId="14950"/>
    <cellStyle name="Normal 22 3 6 2 2 2" xfId="31797"/>
    <cellStyle name="Normal 22 3 6 2 3" xfId="24230"/>
    <cellStyle name="Normal 22 3 6 3" xfId="11141"/>
    <cellStyle name="Normal 22 3 6 3 2" xfId="28016"/>
    <cellStyle name="Normal 22 3 6 4" xfId="20449"/>
    <cellStyle name="Normal 22 3 7" xfId="5007"/>
    <cellStyle name="Normal 22 3 7 2" xfId="13066"/>
    <cellStyle name="Normal 22 3 7 2 2" xfId="29913"/>
    <cellStyle name="Normal 22 3 7 3" xfId="22346"/>
    <cellStyle name="Normal 22 3 8" xfId="9024"/>
    <cellStyle name="Normal 22 3 8 2" xfId="26132"/>
    <cellStyle name="Normal 22 3 9" xfId="17395"/>
    <cellStyle name="Normal 22 4" xfId="943"/>
    <cellStyle name="Normal 22 4 2" xfId="3123"/>
    <cellStyle name="Normal 22 4 3" xfId="17411"/>
    <cellStyle name="Normal 22 4 4" xfId="34083"/>
    <cellStyle name="Normal 22 5" xfId="1027"/>
    <cellStyle name="Normal 22 5 2" xfId="1288"/>
    <cellStyle name="Normal 22 5 2 2" xfId="1784"/>
    <cellStyle name="Normal 22 5 2 2 2" xfId="2783"/>
    <cellStyle name="Normal 22 5 2 2 2 2" xfId="4745"/>
    <cellStyle name="Normal 22 5 2 2 2 2 2" xfId="8528"/>
    <cellStyle name="Normal 22 5 2 2 2 2 2 2" xfId="16587"/>
    <cellStyle name="Normal 22 5 2 2 2 2 2 2 2" xfId="33434"/>
    <cellStyle name="Normal 22 5 2 2 2 2 2 3" xfId="25867"/>
    <cellStyle name="Normal 22 5 2 2 2 2 3" xfId="12804"/>
    <cellStyle name="Normal 22 5 2 2 2 2 3 2" xfId="29653"/>
    <cellStyle name="Normal 22 5 2 2 2 2 4" xfId="22086"/>
    <cellStyle name="Normal 22 5 2 2 2 3" xfId="6644"/>
    <cellStyle name="Normal 22 5 2 2 2 3 2" xfId="14703"/>
    <cellStyle name="Normal 22 5 2 2 2 3 2 2" xfId="31550"/>
    <cellStyle name="Normal 22 5 2 2 2 3 3" xfId="23983"/>
    <cellStyle name="Normal 22 5 2 2 2 4" xfId="10870"/>
    <cellStyle name="Normal 22 5 2 2 2 4 2" xfId="27769"/>
    <cellStyle name="Normal 22 5 2 2 2 5" xfId="17415"/>
    <cellStyle name="Normal 22 5 2 2 2 6" xfId="20201"/>
    <cellStyle name="Normal 22 5 2 2 3" xfId="3833"/>
    <cellStyle name="Normal 22 5 2 2 3 2" xfId="7616"/>
    <cellStyle name="Normal 22 5 2 2 3 2 2" xfId="15675"/>
    <cellStyle name="Normal 22 5 2 2 3 2 2 2" xfId="32522"/>
    <cellStyle name="Normal 22 5 2 2 3 2 3" xfId="24955"/>
    <cellStyle name="Normal 22 5 2 2 3 3" xfId="11892"/>
    <cellStyle name="Normal 22 5 2 2 3 3 2" xfId="28741"/>
    <cellStyle name="Normal 22 5 2 2 3 4" xfId="21174"/>
    <cellStyle name="Normal 22 5 2 2 4" xfId="5732"/>
    <cellStyle name="Normal 22 5 2 2 4 2" xfId="13791"/>
    <cellStyle name="Normal 22 5 2 2 4 2 2" xfId="30638"/>
    <cellStyle name="Normal 22 5 2 2 4 3" xfId="23071"/>
    <cellStyle name="Normal 22 5 2 2 5" xfId="9917"/>
    <cellStyle name="Normal 22 5 2 2 5 2" xfId="26857"/>
    <cellStyle name="Normal 22 5 2 2 6" xfId="17414"/>
    <cellStyle name="Normal 22 5 2 2 7" xfId="19289"/>
    <cellStyle name="Normal 22 5 2 3" xfId="2330"/>
    <cellStyle name="Normal 22 5 2 3 2" xfId="4294"/>
    <cellStyle name="Normal 22 5 2 3 2 2" xfId="8077"/>
    <cellStyle name="Normal 22 5 2 3 2 2 2" xfId="16136"/>
    <cellStyle name="Normal 22 5 2 3 2 2 2 2" xfId="32983"/>
    <cellStyle name="Normal 22 5 2 3 2 2 3" xfId="25416"/>
    <cellStyle name="Normal 22 5 2 3 2 3" xfId="12353"/>
    <cellStyle name="Normal 22 5 2 3 2 3 2" xfId="29202"/>
    <cellStyle name="Normal 22 5 2 3 2 4" xfId="21635"/>
    <cellStyle name="Normal 22 5 2 3 3" xfId="6193"/>
    <cellStyle name="Normal 22 5 2 3 3 2" xfId="14252"/>
    <cellStyle name="Normal 22 5 2 3 3 2 2" xfId="31099"/>
    <cellStyle name="Normal 22 5 2 3 3 3" xfId="23532"/>
    <cellStyle name="Normal 22 5 2 3 4" xfId="10418"/>
    <cellStyle name="Normal 22 5 2 3 4 2" xfId="27318"/>
    <cellStyle name="Normal 22 5 2 3 5" xfId="17416"/>
    <cellStyle name="Normal 22 5 2 3 6" xfId="19750"/>
    <cellStyle name="Normal 22 5 2 4" xfId="3382"/>
    <cellStyle name="Normal 22 5 2 4 2" xfId="7165"/>
    <cellStyle name="Normal 22 5 2 4 2 2" xfId="15224"/>
    <cellStyle name="Normal 22 5 2 4 2 2 2" xfId="32071"/>
    <cellStyle name="Normal 22 5 2 4 2 3" xfId="24504"/>
    <cellStyle name="Normal 22 5 2 4 3" xfId="11441"/>
    <cellStyle name="Normal 22 5 2 4 3 2" xfId="28290"/>
    <cellStyle name="Normal 22 5 2 4 4" xfId="20723"/>
    <cellStyle name="Normal 22 5 2 5" xfId="5281"/>
    <cellStyle name="Normal 22 5 2 5 2" xfId="13340"/>
    <cellStyle name="Normal 22 5 2 5 2 2" xfId="30187"/>
    <cellStyle name="Normal 22 5 2 5 3" xfId="22620"/>
    <cellStyle name="Normal 22 5 2 6" xfId="9442"/>
    <cellStyle name="Normal 22 5 2 6 2" xfId="26406"/>
    <cellStyle name="Normal 22 5 2 7" xfId="17413"/>
    <cellStyle name="Normal 22 5 2 8" xfId="18838"/>
    <cellStyle name="Normal 22 5 3" xfId="1566"/>
    <cellStyle name="Normal 22 5 3 2" xfId="2565"/>
    <cellStyle name="Normal 22 5 3 2 2" xfId="4527"/>
    <cellStyle name="Normal 22 5 3 2 2 2" xfId="8310"/>
    <cellStyle name="Normal 22 5 3 2 2 2 2" xfId="16369"/>
    <cellStyle name="Normal 22 5 3 2 2 2 2 2" xfId="33216"/>
    <cellStyle name="Normal 22 5 3 2 2 2 3" xfId="25649"/>
    <cellStyle name="Normal 22 5 3 2 2 3" xfId="12586"/>
    <cellStyle name="Normal 22 5 3 2 2 3 2" xfId="29435"/>
    <cellStyle name="Normal 22 5 3 2 2 4" xfId="21868"/>
    <cellStyle name="Normal 22 5 3 2 3" xfId="6426"/>
    <cellStyle name="Normal 22 5 3 2 3 2" xfId="14485"/>
    <cellStyle name="Normal 22 5 3 2 3 2 2" xfId="31332"/>
    <cellStyle name="Normal 22 5 3 2 3 3" xfId="23765"/>
    <cellStyle name="Normal 22 5 3 2 4" xfId="10652"/>
    <cellStyle name="Normal 22 5 3 2 4 2" xfId="27551"/>
    <cellStyle name="Normal 22 5 3 2 5" xfId="17418"/>
    <cellStyle name="Normal 22 5 3 2 6" xfId="19983"/>
    <cellStyle name="Normal 22 5 3 3" xfId="3615"/>
    <cellStyle name="Normal 22 5 3 3 2" xfId="7398"/>
    <cellStyle name="Normal 22 5 3 3 2 2" xfId="15457"/>
    <cellStyle name="Normal 22 5 3 3 2 2 2" xfId="32304"/>
    <cellStyle name="Normal 22 5 3 3 2 3" xfId="24737"/>
    <cellStyle name="Normal 22 5 3 3 3" xfId="11674"/>
    <cellStyle name="Normal 22 5 3 3 3 2" xfId="28523"/>
    <cellStyle name="Normal 22 5 3 3 4" xfId="20956"/>
    <cellStyle name="Normal 22 5 3 4" xfId="5514"/>
    <cellStyle name="Normal 22 5 3 4 2" xfId="13573"/>
    <cellStyle name="Normal 22 5 3 4 2 2" xfId="30420"/>
    <cellStyle name="Normal 22 5 3 4 3" xfId="22853"/>
    <cellStyle name="Normal 22 5 3 5" xfId="9699"/>
    <cellStyle name="Normal 22 5 3 5 2" xfId="26639"/>
    <cellStyle name="Normal 22 5 3 6" xfId="17417"/>
    <cellStyle name="Normal 22 5 3 7" xfId="19071"/>
    <cellStyle name="Normal 22 5 4" xfId="2112"/>
    <cellStyle name="Normal 22 5 4 2" xfId="4076"/>
    <cellStyle name="Normal 22 5 4 2 2" xfId="7859"/>
    <cellStyle name="Normal 22 5 4 2 2 2" xfId="15918"/>
    <cellStyle name="Normal 22 5 4 2 2 2 2" xfId="32765"/>
    <cellStyle name="Normal 22 5 4 2 2 3" xfId="25198"/>
    <cellStyle name="Normal 22 5 4 2 3" xfId="12135"/>
    <cellStyle name="Normal 22 5 4 2 3 2" xfId="28984"/>
    <cellStyle name="Normal 22 5 4 2 4" xfId="21417"/>
    <cellStyle name="Normal 22 5 4 3" xfId="5975"/>
    <cellStyle name="Normal 22 5 4 3 2" xfId="14034"/>
    <cellStyle name="Normal 22 5 4 3 2 2" xfId="30881"/>
    <cellStyle name="Normal 22 5 4 3 3" xfId="23314"/>
    <cellStyle name="Normal 22 5 4 4" xfId="10200"/>
    <cellStyle name="Normal 22 5 4 4 2" xfId="27100"/>
    <cellStyle name="Normal 22 5 4 5" xfId="17419"/>
    <cellStyle name="Normal 22 5 4 6" xfId="19532"/>
    <cellStyle name="Normal 22 5 5" xfId="3164"/>
    <cellStyle name="Normal 22 5 5 2" xfId="6947"/>
    <cellStyle name="Normal 22 5 5 2 2" xfId="15006"/>
    <cellStyle name="Normal 22 5 5 2 2 2" xfId="31853"/>
    <cellStyle name="Normal 22 5 5 2 3" xfId="24286"/>
    <cellStyle name="Normal 22 5 5 3" xfId="11223"/>
    <cellStyle name="Normal 22 5 5 3 2" xfId="28072"/>
    <cellStyle name="Normal 22 5 5 4" xfId="20505"/>
    <cellStyle name="Normal 22 5 6" xfId="5063"/>
    <cellStyle name="Normal 22 5 6 2" xfId="13122"/>
    <cellStyle name="Normal 22 5 6 2 2" xfId="29969"/>
    <cellStyle name="Normal 22 5 6 3" xfId="22402"/>
    <cellStyle name="Normal 22 5 7" xfId="9207"/>
    <cellStyle name="Normal 22 5 7 2" xfId="26188"/>
    <cellStyle name="Normal 22 5 8" xfId="17412"/>
    <cellStyle name="Normal 22 5 9" xfId="18620"/>
    <cellStyle name="Normal 22 6" xfId="1196"/>
    <cellStyle name="Normal 22 6 2" xfId="1692"/>
    <cellStyle name="Normal 22 6 2 2" xfId="2691"/>
    <cellStyle name="Normal 22 6 2 2 2" xfId="4653"/>
    <cellStyle name="Normal 22 6 2 2 2 2" xfId="8436"/>
    <cellStyle name="Normal 22 6 2 2 2 2 2" xfId="16495"/>
    <cellStyle name="Normal 22 6 2 2 2 2 2 2" xfId="33342"/>
    <cellStyle name="Normal 22 6 2 2 2 2 3" xfId="25775"/>
    <cellStyle name="Normal 22 6 2 2 2 3" xfId="12712"/>
    <cellStyle name="Normal 22 6 2 2 2 3 2" xfId="29561"/>
    <cellStyle name="Normal 22 6 2 2 2 4" xfId="21994"/>
    <cellStyle name="Normal 22 6 2 2 3" xfId="6552"/>
    <cellStyle name="Normal 22 6 2 2 3 2" xfId="14611"/>
    <cellStyle name="Normal 22 6 2 2 3 2 2" xfId="31458"/>
    <cellStyle name="Normal 22 6 2 2 3 3" xfId="23891"/>
    <cellStyle name="Normal 22 6 2 2 4" xfId="10778"/>
    <cellStyle name="Normal 22 6 2 2 4 2" xfId="27677"/>
    <cellStyle name="Normal 22 6 2 2 5" xfId="17422"/>
    <cellStyle name="Normal 22 6 2 2 6" xfId="20109"/>
    <cellStyle name="Normal 22 6 2 3" xfId="3741"/>
    <cellStyle name="Normal 22 6 2 3 2" xfId="7524"/>
    <cellStyle name="Normal 22 6 2 3 2 2" xfId="15583"/>
    <cellStyle name="Normal 22 6 2 3 2 2 2" xfId="32430"/>
    <cellStyle name="Normal 22 6 2 3 2 3" xfId="24863"/>
    <cellStyle name="Normal 22 6 2 3 3" xfId="11800"/>
    <cellStyle name="Normal 22 6 2 3 3 2" xfId="28649"/>
    <cellStyle name="Normal 22 6 2 3 4" xfId="21082"/>
    <cellStyle name="Normal 22 6 2 4" xfId="5640"/>
    <cellStyle name="Normal 22 6 2 4 2" xfId="13699"/>
    <cellStyle name="Normal 22 6 2 4 2 2" xfId="30546"/>
    <cellStyle name="Normal 22 6 2 4 3" xfId="22979"/>
    <cellStyle name="Normal 22 6 2 5" xfId="9825"/>
    <cellStyle name="Normal 22 6 2 5 2" xfId="26765"/>
    <cellStyle name="Normal 22 6 2 6" xfId="17421"/>
    <cellStyle name="Normal 22 6 2 7" xfId="19197"/>
    <cellStyle name="Normal 22 6 3" xfId="2238"/>
    <cellStyle name="Normal 22 6 3 2" xfId="4202"/>
    <cellStyle name="Normal 22 6 3 2 2" xfId="7985"/>
    <cellStyle name="Normal 22 6 3 2 2 2" xfId="16044"/>
    <cellStyle name="Normal 22 6 3 2 2 2 2" xfId="32891"/>
    <cellStyle name="Normal 22 6 3 2 2 3" xfId="25324"/>
    <cellStyle name="Normal 22 6 3 2 3" xfId="12261"/>
    <cellStyle name="Normal 22 6 3 2 3 2" xfId="29110"/>
    <cellStyle name="Normal 22 6 3 2 4" xfId="21543"/>
    <cellStyle name="Normal 22 6 3 3" xfId="6101"/>
    <cellStyle name="Normal 22 6 3 3 2" xfId="14160"/>
    <cellStyle name="Normal 22 6 3 3 2 2" xfId="31007"/>
    <cellStyle name="Normal 22 6 3 3 3" xfId="23440"/>
    <cellStyle name="Normal 22 6 3 4" xfId="10326"/>
    <cellStyle name="Normal 22 6 3 4 2" xfId="27226"/>
    <cellStyle name="Normal 22 6 3 5" xfId="17423"/>
    <cellStyle name="Normal 22 6 3 6" xfId="19658"/>
    <cellStyle name="Normal 22 6 4" xfId="3290"/>
    <cellStyle name="Normal 22 6 4 2" xfId="7073"/>
    <cellStyle name="Normal 22 6 4 2 2" xfId="15132"/>
    <cellStyle name="Normal 22 6 4 2 2 2" xfId="31979"/>
    <cellStyle name="Normal 22 6 4 2 3" xfId="24412"/>
    <cellStyle name="Normal 22 6 4 3" xfId="11349"/>
    <cellStyle name="Normal 22 6 4 3 2" xfId="28198"/>
    <cellStyle name="Normal 22 6 4 4" xfId="20631"/>
    <cellStyle name="Normal 22 6 5" xfId="5189"/>
    <cellStyle name="Normal 22 6 5 2" xfId="13248"/>
    <cellStyle name="Normal 22 6 5 2 2" xfId="30095"/>
    <cellStyle name="Normal 22 6 5 3" xfId="22528"/>
    <cellStyle name="Normal 22 6 6" xfId="9350"/>
    <cellStyle name="Normal 22 6 6 2" xfId="26314"/>
    <cellStyle name="Normal 22 6 7" xfId="17420"/>
    <cellStyle name="Normal 22 6 8" xfId="18746"/>
    <cellStyle name="Normal 22 7" xfId="1474"/>
    <cellStyle name="Normal 22 7 2" xfId="2473"/>
    <cellStyle name="Normal 22 7 2 2" xfId="4435"/>
    <cellStyle name="Normal 22 7 2 2 2" xfId="8218"/>
    <cellStyle name="Normal 22 7 2 2 2 2" xfId="16277"/>
    <cellStyle name="Normal 22 7 2 2 2 2 2" xfId="33124"/>
    <cellStyle name="Normal 22 7 2 2 2 3" xfId="25557"/>
    <cellStyle name="Normal 22 7 2 2 3" xfId="12494"/>
    <cellStyle name="Normal 22 7 2 2 3 2" xfId="29343"/>
    <cellStyle name="Normal 22 7 2 2 4" xfId="21776"/>
    <cellStyle name="Normal 22 7 2 3" xfId="6334"/>
    <cellStyle name="Normal 22 7 2 3 2" xfId="14393"/>
    <cellStyle name="Normal 22 7 2 3 2 2" xfId="31240"/>
    <cellStyle name="Normal 22 7 2 3 3" xfId="23673"/>
    <cellStyle name="Normal 22 7 2 4" xfId="10560"/>
    <cellStyle name="Normal 22 7 2 4 2" xfId="27459"/>
    <cellStyle name="Normal 22 7 2 5" xfId="17425"/>
    <cellStyle name="Normal 22 7 2 6" xfId="19891"/>
    <cellStyle name="Normal 22 7 3" xfId="3523"/>
    <cellStyle name="Normal 22 7 3 2" xfId="7306"/>
    <cellStyle name="Normal 22 7 3 2 2" xfId="15365"/>
    <cellStyle name="Normal 22 7 3 2 2 2" xfId="32212"/>
    <cellStyle name="Normal 22 7 3 2 3" xfId="24645"/>
    <cellStyle name="Normal 22 7 3 3" xfId="11582"/>
    <cellStyle name="Normal 22 7 3 3 2" xfId="28431"/>
    <cellStyle name="Normal 22 7 3 4" xfId="20864"/>
    <cellStyle name="Normal 22 7 4" xfId="5422"/>
    <cellStyle name="Normal 22 7 4 2" xfId="13481"/>
    <cellStyle name="Normal 22 7 4 2 2" xfId="30328"/>
    <cellStyle name="Normal 22 7 4 3" xfId="22761"/>
    <cellStyle name="Normal 22 7 5" xfId="9607"/>
    <cellStyle name="Normal 22 7 5 2" xfId="26547"/>
    <cellStyle name="Normal 22 7 6" xfId="17424"/>
    <cellStyle name="Normal 22 7 7" xfId="18979"/>
    <cellStyle name="Normal 22 8" xfId="1997"/>
    <cellStyle name="Normal 22 8 2" xfId="3984"/>
    <cellStyle name="Normal 22 8 2 2" xfId="7767"/>
    <cellStyle name="Normal 22 8 2 2 2" xfId="15826"/>
    <cellStyle name="Normal 22 8 2 2 2 2" xfId="32673"/>
    <cellStyle name="Normal 22 8 2 2 3" xfId="25106"/>
    <cellStyle name="Normal 22 8 2 3" xfId="12043"/>
    <cellStyle name="Normal 22 8 2 3 2" xfId="28892"/>
    <cellStyle name="Normal 22 8 2 4" xfId="21325"/>
    <cellStyle name="Normal 22 8 3" xfId="5883"/>
    <cellStyle name="Normal 22 8 3 2" xfId="13942"/>
    <cellStyle name="Normal 22 8 3 2 2" xfId="30789"/>
    <cellStyle name="Normal 22 8 3 3" xfId="23222"/>
    <cellStyle name="Normal 22 8 4" xfId="10096"/>
    <cellStyle name="Normal 22 8 4 2" xfId="27008"/>
    <cellStyle name="Normal 22 8 5" xfId="17426"/>
    <cellStyle name="Normal 22 8 6" xfId="19440"/>
    <cellStyle name="Normal 22 9" xfId="3042"/>
    <cellStyle name="Normal 22 9 2" xfId="6855"/>
    <cellStyle name="Normal 22 9 2 2" xfId="14914"/>
    <cellStyle name="Normal 22 9 2 2 2" xfId="31761"/>
    <cellStyle name="Normal 22 9 2 3" xfId="24194"/>
    <cellStyle name="Normal 22 9 3" xfId="11105"/>
    <cellStyle name="Normal 22 9 3 2" xfId="27980"/>
    <cellStyle name="Normal 22 9 4" xfId="20413"/>
    <cellStyle name="Normal 220" xfId="4950"/>
    <cellStyle name="Normal 220 2" xfId="8733"/>
    <cellStyle name="Normal 220 2 2" xfId="16792"/>
    <cellStyle name="Normal 220 2 2 2" xfId="33639"/>
    <cellStyle name="Normal 220 2 3" xfId="26072"/>
    <cellStyle name="Normal 220 3" xfId="13009"/>
    <cellStyle name="Normal 220 3 2" xfId="29858"/>
    <cellStyle name="Normal 220 4" xfId="22291"/>
    <cellStyle name="Normal 221" xfId="4951"/>
    <cellStyle name="Normal 221 2" xfId="8734"/>
    <cellStyle name="Normal 221 2 2" xfId="16793"/>
    <cellStyle name="Normal 221 2 2 2" xfId="33640"/>
    <cellStyle name="Normal 221 2 3" xfId="26073"/>
    <cellStyle name="Normal 221 3" xfId="13010"/>
    <cellStyle name="Normal 221 3 2" xfId="29859"/>
    <cellStyle name="Normal 221 4" xfId="22292"/>
    <cellStyle name="Normal 222" xfId="4952"/>
    <cellStyle name="Normal 222 2" xfId="8735"/>
    <cellStyle name="Normal 222 2 2" xfId="16794"/>
    <cellStyle name="Normal 222 2 2 2" xfId="33641"/>
    <cellStyle name="Normal 222 2 3" xfId="26074"/>
    <cellStyle name="Normal 222 3" xfId="13011"/>
    <cellStyle name="Normal 222 3 2" xfId="29860"/>
    <cellStyle name="Normal 222 4" xfId="22293"/>
    <cellStyle name="Normal 223" xfId="4953"/>
    <cellStyle name="Normal 223 2" xfId="8736"/>
    <cellStyle name="Normal 223 2 2" xfId="16795"/>
    <cellStyle name="Normal 223 2 2 2" xfId="33642"/>
    <cellStyle name="Normal 223 2 3" xfId="26075"/>
    <cellStyle name="Normal 223 3" xfId="13012"/>
    <cellStyle name="Normal 223 3 2" xfId="29861"/>
    <cellStyle name="Normal 223 4" xfId="22294"/>
    <cellStyle name="Normal 224" xfId="4954"/>
    <cellStyle name="Normal 224 2" xfId="8737"/>
    <cellStyle name="Normal 224 2 2" xfId="16796"/>
    <cellStyle name="Normal 224 2 2 2" xfId="33643"/>
    <cellStyle name="Normal 224 2 3" xfId="26076"/>
    <cellStyle name="Normal 224 3" xfId="13013"/>
    <cellStyle name="Normal 224 3 2" xfId="29862"/>
    <cellStyle name="Normal 224 4" xfId="22295"/>
    <cellStyle name="Normal 225" xfId="4955"/>
    <cellStyle name="Normal 225 2" xfId="8738"/>
    <cellStyle name="Normal 225 2 2" xfId="16797"/>
    <cellStyle name="Normal 225 2 2 2" xfId="33644"/>
    <cellStyle name="Normal 225 2 3" xfId="26077"/>
    <cellStyle name="Normal 225 3" xfId="13014"/>
    <cellStyle name="Normal 225 3 2" xfId="29863"/>
    <cellStyle name="Normal 225 4" xfId="22296"/>
    <cellStyle name="Normal 226" xfId="4956"/>
    <cellStyle name="Normal 226 2" xfId="8739"/>
    <cellStyle name="Normal 226 2 2" xfId="16798"/>
    <cellStyle name="Normal 226 2 2 2" xfId="33645"/>
    <cellStyle name="Normal 226 2 3" xfId="26078"/>
    <cellStyle name="Normal 226 3" xfId="13015"/>
    <cellStyle name="Normal 226 3 2" xfId="29864"/>
    <cellStyle name="Normal 226 4" xfId="22297"/>
    <cellStyle name="Normal 227" xfId="4957"/>
    <cellStyle name="Normal 227 2" xfId="13016"/>
    <cellStyle name="Normal 227 2 2" xfId="29865"/>
    <cellStyle name="Normal 227 3" xfId="22298"/>
    <cellStyle name="Normal 228" xfId="4958"/>
    <cellStyle name="Normal 229" xfId="4962"/>
    <cellStyle name="Normal 23" xfId="570"/>
    <cellStyle name="Normal 23 2" xfId="944"/>
    <cellStyle name="Normal 23 2 2" xfId="3124"/>
    <cellStyle name="Normal 23 2 3" xfId="17427"/>
    <cellStyle name="Normal 23 2 4" xfId="34084"/>
    <cellStyle name="Normal 230" xfId="8740"/>
    <cellStyle name="Normal 230 2" xfId="26079"/>
    <cellStyle name="Normal 231" xfId="8741"/>
    <cellStyle name="Normal 231 2" xfId="26080"/>
    <cellStyle name="Normal 232" xfId="8742"/>
    <cellStyle name="Normal 232 2" xfId="26081"/>
    <cellStyle name="Normal 233" xfId="8743"/>
    <cellStyle name="Normal 233 2" xfId="26082"/>
    <cellStyle name="Normal 234" xfId="8744"/>
    <cellStyle name="Normal 234 2" xfId="26083"/>
    <cellStyle name="Normal 235" xfId="8745"/>
    <cellStyle name="Normal 235 2" xfId="26084"/>
    <cellStyle name="Normal 236" xfId="8746"/>
    <cellStyle name="Normal 237" xfId="18451"/>
    <cellStyle name="Normal 237 2" xfId="33646"/>
    <cellStyle name="Normal 238" xfId="18457"/>
    <cellStyle name="Normal 238 2" xfId="33647"/>
    <cellStyle name="Normal 239" xfId="272"/>
    <cellStyle name="Normal 239 2" xfId="18458"/>
    <cellStyle name="Normal 24" xfId="569"/>
    <cellStyle name="Normal 24 10" xfId="8934"/>
    <cellStyle name="Normal 24 10 2" xfId="26097"/>
    <cellStyle name="Normal 24 11" xfId="17428"/>
    <cellStyle name="Normal 24 12" xfId="18527"/>
    <cellStyle name="Normal 24 13" xfId="34085"/>
    <cellStyle name="Normal 24 2" xfId="725"/>
    <cellStyle name="Normal 24 2 10" xfId="18564"/>
    <cellStyle name="Normal 24 2 11" xfId="34086"/>
    <cellStyle name="Normal 24 2 2" xfId="1064"/>
    <cellStyle name="Normal 24 2 2 2" xfId="1325"/>
    <cellStyle name="Normal 24 2 2 2 2" xfId="1821"/>
    <cellStyle name="Normal 24 2 2 2 2 2" xfId="2820"/>
    <cellStyle name="Normal 24 2 2 2 2 2 2" xfId="4782"/>
    <cellStyle name="Normal 24 2 2 2 2 2 2 2" xfId="8565"/>
    <cellStyle name="Normal 24 2 2 2 2 2 2 2 2" xfId="16624"/>
    <cellStyle name="Normal 24 2 2 2 2 2 2 2 2 2" xfId="33471"/>
    <cellStyle name="Normal 24 2 2 2 2 2 2 2 3" xfId="25904"/>
    <cellStyle name="Normal 24 2 2 2 2 2 2 3" xfId="12841"/>
    <cellStyle name="Normal 24 2 2 2 2 2 2 3 2" xfId="29690"/>
    <cellStyle name="Normal 24 2 2 2 2 2 2 4" xfId="22123"/>
    <cellStyle name="Normal 24 2 2 2 2 2 3" xfId="6681"/>
    <cellStyle name="Normal 24 2 2 2 2 2 3 2" xfId="14740"/>
    <cellStyle name="Normal 24 2 2 2 2 2 3 2 2" xfId="31587"/>
    <cellStyle name="Normal 24 2 2 2 2 2 3 3" xfId="24020"/>
    <cellStyle name="Normal 24 2 2 2 2 2 4" xfId="10907"/>
    <cellStyle name="Normal 24 2 2 2 2 2 4 2" xfId="27806"/>
    <cellStyle name="Normal 24 2 2 2 2 2 5" xfId="17433"/>
    <cellStyle name="Normal 24 2 2 2 2 2 6" xfId="20238"/>
    <cellStyle name="Normal 24 2 2 2 2 3" xfId="3870"/>
    <cellStyle name="Normal 24 2 2 2 2 3 2" xfId="7653"/>
    <cellStyle name="Normal 24 2 2 2 2 3 2 2" xfId="15712"/>
    <cellStyle name="Normal 24 2 2 2 2 3 2 2 2" xfId="32559"/>
    <cellStyle name="Normal 24 2 2 2 2 3 2 3" xfId="24992"/>
    <cellStyle name="Normal 24 2 2 2 2 3 3" xfId="11929"/>
    <cellStyle name="Normal 24 2 2 2 2 3 3 2" xfId="28778"/>
    <cellStyle name="Normal 24 2 2 2 2 3 4" xfId="21211"/>
    <cellStyle name="Normal 24 2 2 2 2 4" xfId="5769"/>
    <cellStyle name="Normal 24 2 2 2 2 4 2" xfId="13828"/>
    <cellStyle name="Normal 24 2 2 2 2 4 2 2" xfId="30675"/>
    <cellStyle name="Normal 24 2 2 2 2 4 3" xfId="23108"/>
    <cellStyle name="Normal 24 2 2 2 2 5" xfId="9954"/>
    <cellStyle name="Normal 24 2 2 2 2 5 2" xfId="26894"/>
    <cellStyle name="Normal 24 2 2 2 2 6" xfId="17432"/>
    <cellStyle name="Normal 24 2 2 2 2 7" xfId="19326"/>
    <cellStyle name="Normal 24 2 2 2 3" xfId="2367"/>
    <cellStyle name="Normal 24 2 2 2 3 2" xfId="4331"/>
    <cellStyle name="Normal 24 2 2 2 3 2 2" xfId="8114"/>
    <cellStyle name="Normal 24 2 2 2 3 2 2 2" xfId="16173"/>
    <cellStyle name="Normal 24 2 2 2 3 2 2 2 2" xfId="33020"/>
    <cellStyle name="Normal 24 2 2 2 3 2 2 3" xfId="25453"/>
    <cellStyle name="Normal 24 2 2 2 3 2 3" xfId="12390"/>
    <cellStyle name="Normal 24 2 2 2 3 2 3 2" xfId="29239"/>
    <cellStyle name="Normal 24 2 2 2 3 2 4" xfId="21672"/>
    <cellStyle name="Normal 24 2 2 2 3 3" xfId="6230"/>
    <cellStyle name="Normal 24 2 2 2 3 3 2" xfId="14289"/>
    <cellStyle name="Normal 24 2 2 2 3 3 2 2" xfId="31136"/>
    <cellStyle name="Normal 24 2 2 2 3 3 3" xfId="23569"/>
    <cellStyle name="Normal 24 2 2 2 3 4" xfId="10455"/>
    <cellStyle name="Normal 24 2 2 2 3 4 2" xfId="27355"/>
    <cellStyle name="Normal 24 2 2 2 3 5" xfId="17434"/>
    <cellStyle name="Normal 24 2 2 2 3 6" xfId="19787"/>
    <cellStyle name="Normal 24 2 2 2 4" xfId="3419"/>
    <cellStyle name="Normal 24 2 2 2 4 2" xfId="7202"/>
    <cellStyle name="Normal 24 2 2 2 4 2 2" xfId="15261"/>
    <cellStyle name="Normal 24 2 2 2 4 2 2 2" xfId="32108"/>
    <cellStyle name="Normal 24 2 2 2 4 2 3" xfId="24541"/>
    <cellStyle name="Normal 24 2 2 2 4 3" xfId="11478"/>
    <cellStyle name="Normal 24 2 2 2 4 3 2" xfId="28327"/>
    <cellStyle name="Normal 24 2 2 2 4 4" xfId="20760"/>
    <cellStyle name="Normal 24 2 2 2 5" xfId="5318"/>
    <cellStyle name="Normal 24 2 2 2 5 2" xfId="13377"/>
    <cellStyle name="Normal 24 2 2 2 5 2 2" xfId="30224"/>
    <cellStyle name="Normal 24 2 2 2 5 3" xfId="22657"/>
    <cellStyle name="Normal 24 2 2 2 6" xfId="9479"/>
    <cellStyle name="Normal 24 2 2 2 6 2" xfId="26443"/>
    <cellStyle name="Normal 24 2 2 2 7" xfId="17431"/>
    <cellStyle name="Normal 24 2 2 2 8" xfId="18875"/>
    <cellStyle name="Normal 24 2 2 3" xfId="1603"/>
    <cellStyle name="Normal 24 2 2 3 2" xfId="2602"/>
    <cellStyle name="Normal 24 2 2 3 2 2" xfId="4564"/>
    <cellStyle name="Normal 24 2 2 3 2 2 2" xfId="8347"/>
    <cellStyle name="Normal 24 2 2 3 2 2 2 2" xfId="16406"/>
    <cellStyle name="Normal 24 2 2 3 2 2 2 2 2" xfId="33253"/>
    <cellStyle name="Normal 24 2 2 3 2 2 2 3" xfId="25686"/>
    <cellStyle name="Normal 24 2 2 3 2 2 3" xfId="12623"/>
    <cellStyle name="Normal 24 2 2 3 2 2 3 2" xfId="29472"/>
    <cellStyle name="Normal 24 2 2 3 2 2 4" xfId="21905"/>
    <cellStyle name="Normal 24 2 2 3 2 3" xfId="6463"/>
    <cellStyle name="Normal 24 2 2 3 2 3 2" xfId="14522"/>
    <cellStyle name="Normal 24 2 2 3 2 3 2 2" xfId="31369"/>
    <cellStyle name="Normal 24 2 2 3 2 3 3" xfId="23802"/>
    <cellStyle name="Normal 24 2 2 3 2 4" xfId="10689"/>
    <cellStyle name="Normal 24 2 2 3 2 4 2" xfId="27588"/>
    <cellStyle name="Normal 24 2 2 3 2 5" xfId="17436"/>
    <cellStyle name="Normal 24 2 2 3 2 6" xfId="20020"/>
    <cellStyle name="Normal 24 2 2 3 3" xfId="3652"/>
    <cellStyle name="Normal 24 2 2 3 3 2" xfId="7435"/>
    <cellStyle name="Normal 24 2 2 3 3 2 2" xfId="15494"/>
    <cellStyle name="Normal 24 2 2 3 3 2 2 2" xfId="32341"/>
    <cellStyle name="Normal 24 2 2 3 3 2 3" xfId="24774"/>
    <cellStyle name="Normal 24 2 2 3 3 3" xfId="11711"/>
    <cellStyle name="Normal 24 2 2 3 3 3 2" xfId="28560"/>
    <cellStyle name="Normal 24 2 2 3 3 4" xfId="20993"/>
    <cellStyle name="Normal 24 2 2 3 4" xfId="5551"/>
    <cellStyle name="Normal 24 2 2 3 4 2" xfId="13610"/>
    <cellStyle name="Normal 24 2 2 3 4 2 2" xfId="30457"/>
    <cellStyle name="Normal 24 2 2 3 4 3" xfId="22890"/>
    <cellStyle name="Normal 24 2 2 3 5" xfId="9736"/>
    <cellStyle name="Normal 24 2 2 3 5 2" xfId="26676"/>
    <cellStyle name="Normal 24 2 2 3 6" xfId="17435"/>
    <cellStyle name="Normal 24 2 2 3 7" xfId="19108"/>
    <cellStyle name="Normal 24 2 2 4" xfId="2149"/>
    <cellStyle name="Normal 24 2 2 4 2" xfId="4113"/>
    <cellStyle name="Normal 24 2 2 4 2 2" xfId="7896"/>
    <cellStyle name="Normal 24 2 2 4 2 2 2" xfId="15955"/>
    <cellStyle name="Normal 24 2 2 4 2 2 2 2" xfId="32802"/>
    <cellStyle name="Normal 24 2 2 4 2 2 3" xfId="25235"/>
    <cellStyle name="Normal 24 2 2 4 2 3" xfId="12172"/>
    <cellStyle name="Normal 24 2 2 4 2 3 2" xfId="29021"/>
    <cellStyle name="Normal 24 2 2 4 2 4" xfId="21454"/>
    <cellStyle name="Normal 24 2 2 4 3" xfId="6012"/>
    <cellStyle name="Normal 24 2 2 4 3 2" xfId="14071"/>
    <cellStyle name="Normal 24 2 2 4 3 2 2" xfId="30918"/>
    <cellStyle name="Normal 24 2 2 4 3 3" xfId="23351"/>
    <cellStyle name="Normal 24 2 2 4 4" xfId="10237"/>
    <cellStyle name="Normal 24 2 2 4 4 2" xfId="27137"/>
    <cellStyle name="Normal 24 2 2 4 5" xfId="17437"/>
    <cellStyle name="Normal 24 2 2 4 6" xfId="19569"/>
    <cellStyle name="Normal 24 2 2 5" xfId="3201"/>
    <cellStyle name="Normal 24 2 2 5 2" xfId="6984"/>
    <cellStyle name="Normal 24 2 2 5 2 2" xfId="15043"/>
    <cellStyle name="Normal 24 2 2 5 2 2 2" xfId="31890"/>
    <cellStyle name="Normal 24 2 2 5 2 3" xfId="24323"/>
    <cellStyle name="Normal 24 2 2 5 3" xfId="11260"/>
    <cellStyle name="Normal 24 2 2 5 3 2" xfId="28109"/>
    <cellStyle name="Normal 24 2 2 5 4" xfId="20542"/>
    <cellStyle name="Normal 24 2 2 6" xfId="5100"/>
    <cellStyle name="Normal 24 2 2 6 2" xfId="13159"/>
    <cellStyle name="Normal 24 2 2 6 2 2" xfId="30006"/>
    <cellStyle name="Normal 24 2 2 6 3" xfId="22439"/>
    <cellStyle name="Normal 24 2 2 7" xfId="9244"/>
    <cellStyle name="Normal 24 2 2 7 2" xfId="26225"/>
    <cellStyle name="Normal 24 2 2 8" xfId="17430"/>
    <cellStyle name="Normal 24 2 2 9" xfId="18657"/>
    <cellStyle name="Normal 24 2 3" xfId="1233"/>
    <cellStyle name="Normal 24 2 3 2" xfId="1729"/>
    <cellStyle name="Normal 24 2 3 2 2" xfId="2728"/>
    <cellStyle name="Normal 24 2 3 2 2 2" xfId="4690"/>
    <cellStyle name="Normal 24 2 3 2 2 2 2" xfId="8473"/>
    <cellStyle name="Normal 24 2 3 2 2 2 2 2" xfId="16532"/>
    <cellStyle name="Normal 24 2 3 2 2 2 2 2 2" xfId="33379"/>
    <cellStyle name="Normal 24 2 3 2 2 2 2 3" xfId="25812"/>
    <cellStyle name="Normal 24 2 3 2 2 2 3" xfId="12749"/>
    <cellStyle name="Normal 24 2 3 2 2 2 3 2" xfId="29598"/>
    <cellStyle name="Normal 24 2 3 2 2 2 4" xfId="22031"/>
    <cellStyle name="Normal 24 2 3 2 2 3" xfId="6589"/>
    <cellStyle name="Normal 24 2 3 2 2 3 2" xfId="14648"/>
    <cellStyle name="Normal 24 2 3 2 2 3 2 2" xfId="31495"/>
    <cellStyle name="Normal 24 2 3 2 2 3 3" xfId="23928"/>
    <cellStyle name="Normal 24 2 3 2 2 4" xfId="10815"/>
    <cellStyle name="Normal 24 2 3 2 2 4 2" xfId="27714"/>
    <cellStyle name="Normal 24 2 3 2 2 5" xfId="17440"/>
    <cellStyle name="Normal 24 2 3 2 2 6" xfId="20146"/>
    <cellStyle name="Normal 24 2 3 2 3" xfId="3778"/>
    <cellStyle name="Normal 24 2 3 2 3 2" xfId="7561"/>
    <cellStyle name="Normal 24 2 3 2 3 2 2" xfId="15620"/>
    <cellStyle name="Normal 24 2 3 2 3 2 2 2" xfId="32467"/>
    <cellStyle name="Normal 24 2 3 2 3 2 3" xfId="24900"/>
    <cellStyle name="Normal 24 2 3 2 3 3" xfId="11837"/>
    <cellStyle name="Normal 24 2 3 2 3 3 2" xfId="28686"/>
    <cellStyle name="Normal 24 2 3 2 3 4" xfId="21119"/>
    <cellStyle name="Normal 24 2 3 2 4" xfId="5677"/>
    <cellStyle name="Normal 24 2 3 2 4 2" xfId="13736"/>
    <cellStyle name="Normal 24 2 3 2 4 2 2" xfId="30583"/>
    <cellStyle name="Normal 24 2 3 2 4 3" xfId="23016"/>
    <cellStyle name="Normal 24 2 3 2 5" xfId="9862"/>
    <cellStyle name="Normal 24 2 3 2 5 2" xfId="26802"/>
    <cellStyle name="Normal 24 2 3 2 6" xfId="17439"/>
    <cellStyle name="Normal 24 2 3 2 7" xfId="19234"/>
    <cellStyle name="Normal 24 2 3 3" xfId="2275"/>
    <cellStyle name="Normal 24 2 3 3 2" xfId="4239"/>
    <cellStyle name="Normal 24 2 3 3 2 2" xfId="8022"/>
    <cellStyle name="Normal 24 2 3 3 2 2 2" xfId="16081"/>
    <cellStyle name="Normal 24 2 3 3 2 2 2 2" xfId="32928"/>
    <cellStyle name="Normal 24 2 3 3 2 2 3" xfId="25361"/>
    <cellStyle name="Normal 24 2 3 3 2 3" xfId="12298"/>
    <cellStyle name="Normal 24 2 3 3 2 3 2" xfId="29147"/>
    <cellStyle name="Normal 24 2 3 3 2 4" xfId="21580"/>
    <cellStyle name="Normal 24 2 3 3 3" xfId="6138"/>
    <cellStyle name="Normal 24 2 3 3 3 2" xfId="14197"/>
    <cellStyle name="Normal 24 2 3 3 3 2 2" xfId="31044"/>
    <cellStyle name="Normal 24 2 3 3 3 3" xfId="23477"/>
    <cellStyle name="Normal 24 2 3 3 4" xfId="10363"/>
    <cellStyle name="Normal 24 2 3 3 4 2" xfId="27263"/>
    <cellStyle name="Normal 24 2 3 3 5" xfId="17441"/>
    <cellStyle name="Normal 24 2 3 3 6" xfId="19695"/>
    <cellStyle name="Normal 24 2 3 4" xfId="3327"/>
    <cellStyle name="Normal 24 2 3 4 2" xfId="7110"/>
    <cellStyle name="Normal 24 2 3 4 2 2" xfId="15169"/>
    <cellStyle name="Normal 24 2 3 4 2 2 2" xfId="32016"/>
    <cellStyle name="Normal 24 2 3 4 2 3" xfId="24449"/>
    <cellStyle name="Normal 24 2 3 4 3" xfId="11386"/>
    <cellStyle name="Normal 24 2 3 4 3 2" xfId="28235"/>
    <cellStyle name="Normal 24 2 3 4 4" xfId="20668"/>
    <cellStyle name="Normal 24 2 3 5" xfId="5226"/>
    <cellStyle name="Normal 24 2 3 5 2" xfId="13285"/>
    <cellStyle name="Normal 24 2 3 5 2 2" xfId="30132"/>
    <cellStyle name="Normal 24 2 3 5 3" xfId="22565"/>
    <cellStyle name="Normal 24 2 3 6" xfId="9387"/>
    <cellStyle name="Normal 24 2 3 6 2" xfId="26351"/>
    <cellStyle name="Normal 24 2 3 7" xfId="17438"/>
    <cellStyle name="Normal 24 2 3 8" xfId="18783"/>
    <cellStyle name="Normal 24 2 4" xfId="1511"/>
    <cellStyle name="Normal 24 2 4 2" xfId="2510"/>
    <cellStyle name="Normal 24 2 4 2 2" xfId="4472"/>
    <cellStyle name="Normal 24 2 4 2 2 2" xfId="8255"/>
    <cellStyle name="Normal 24 2 4 2 2 2 2" xfId="16314"/>
    <cellStyle name="Normal 24 2 4 2 2 2 2 2" xfId="33161"/>
    <cellStyle name="Normal 24 2 4 2 2 2 3" xfId="25594"/>
    <cellStyle name="Normal 24 2 4 2 2 3" xfId="12531"/>
    <cellStyle name="Normal 24 2 4 2 2 3 2" xfId="29380"/>
    <cellStyle name="Normal 24 2 4 2 2 4" xfId="21813"/>
    <cellStyle name="Normal 24 2 4 2 3" xfId="6371"/>
    <cellStyle name="Normal 24 2 4 2 3 2" xfId="14430"/>
    <cellStyle name="Normal 24 2 4 2 3 2 2" xfId="31277"/>
    <cellStyle name="Normal 24 2 4 2 3 3" xfId="23710"/>
    <cellStyle name="Normal 24 2 4 2 4" xfId="10597"/>
    <cellStyle name="Normal 24 2 4 2 4 2" xfId="27496"/>
    <cellStyle name="Normal 24 2 4 2 5" xfId="17443"/>
    <cellStyle name="Normal 24 2 4 2 6" xfId="19928"/>
    <cellStyle name="Normal 24 2 4 3" xfId="3560"/>
    <cellStyle name="Normal 24 2 4 3 2" xfId="7343"/>
    <cellStyle name="Normal 24 2 4 3 2 2" xfId="15402"/>
    <cellStyle name="Normal 24 2 4 3 2 2 2" xfId="32249"/>
    <cellStyle name="Normal 24 2 4 3 2 3" xfId="24682"/>
    <cellStyle name="Normal 24 2 4 3 3" xfId="11619"/>
    <cellStyle name="Normal 24 2 4 3 3 2" xfId="28468"/>
    <cellStyle name="Normal 24 2 4 3 4" xfId="20901"/>
    <cellStyle name="Normal 24 2 4 4" xfId="5459"/>
    <cellStyle name="Normal 24 2 4 4 2" xfId="13518"/>
    <cellStyle name="Normal 24 2 4 4 2 2" xfId="30365"/>
    <cellStyle name="Normal 24 2 4 4 3" xfId="22798"/>
    <cellStyle name="Normal 24 2 4 5" xfId="9644"/>
    <cellStyle name="Normal 24 2 4 5 2" xfId="26584"/>
    <cellStyle name="Normal 24 2 4 6" xfId="17442"/>
    <cellStyle name="Normal 24 2 4 7" xfId="19016"/>
    <cellStyle name="Normal 24 2 5" xfId="2040"/>
    <cellStyle name="Normal 24 2 5 2" xfId="4021"/>
    <cellStyle name="Normal 24 2 5 2 2" xfId="7804"/>
    <cellStyle name="Normal 24 2 5 2 2 2" xfId="15863"/>
    <cellStyle name="Normal 24 2 5 2 2 2 2" xfId="32710"/>
    <cellStyle name="Normal 24 2 5 2 2 3" xfId="25143"/>
    <cellStyle name="Normal 24 2 5 2 3" xfId="12080"/>
    <cellStyle name="Normal 24 2 5 2 3 2" xfId="28929"/>
    <cellStyle name="Normal 24 2 5 2 4" xfId="21362"/>
    <cellStyle name="Normal 24 2 5 3" xfId="5920"/>
    <cellStyle name="Normal 24 2 5 3 2" xfId="13979"/>
    <cellStyle name="Normal 24 2 5 3 2 2" xfId="30826"/>
    <cellStyle name="Normal 24 2 5 3 3" xfId="23259"/>
    <cellStyle name="Normal 24 2 5 4" xfId="10138"/>
    <cellStyle name="Normal 24 2 5 4 2" xfId="27045"/>
    <cellStyle name="Normal 24 2 5 5" xfId="17444"/>
    <cellStyle name="Normal 24 2 5 6" xfId="19477"/>
    <cellStyle name="Normal 24 2 6" xfId="3079"/>
    <cellStyle name="Normal 24 2 6 2" xfId="6892"/>
    <cellStyle name="Normal 24 2 6 2 2" xfId="14951"/>
    <cellStyle name="Normal 24 2 6 2 2 2" xfId="31798"/>
    <cellStyle name="Normal 24 2 6 2 3" xfId="24231"/>
    <cellStyle name="Normal 24 2 6 3" xfId="11142"/>
    <cellStyle name="Normal 24 2 6 3 2" xfId="28017"/>
    <cellStyle name="Normal 24 2 6 4" xfId="20450"/>
    <cellStyle name="Normal 24 2 7" xfId="5008"/>
    <cellStyle name="Normal 24 2 7 2" xfId="13067"/>
    <cellStyle name="Normal 24 2 7 2 2" xfId="29914"/>
    <cellStyle name="Normal 24 2 7 3" xfId="22347"/>
    <cellStyle name="Normal 24 2 8" xfId="9025"/>
    <cellStyle name="Normal 24 2 8 2" xfId="26133"/>
    <cellStyle name="Normal 24 2 9" xfId="17429"/>
    <cellStyle name="Normal 24 3" xfId="945"/>
    <cellStyle name="Normal 24 3 2" xfId="3125"/>
    <cellStyle name="Normal 24 3 3" xfId="17445"/>
    <cellStyle name="Normal 24 3 4" xfId="34087"/>
    <cellStyle name="Normal 24 4" xfId="1028"/>
    <cellStyle name="Normal 24 4 2" xfId="1289"/>
    <cellStyle name="Normal 24 4 2 2" xfId="1785"/>
    <cellStyle name="Normal 24 4 2 2 2" xfId="2784"/>
    <cellStyle name="Normal 24 4 2 2 2 2" xfId="4746"/>
    <cellStyle name="Normal 24 4 2 2 2 2 2" xfId="8529"/>
    <cellStyle name="Normal 24 4 2 2 2 2 2 2" xfId="16588"/>
    <cellStyle name="Normal 24 4 2 2 2 2 2 2 2" xfId="33435"/>
    <cellStyle name="Normal 24 4 2 2 2 2 2 3" xfId="25868"/>
    <cellStyle name="Normal 24 4 2 2 2 2 3" xfId="12805"/>
    <cellStyle name="Normal 24 4 2 2 2 2 3 2" xfId="29654"/>
    <cellStyle name="Normal 24 4 2 2 2 2 4" xfId="22087"/>
    <cellStyle name="Normal 24 4 2 2 2 3" xfId="6645"/>
    <cellStyle name="Normal 24 4 2 2 2 3 2" xfId="14704"/>
    <cellStyle name="Normal 24 4 2 2 2 3 2 2" xfId="31551"/>
    <cellStyle name="Normal 24 4 2 2 2 3 3" xfId="23984"/>
    <cellStyle name="Normal 24 4 2 2 2 4" xfId="10871"/>
    <cellStyle name="Normal 24 4 2 2 2 4 2" xfId="27770"/>
    <cellStyle name="Normal 24 4 2 2 2 5" xfId="17449"/>
    <cellStyle name="Normal 24 4 2 2 2 6" xfId="20202"/>
    <cellStyle name="Normal 24 4 2 2 3" xfId="3834"/>
    <cellStyle name="Normal 24 4 2 2 3 2" xfId="7617"/>
    <cellStyle name="Normal 24 4 2 2 3 2 2" xfId="15676"/>
    <cellStyle name="Normal 24 4 2 2 3 2 2 2" xfId="32523"/>
    <cellStyle name="Normal 24 4 2 2 3 2 3" xfId="24956"/>
    <cellStyle name="Normal 24 4 2 2 3 3" xfId="11893"/>
    <cellStyle name="Normal 24 4 2 2 3 3 2" xfId="28742"/>
    <cellStyle name="Normal 24 4 2 2 3 4" xfId="21175"/>
    <cellStyle name="Normal 24 4 2 2 4" xfId="5733"/>
    <cellStyle name="Normal 24 4 2 2 4 2" xfId="13792"/>
    <cellStyle name="Normal 24 4 2 2 4 2 2" xfId="30639"/>
    <cellStyle name="Normal 24 4 2 2 4 3" xfId="23072"/>
    <cellStyle name="Normal 24 4 2 2 5" xfId="9918"/>
    <cellStyle name="Normal 24 4 2 2 5 2" xfId="26858"/>
    <cellStyle name="Normal 24 4 2 2 6" xfId="17448"/>
    <cellStyle name="Normal 24 4 2 2 7" xfId="19290"/>
    <cellStyle name="Normal 24 4 2 3" xfId="2331"/>
    <cellStyle name="Normal 24 4 2 3 2" xfId="4295"/>
    <cellStyle name="Normal 24 4 2 3 2 2" xfId="8078"/>
    <cellStyle name="Normal 24 4 2 3 2 2 2" xfId="16137"/>
    <cellStyle name="Normal 24 4 2 3 2 2 2 2" xfId="32984"/>
    <cellStyle name="Normal 24 4 2 3 2 2 3" xfId="25417"/>
    <cellStyle name="Normal 24 4 2 3 2 3" xfId="12354"/>
    <cellStyle name="Normal 24 4 2 3 2 3 2" xfId="29203"/>
    <cellStyle name="Normal 24 4 2 3 2 4" xfId="21636"/>
    <cellStyle name="Normal 24 4 2 3 3" xfId="6194"/>
    <cellStyle name="Normal 24 4 2 3 3 2" xfId="14253"/>
    <cellStyle name="Normal 24 4 2 3 3 2 2" xfId="31100"/>
    <cellStyle name="Normal 24 4 2 3 3 3" xfId="23533"/>
    <cellStyle name="Normal 24 4 2 3 4" xfId="10419"/>
    <cellStyle name="Normal 24 4 2 3 4 2" xfId="27319"/>
    <cellStyle name="Normal 24 4 2 3 5" xfId="17450"/>
    <cellStyle name="Normal 24 4 2 3 6" xfId="19751"/>
    <cellStyle name="Normal 24 4 2 4" xfId="3383"/>
    <cellStyle name="Normal 24 4 2 4 2" xfId="7166"/>
    <cellStyle name="Normal 24 4 2 4 2 2" xfId="15225"/>
    <cellStyle name="Normal 24 4 2 4 2 2 2" xfId="32072"/>
    <cellStyle name="Normal 24 4 2 4 2 3" xfId="24505"/>
    <cellStyle name="Normal 24 4 2 4 3" xfId="11442"/>
    <cellStyle name="Normal 24 4 2 4 3 2" xfId="28291"/>
    <cellStyle name="Normal 24 4 2 4 4" xfId="20724"/>
    <cellStyle name="Normal 24 4 2 5" xfId="5282"/>
    <cellStyle name="Normal 24 4 2 5 2" xfId="13341"/>
    <cellStyle name="Normal 24 4 2 5 2 2" xfId="30188"/>
    <cellStyle name="Normal 24 4 2 5 3" xfId="22621"/>
    <cellStyle name="Normal 24 4 2 6" xfId="9443"/>
    <cellStyle name="Normal 24 4 2 6 2" xfId="26407"/>
    <cellStyle name="Normal 24 4 2 7" xfId="17447"/>
    <cellStyle name="Normal 24 4 2 8" xfId="18839"/>
    <cellStyle name="Normal 24 4 3" xfId="1567"/>
    <cellStyle name="Normal 24 4 3 2" xfId="2566"/>
    <cellStyle name="Normal 24 4 3 2 2" xfId="4528"/>
    <cellStyle name="Normal 24 4 3 2 2 2" xfId="8311"/>
    <cellStyle name="Normal 24 4 3 2 2 2 2" xfId="16370"/>
    <cellStyle name="Normal 24 4 3 2 2 2 2 2" xfId="33217"/>
    <cellStyle name="Normal 24 4 3 2 2 2 3" xfId="25650"/>
    <cellStyle name="Normal 24 4 3 2 2 3" xfId="12587"/>
    <cellStyle name="Normal 24 4 3 2 2 3 2" xfId="29436"/>
    <cellStyle name="Normal 24 4 3 2 2 4" xfId="21869"/>
    <cellStyle name="Normal 24 4 3 2 3" xfId="6427"/>
    <cellStyle name="Normal 24 4 3 2 3 2" xfId="14486"/>
    <cellStyle name="Normal 24 4 3 2 3 2 2" xfId="31333"/>
    <cellStyle name="Normal 24 4 3 2 3 3" xfId="23766"/>
    <cellStyle name="Normal 24 4 3 2 4" xfId="10653"/>
    <cellStyle name="Normal 24 4 3 2 4 2" xfId="27552"/>
    <cellStyle name="Normal 24 4 3 2 5" xfId="17452"/>
    <cellStyle name="Normal 24 4 3 2 6" xfId="19984"/>
    <cellStyle name="Normal 24 4 3 3" xfId="3616"/>
    <cellStyle name="Normal 24 4 3 3 2" xfId="7399"/>
    <cellStyle name="Normal 24 4 3 3 2 2" xfId="15458"/>
    <cellStyle name="Normal 24 4 3 3 2 2 2" xfId="32305"/>
    <cellStyle name="Normal 24 4 3 3 2 3" xfId="24738"/>
    <cellStyle name="Normal 24 4 3 3 3" xfId="11675"/>
    <cellStyle name="Normal 24 4 3 3 3 2" xfId="28524"/>
    <cellStyle name="Normal 24 4 3 3 4" xfId="20957"/>
    <cellStyle name="Normal 24 4 3 4" xfId="5515"/>
    <cellStyle name="Normal 24 4 3 4 2" xfId="13574"/>
    <cellStyle name="Normal 24 4 3 4 2 2" xfId="30421"/>
    <cellStyle name="Normal 24 4 3 4 3" xfId="22854"/>
    <cellStyle name="Normal 24 4 3 5" xfId="9700"/>
    <cellStyle name="Normal 24 4 3 5 2" xfId="26640"/>
    <cellStyle name="Normal 24 4 3 6" xfId="17451"/>
    <cellStyle name="Normal 24 4 3 7" xfId="19072"/>
    <cellStyle name="Normal 24 4 4" xfId="2113"/>
    <cellStyle name="Normal 24 4 4 2" xfId="4077"/>
    <cellStyle name="Normal 24 4 4 2 2" xfId="7860"/>
    <cellStyle name="Normal 24 4 4 2 2 2" xfId="15919"/>
    <cellStyle name="Normal 24 4 4 2 2 2 2" xfId="32766"/>
    <cellStyle name="Normal 24 4 4 2 2 3" xfId="25199"/>
    <cellStyle name="Normal 24 4 4 2 3" xfId="12136"/>
    <cellStyle name="Normal 24 4 4 2 3 2" xfId="28985"/>
    <cellStyle name="Normal 24 4 4 2 4" xfId="21418"/>
    <cellStyle name="Normal 24 4 4 3" xfId="5976"/>
    <cellStyle name="Normal 24 4 4 3 2" xfId="14035"/>
    <cellStyle name="Normal 24 4 4 3 2 2" xfId="30882"/>
    <cellStyle name="Normal 24 4 4 3 3" xfId="23315"/>
    <cellStyle name="Normal 24 4 4 4" xfId="10201"/>
    <cellStyle name="Normal 24 4 4 4 2" xfId="27101"/>
    <cellStyle name="Normal 24 4 4 5" xfId="17453"/>
    <cellStyle name="Normal 24 4 4 6" xfId="19533"/>
    <cellStyle name="Normal 24 4 5" xfId="3165"/>
    <cellStyle name="Normal 24 4 5 2" xfId="6948"/>
    <cellStyle name="Normal 24 4 5 2 2" xfId="15007"/>
    <cellStyle name="Normal 24 4 5 2 2 2" xfId="31854"/>
    <cellStyle name="Normal 24 4 5 2 3" xfId="24287"/>
    <cellStyle name="Normal 24 4 5 3" xfId="11224"/>
    <cellStyle name="Normal 24 4 5 3 2" xfId="28073"/>
    <cellStyle name="Normal 24 4 5 4" xfId="20506"/>
    <cellStyle name="Normal 24 4 6" xfId="5064"/>
    <cellStyle name="Normal 24 4 6 2" xfId="13123"/>
    <cellStyle name="Normal 24 4 6 2 2" xfId="29970"/>
    <cellStyle name="Normal 24 4 6 3" xfId="22403"/>
    <cellStyle name="Normal 24 4 7" xfId="9208"/>
    <cellStyle name="Normal 24 4 7 2" xfId="26189"/>
    <cellStyle name="Normal 24 4 8" xfId="17446"/>
    <cellStyle name="Normal 24 4 9" xfId="18621"/>
    <cellStyle name="Normal 24 5" xfId="1197"/>
    <cellStyle name="Normal 24 5 2" xfId="1693"/>
    <cellStyle name="Normal 24 5 2 2" xfId="2692"/>
    <cellStyle name="Normal 24 5 2 2 2" xfId="4654"/>
    <cellStyle name="Normal 24 5 2 2 2 2" xfId="8437"/>
    <cellStyle name="Normal 24 5 2 2 2 2 2" xfId="16496"/>
    <cellStyle name="Normal 24 5 2 2 2 2 2 2" xfId="33343"/>
    <cellStyle name="Normal 24 5 2 2 2 2 3" xfId="25776"/>
    <cellStyle name="Normal 24 5 2 2 2 3" xfId="12713"/>
    <cellStyle name="Normal 24 5 2 2 2 3 2" xfId="29562"/>
    <cellStyle name="Normal 24 5 2 2 2 4" xfId="21995"/>
    <cellStyle name="Normal 24 5 2 2 3" xfId="6553"/>
    <cellStyle name="Normal 24 5 2 2 3 2" xfId="14612"/>
    <cellStyle name="Normal 24 5 2 2 3 2 2" xfId="31459"/>
    <cellStyle name="Normal 24 5 2 2 3 3" xfId="23892"/>
    <cellStyle name="Normal 24 5 2 2 4" xfId="10779"/>
    <cellStyle name="Normal 24 5 2 2 4 2" xfId="27678"/>
    <cellStyle name="Normal 24 5 2 2 5" xfId="17456"/>
    <cellStyle name="Normal 24 5 2 2 6" xfId="20110"/>
    <cellStyle name="Normal 24 5 2 3" xfId="3742"/>
    <cellStyle name="Normal 24 5 2 3 2" xfId="7525"/>
    <cellStyle name="Normal 24 5 2 3 2 2" xfId="15584"/>
    <cellStyle name="Normal 24 5 2 3 2 2 2" xfId="32431"/>
    <cellStyle name="Normal 24 5 2 3 2 3" xfId="24864"/>
    <cellStyle name="Normal 24 5 2 3 3" xfId="11801"/>
    <cellStyle name="Normal 24 5 2 3 3 2" xfId="28650"/>
    <cellStyle name="Normal 24 5 2 3 4" xfId="21083"/>
    <cellStyle name="Normal 24 5 2 4" xfId="5641"/>
    <cellStyle name="Normal 24 5 2 4 2" xfId="13700"/>
    <cellStyle name="Normal 24 5 2 4 2 2" xfId="30547"/>
    <cellStyle name="Normal 24 5 2 4 3" xfId="22980"/>
    <cellStyle name="Normal 24 5 2 5" xfId="9826"/>
    <cellStyle name="Normal 24 5 2 5 2" xfId="26766"/>
    <cellStyle name="Normal 24 5 2 6" xfId="17455"/>
    <cellStyle name="Normal 24 5 2 7" xfId="19198"/>
    <cellStyle name="Normal 24 5 3" xfId="2239"/>
    <cellStyle name="Normal 24 5 3 2" xfId="4203"/>
    <cellStyle name="Normal 24 5 3 2 2" xfId="7986"/>
    <cellStyle name="Normal 24 5 3 2 2 2" xfId="16045"/>
    <cellStyle name="Normal 24 5 3 2 2 2 2" xfId="32892"/>
    <cellStyle name="Normal 24 5 3 2 2 3" xfId="25325"/>
    <cellStyle name="Normal 24 5 3 2 3" xfId="12262"/>
    <cellStyle name="Normal 24 5 3 2 3 2" xfId="29111"/>
    <cellStyle name="Normal 24 5 3 2 4" xfId="21544"/>
    <cellStyle name="Normal 24 5 3 3" xfId="6102"/>
    <cellStyle name="Normal 24 5 3 3 2" xfId="14161"/>
    <cellStyle name="Normal 24 5 3 3 2 2" xfId="31008"/>
    <cellStyle name="Normal 24 5 3 3 3" xfId="23441"/>
    <cellStyle name="Normal 24 5 3 4" xfId="10327"/>
    <cellStyle name="Normal 24 5 3 4 2" xfId="27227"/>
    <cellStyle name="Normal 24 5 3 5" xfId="17457"/>
    <cellStyle name="Normal 24 5 3 6" xfId="19659"/>
    <cellStyle name="Normal 24 5 4" xfId="3291"/>
    <cellStyle name="Normal 24 5 4 2" xfId="7074"/>
    <cellStyle name="Normal 24 5 4 2 2" xfId="15133"/>
    <cellStyle name="Normal 24 5 4 2 2 2" xfId="31980"/>
    <cellStyle name="Normal 24 5 4 2 3" xfId="24413"/>
    <cellStyle name="Normal 24 5 4 3" xfId="11350"/>
    <cellStyle name="Normal 24 5 4 3 2" xfId="28199"/>
    <cellStyle name="Normal 24 5 4 4" xfId="20632"/>
    <cellStyle name="Normal 24 5 5" xfId="5190"/>
    <cellStyle name="Normal 24 5 5 2" xfId="13249"/>
    <cellStyle name="Normal 24 5 5 2 2" xfId="30096"/>
    <cellStyle name="Normal 24 5 5 3" xfId="22529"/>
    <cellStyle name="Normal 24 5 6" xfId="9351"/>
    <cellStyle name="Normal 24 5 6 2" xfId="26315"/>
    <cellStyle name="Normal 24 5 7" xfId="17454"/>
    <cellStyle name="Normal 24 5 8" xfId="18747"/>
    <cellStyle name="Normal 24 6" xfId="1475"/>
    <cellStyle name="Normal 24 6 2" xfId="2474"/>
    <cellStyle name="Normal 24 6 2 2" xfId="4436"/>
    <cellStyle name="Normal 24 6 2 2 2" xfId="8219"/>
    <cellStyle name="Normal 24 6 2 2 2 2" xfId="16278"/>
    <cellStyle name="Normal 24 6 2 2 2 2 2" xfId="33125"/>
    <cellStyle name="Normal 24 6 2 2 2 3" xfId="25558"/>
    <cellStyle name="Normal 24 6 2 2 3" xfId="12495"/>
    <cellStyle name="Normal 24 6 2 2 3 2" xfId="29344"/>
    <cellStyle name="Normal 24 6 2 2 4" xfId="21777"/>
    <cellStyle name="Normal 24 6 2 3" xfId="6335"/>
    <cellStyle name="Normal 24 6 2 3 2" xfId="14394"/>
    <cellStyle name="Normal 24 6 2 3 2 2" xfId="31241"/>
    <cellStyle name="Normal 24 6 2 3 3" xfId="23674"/>
    <cellStyle name="Normal 24 6 2 4" xfId="10561"/>
    <cellStyle name="Normal 24 6 2 4 2" xfId="27460"/>
    <cellStyle name="Normal 24 6 2 5" xfId="17459"/>
    <cellStyle name="Normal 24 6 2 6" xfId="19892"/>
    <cellStyle name="Normal 24 6 3" xfId="3524"/>
    <cellStyle name="Normal 24 6 3 2" xfId="7307"/>
    <cellStyle name="Normal 24 6 3 2 2" xfId="15366"/>
    <cellStyle name="Normal 24 6 3 2 2 2" xfId="32213"/>
    <cellStyle name="Normal 24 6 3 2 3" xfId="24646"/>
    <cellStyle name="Normal 24 6 3 3" xfId="11583"/>
    <cellStyle name="Normal 24 6 3 3 2" xfId="28432"/>
    <cellStyle name="Normal 24 6 3 4" xfId="20865"/>
    <cellStyle name="Normal 24 6 4" xfId="5423"/>
    <cellStyle name="Normal 24 6 4 2" xfId="13482"/>
    <cellStyle name="Normal 24 6 4 2 2" xfId="30329"/>
    <cellStyle name="Normal 24 6 4 3" xfId="22762"/>
    <cellStyle name="Normal 24 6 5" xfId="9608"/>
    <cellStyle name="Normal 24 6 5 2" xfId="26548"/>
    <cellStyle name="Normal 24 6 6" xfId="17458"/>
    <cellStyle name="Normal 24 6 7" xfId="18980"/>
    <cellStyle name="Normal 24 7" xfId="1998"/>
    <cellStyle name="Normal 24 7 2" xfId="3985"/>
    <cellStyle name="Normal 24 7 2 2" xfId="7768"/>
    <cellStyle name="Normal 24 7 2 2 2" xfId="15827"/>
    <cellStyle name="Normal 24 7 2 2 2 2" xfId="32674"/>
    <cellStyle name="Normal 24 7 2 2 3" xfId="25107"/>
    <cellStyle name="Normal 24 7 2 3" xfId="12044"/>
    <cellStyle name="Normal 24 7 2 3 2" xfId="28893"/>
    <cellStyle name="Normal 24 7 2 4" xfId="21326"/>
    <cellStyle name="Normal 24 7 3" xfId="5884"/>
    <cellStyle name="Normal 24 7 3 2" xfId="13943"/>
    <cellStyle name="Normal 24 7 3 2 2" xfId="30790"/>
    <cellStyle name="Normal 24 7 3 3" xfId="23223"/>
    <cellStyle name="Normal 24 7 4" xfId="10097"/>
    <cellStyle name="Normal 24 7 4 2" xfId="27009"/>
    <cellStyle name="Normal 24 7 5" xfId="17460"/>
    <cellStyle name="Normal 24 7 6" xfId="19441"/>
    <cellStyle name="Normal 24 8" xfId="3043"/>
    <cellStyle name="Normal 24 8 2" xfId="6856"/>
    <cellStyle name="Normal 24 8 2 2" xfId="14915"/>
    <cellStyle name="Normal 24 8 2 2 2" xfId="31762"/>
    <cellStyle name="Normal 24 8 2 3" xfId="24195"/>
    <cellStyle name="Normal 24 8 3" xfId="11106"/>
    <cellStyle name="Normal 24 8 3 2" xfId="27981"/>
    <cellStyle name="Normal 24 8 4" xfId="20414"/>
    <cellStyle name="Normal 24 9" xfId="4972"/>
    <cellStyle name="Normal 24 9 2" xfId="13031"/>
    <cellStyle name="Normal 24 9 2 2" xfId="29878"/>
    <cellStyle name="Normal 24 9 3" xfId="22311"/>
    <cellStyle name="Normal 240" xfId="18459"/>
    <cellStyle name="Normal 240 2" xfId="33648"/>
    <cellStyle name="Normal 241" xfId="18460"/>
    <cellStyle name="Normal 241 2" xfId="33649"/>
    <cellStyle name="Normal 242" xfId="18461"/>
    <cellStyle name="Normal 242 2" xfId="33650"/>
    <cellStyle name="Normal 243" xfId="18462"/>
    <cellStyle name="Normal 243 2" xfId="33651"/>
    <cellStyle name="Normal 244" xfId="18463"/>
    <cellStyle name="Normal 244 2" xfId="33652"/>
    <cellStyle name="Normal 245" xfId="18464"/>
    <cellStyle name="Normal 245 2" xfId="33653"/>
    <cellStyle name="Normal 246" xfId="18465"/>
    <cellStyle name="Normal 246 2" xfId="33654"/>
    <cellStyle name="Normal 247" xfId="18466"/>
    <cellStyle name="Normal 247 2" xfId="33655"/>
    <cellStyle name="Normal 248" xfId="18467"/>
    <cellStyle name="Normal 248 2" xfId="33656"/>
    <cellStyle name="Normal 249" xfId="18468"/>
    <cellStyle name="Normal 249 2" xfId="33657"/>
    <cellStyle name="Normal 25" xfId="625"/>
    <cellStyle name="Normal 25 10" xfId="8968"/>
    <cellStyle name="Normal 25 10 2" xfId="26110"/>
    <cellStyle name="Normal 25 11" xfId="17461"/>
    <cellStyle name="Normal 25 12" xfId="18541"/>
    <cellStyle name="Normal 25 13" xfId="34088"/>
    <cellStyle name="Normal 25 2" xfId="743"/>
    <cellStyle name="Normal 25 2 10" xfId="18577"/>
    <cellStyle name="Normal 25 2 11" xfId="34089"/>
    <cellStyle name="Normal 25 2 2" xfId="1077"/>
    <cellStyle name="Normal 25 2 2 2" xfId="1338"/>
    <cellStyle name="Normal 25 2 2 2 2" xfId="1834"/>
    <cellStyle name="Normal 25 2 2 2 2 2" xfId="2833"/>
    <cellStyle name="Normal 25 2 2 2 2 2 2" xfId="4795"/>
    <cellStyle name="Normal 25 2 2 2 2 2 2 2" xfId="8578"/>
    <cellStyle name="Normal 25 2 2 2 2 2 2 2 2" xfId="16637"/>
    <cellStyle name="Normal 25 2 2 2 2 2 2 2 2 2" xfId="33484"/>
    <cellStyle name="Normal 25 2 2 2 2 2 2 2 3" xfId="25917"/>
    <cellStyle name="Normal 25 2 2 2 2 2 2 3" xfId="12854"/>
    <cellStyle name="Normal 25 2 2 2 2 2 2 3 2" xfId="29703"/>
    <cellStyle name="Normal 25 2 2 2 2 2 2 4" xfId="22136"/>
    <cellStyle name="Normal 25 2 2 2 2 2 3" xfId="6694"/>
    <cellStyle name="Normal 25 2 2 2 2 2 3 2" xfId="14753"/>
    <cellStyle name="Normal 25 2 2 2 2 2 3 2 2" xfId="31600"/>
    <cellStyle name="Normal 25 2 2 2 2 2 3 3" xfId="24033"/>
    <cellStyle name="Normal 25 2 2 2 2 2 4" xfId="10920"/>
    <cellStyle name="Normal 25 2 2 2 2 2 4 2" xfId="27819"/>
    <cellStyle name="Normal 25 2 2 2 2 2 5" xfId="17466"/>
    <cellStyle name="Normal 25 2 2 2 2 2 6" xfId="20251"/>
    <cellStyle name="Normal 25 2 2 2 2 3" xfId="3883"/>
    <cellStyle name="Normal 25 2 2 2 2 3 2" xfId="7666"/>
    <cellStyle name="Normal 25 2 2 2 2 3 2 2" xfId="15725"/>
    <cellStyle name="Normal 25 2 2 2 2 3 2 2 2" xfId="32572"/>
    <cellStyle name="Normal 25 2 2 2 2 3 2 3" xfId="25005"/>
    <cellStyle name="Normal 25 2 2 2 2 3 3" xfId="11942"/>
    <cellStyle name="Normal 25 2 2 2 2 3 3 2" xfId="28791"/>
    <cellStyle name="Normal 25 2 2 2 2 3 4" xfId="21224"/>
    <cellStyle name="Normal 25 2 2 2 2 4" xfId="5782"/>
    <cellStyle name="Normal 25 2 2 2 2 4 2" xfId="13841"/>
    <cellStyle name="Normal 25 2 2 2 2 4 2 2" xfId="30688"/>
    <cellStyle name="Normal 25 2 2 2 2 4 3" xfId="23121"/>
    <cellStyle name="Normal 25 2 2 2 2 5" xfId="9967"/>
    <cellStyle name="Normal 25 2 2 2 2 5 2" xfId="26907"/>
    <cellStyle name="Normal 25 2 2 2 2 6" xfId="17465"/>
    <cellStyle name="Normal 25 2 2 2 2 7" xfId="19339"/>
    <cellStyle name="Normal 25 2 2 2 3" xfId="2380"/>
    <cellStyle name="Normal 25 2 2 2 3 2" xfId="4344"/>
    <cellStyle name="Normal 25 2 2 2 3 2 2" xfId="8127"/>
    <cellStyle name="Normal 25 2 2 2 3 2 2 2" xfId="16186"/>
    <cellStyle name="Normal 25 2 2 2 3 2 2 2 2" xfId="33033"/>
    <cellStyle name="Normal 25 2 2 2 3 2 2 3" xfId="25466"/>
    <cellStyle name="Normal 25 2 2 2 3 2 3" xfId="12403"/>
    <cellStyle name="Normal 25 2 2 2 3 2 3 2" xfId="29252"/>
    <cellStyle name="Normal 25 2 2 2 3 2 4" xfId="21685"/>
    <cellStyle name="Normal 25 2 2 2 3 3" xfId="6243"/>
    <cellStyle name="Normal 25 2 2 2 3 3 2" xfId="14302"/>
    <cellStyle name="Normal 25 2 2 2 3 3 2 2" xfId="31149"/>
    <cellStyle name="Normal 25 2 2 2 3 3 3" xfId="23582"/>
    <cellStyle name="Normal 25 2 2 2 3 4" xfId="10468"/>
    <cellStyle name="Normal 25 2 2 2 3 4 2" xfId="27368"/>
    <cellStyle name="Normal 25 2 2 2 3 5" xfId="17467"/>
    <cellStyle name="Normal 25 2 2 2 3 6" xfId="19800"/>
    <cellStyle name="Normal 25 2 2 2 4" xfId="3432"/>
    <cellStyle name="Normal 25 2 2 2 4 2" xfId="7215"/>
    <cellStyle name="Normal 25 2 2 2 4 2 2" xfId="15274"/>
    <cellStyle name="Normal 25 2 2 2 4 2 2 2" xfId="32121"/>
    <cellStyle name="Normal 25 2 2 2 4 2 3" xfId="24554"/>
    <cellStyle name="Normal 25 2 2 2 4 3" xfId="11491"/>
    <cellStyle name="Normal 25 2 2 2 4 3 2" xfId="28340"/>
    <cellStyle name="Normal 25 2 2 2 4 4" xfId="20773"/>
    <cellStyle name="Normal 25 2 2 2 5" xfId="5331"/>
    <cellStyle name="Normal 25 2 2 2 5 2" xfId="13390"/>
    <cellStyle name="Normal 25 2 2 2 5 2 2" xfId="30237"/>
    <cellStyle name="Normal 25 2 2 2 5 3" xfId="22670"/>
    <cellStyle name="Normal 25 2 2 2 6" xfId="9492"/>
    <cellStyle name="Normal 25 2 2 2 6 2" xfId="26456"/>
    <cellStyle name="Normal 25 2 2 2 7" xfId="17464"/>
    <cellStyle name="Normal 25 2 2 2 8" xfId="18888"/>
    <cellStyle name="Normal 25 2 2 3" xfId="1616"/>
    <cellStyle name="Normal 25 2 2 3 2" xfId="2615"/>
    <cellStyle name="Normal 25 2 2 3 2 2" xfId="4577"/>
    <cellStyle name="Normal 25 2 2 3 2 2 2" xfId="8360"/>
    <cellStyle name="Normal 25 2 2 3 2 2 2 2" xfId="16419"/>
    <cellStyle name="Normal 25 2 2 3 2 2 2 2 2" xfId="33266"/>
    <cellStyle name="Normal 25 2 2 3 2 2 2 3" xfId="25699"/>
    <cellStyle name="Normal 25 2 2 3 2 2 3" xfId="12636"/>
    <cellStyle name="Normal 25 2 2 3 2 2 3 2" xfId="29485"/>
    <cellStyle name="Normal 25 2 2 3 2 2 4" xfId="21918"/>
    <cellStyle name="Normal 25 2 2 3 2 3" xfId="6476"/>
    <cellStyle name="Normal 25 2 2 3 2 3 2" xfId="14535"/>
    <cellStyle name="Normal 25 2 2 3 2 3 2 2" xfId="31382"/>
    <cellStyle name="Normal 25 2 2 3 2 3 3" xfId="23815"/>
    <cellStyle name="Normal 25 2 2 3 2 4" xfId="10702"/>
    <cellStyle name="Normal 25 2 2 3 2 4 2" xfId="27601"/>
    <cellStyle name="Normal 25 2 2 3 2 5" xfId="17469"/>
    <cellStyle name="Normal 25 2 2 3 2 6" xfId="20033"/>
    <cellStyle name="Normal 25 2 2 3 3" xfId="3665"/>
    <cellStyle name="Normal 25 2 2 3 3 2" xfId="7448"/>
    <cellStyle name="Normal 25 2 2 3 3 2 2" xfId="15507"/>
    <cellStyle name="Normal 25 2 2 3 3 2 2 2" xfId="32354"/>
    <cellStyle name="Normal 25 2 2 3 3 2 3" xfId="24787"/>
    <cellStyle name="Normal 25 2 2 3 3 3" xfId="11724"/>
    <cellStyle name="Normal 25 2 2 3 3 3 2" xfId="28573"/>
    <cellStyle name="Normal 25 2 2 3 3 4" xfId="21006"/>
    <cellStyle name="Normal 25 2 2 3 4" xfId="5564"/>
    <cellStyle name="Normal 25 2 2 3 4 2" xfId="13623"/>
    <cellStyle name="Normal 25 2 2 3 4 2 2" xfId="30470"/>
    <cellStyle name="Normal 25 2 2 3 4 3" xfId="22903"/>
    <cellStyle name="Normal 25 2 2 3 5" xfId="9749"/>
    <cellStyle name="Normal 25 2 2 3 5 2" xfId="26689"/>
    <cellStyle name="Normal 25 2 2 3 6" xfId="17468"/>
    <cellStyle name="Normal 25 2 2 3 7" xfId="19121"/>
    <cellStyle name="Normal 25 2 2 4" xfId="2162"/>
    <cellStyle name="Normal 25 2 2 4 2" xfId="4126"/>
    <cellStyle name="Normal 25 2 2 4 2 2" xfId="7909"/>
    <cellStyle name="Normal 25 2 2 4 2 2 2" xfId="15968"/>
    <cellStyle name="Normal 25 2 2 4 2 2 2 2" xfId="32815"/>
    <cellStyle name="Normal 25 2 2 4 2 2 3" xfId="25248"/>
    <cellStyle name="Normal 25 2 2 4 2 3" xfId="12185"/>
    <cellStyle name="Normal 25 2 2 4 2 3 2" xfId="29034"/>
    <cellStyle name="Normal 25 2 2 4 2 4" xfId="21467"/>
    <cellStyle name="Normal 25 2 2 4 3" xfId="6025"/>
    <cellStyle name="Normal 25 2 2 4 3 2" xfId="14084"/>
    <cellStyle name="Normal 25 2 2 4 3 2 2" xfId="30931"/>
    <cellStyle name="Normal 25 2 2 4 3 3" xfId="23364"/>
    <cellStyle name="Normal 25 2 2 4 4" xfId="10250"/>
    <cellStyle name="Normal 25 2 2 4 4 2" xfId="27150"/>
    <cellStyle name="Normal 25 2 2 4 5" xfId="17470"/>
    <cellStyle name="Normal 25 2 2 4 6" xfId="19582"/>
    <cellStyle name="Normal 25 2 2 5" xfId="3214"/>
    <cellStyle name="Normal 25 2 2 5 2" xfId="6997"/>
    <cellStyle name="Normal 25 2 2 5 2 2" xfId="15056"/>
    <cellStyle name="Normal 25 2 2 5 2 2 2" xfId="31903"/>
    <cellStyle name="Normal 25 2 2 5 2 3" xfId="24336"/>
    <cellStyle name="Normal 25 2 2 5 3" xfId="11273"/>
    <cellStyle name="Normal 25 2 2 5 3 2" xfId="28122"/>
    <cellStyle name="Normal 25 2 2 5 4" xfId="20555"/>
    <cellStyle name="Normal 25 2 2 6" xfId="5113"/>
    <cellStyle name="Normal 25 2 2 6 2" xfId="13172"/>
    <cellStyle name="Normal 25 2 2 6 2 2" xfId="30019"/>
    <cellStyle name="Normal 25 2 2 6 3" xfId="22452"/>
    <cellStyle name="Normal 25 2 2 7" xfId="9257"/>
    <cellStyle name="Normal 25 2 2 7 2" xfId="26238"/>
    <cellStyle name="Normal 25 2 2 8" xfId="17463"/>
    <cellStyle name="Normal 25 2 2 9" xfId="18670"/>
    <cellStyle name="Normal 25 2 3" xfId="1246"/>
    <cellStyle name="Normal 25 2 3 2" xfId="1742"/>
    <cellStyle name="Normal 25 2 3 2 2" xfId="2741"/>
    <cellStyle name="Normal 25 2 3 2 2 2" xfId="4703"/>
    <cellStyle name="Normal 25 2 3 2 2 2 2" xfId="8486"/>
    <cellStyle name="Normal 25 2 3 2 2 2 2 2" xfId="16545"/>
    <cellStyle name="Normal 25 2 3 2 2 2 2 2 2" xfId="33392"/>
    <cellStyle name="Normal 25 2 3 2 2 2 2 3" xfId="25825"/>
    <cellStyle name="Normal 25 2 3 2 2 2 3" xfId="12762"/>
    <cellStyle name="Normal 25 2 3 2 2 2 3 2" xfId="29611"/>
    <cellStyle name="Normal 25 2 3 2 2 2 4" xfId="22044"/>
    <cellStyle name="Normal 25 2 3 2 2 3" xfId="6602"/>
    <cellStyle name="Normal 25 2 3 2 2 3 2" xfId="14661"/>
    <cellStyle name="Normal 25 2 3 2 2 3 2 2" xfId="31508"/>
    <cellStyle name="Normal 25 2 3 2 2 3 3" xfId="23941"/>
    <cellStyle name="Normal 25 2 3 2 2 4" xfId="10828"/>
    <cellStyle name="Normal 25 2 3 2 2 4 2" xfId="27727"/>
    <cellStyle name="Normal 25 2 3 2 2 5" xfId="17473"/>
    <cellStyle name="Normal 25 2 3 2 2 6" xfId="20159"/>
    <cellStyle name="Normal 25 2 3 2 3" xfId="3791"/>
    <cellStyle name="Normal 25 2 3 2 3 2" xfId="7574"/>
    <cellStyle name="Normal 25 2 3 2 3 2 2" xfId="15633"/>
    <cellStyle name="Normal 25 2 3 2 3 2 2 2" xfId="32480"/>
    <cellStyle name="Normal 25 2 3 2 3 2 3" xfId="24913"/>
    <cellStyle name="Normal 25 2 3 2 3 3" xfId="11850"/>
    <cellStyle name="Normal 25 2 3 2 3 3 2" xfId="28699"/>
    <cellStyle name="Normal 25 2 3 2 3 4" xfId="21132"/>
    <cellStyle name="Normal 25 2 3 2 4" xfId="5690"/>
    <cellStyle name="Normal 25 2 3 2 4 2" xfId="13749"/>
    <cellStyle name="Normal 25 2 3 2 4 2 2" xfId="30596"/>
    <cellStyle name="Normal 25 2 3 2 4 3" xfId="23029"/>
    <cellStyle name="Normal 25 2 3 2 5" xfId="9875"/>
    <cellStyle name="Normal 25 2 3 2 5 2" xfId="26815"/>
    <cellStyle name="Normal 25 2 3 2 6" xfId="17472"/>
    <cellStyle name="Normal 25 2 3 2 7" xfId="19247"/>
    <cellStyle name="Normal 25 2 3 3" xfId="2288"/>
    <cellStyle name="Normal 25 2 3 3 2" xfId="4252"/>
    <cellStyle name="Normal 25 2 3 3 2 2" xfId="8035"/>
    <cellStyle name="Normal 25 2 3 3 2 2 2" xfId="16094"/>
    <cellStyle name="Normal 25 2 3 3 2 2 2 2" xfId="32941"/>
    <cellStyle name="Normal 25 2 3 3 2 2 3" xfId="25374"/>
    <cellStyle name="Normal 25 2 3 3 2 3" xfId="12311"/>
    <cellStyle name="Normal 25 2 3 3 2 3 2" xfId="29160"/>
    <cellStyle name="Normal 25 2 3 3 2 4" xfId="21593"/>
    <cellStyle name="Normal 25 2 3 3 3" xfId="6151"/>
    <cellStyle name="Normal 25 2 3 3 3 2" xfId="14210"/>
    <cellStyle name="Normal 25 2 3 3 3 2 2" xfId="31057"/>
    <cellStyle name="Normal 25 2 3 3 3 3" xfId="23490"/>
    <cellStyle name="Normal 25 2 3 3 4" xfId="10376"/>
    <cellStyle name="Normal 25 2 3 3 4 2" xfId="27276"/>
    <cellStyle name="Normal 25 2 3 3 5" xfId="17474"/>
    <cellStyle name="Normal 25 2 3 3 6" xfId="19708"/>
    <cellStyle name="Normal 25 2 3 4" xfId="3340"/>
    <cellStyle name="Normal 25 2 3 4 2" xfId="7123"/>
    <cellStyle name="Normal 25 2 3 4 2 2" xfId="15182"/>
    <cellStyle name="Normal 25 2 3 4 2 2 2" xfId="32029"/>
    <cellStyle name="Normal 25 2 3 4 2 3" xfId="24462"/>
    <cellStyle name="Normal 25 2 3 4 3" xfId="11399"/>
    <cellStyle name="Normal 25 2 3 4 3 2" xfId="28248"/>
    <cellStyle name="Normal 25 2 3 4 4" xfId="20681"/>
    <cellStyle name="Normal 25 2 3 5" xfId="5239"/>
    <cellStyle name="Normal 25 2 3 5 2" xfId="13298"/>
    <cellStyle name="Normal 25 2 3 5 2 2" xfId="30145"/>
    <cellStyle name="Normal 25 2 3 5 3" xfId="22578"/>
    <cellStyle name="Normal 25 2 3 6" xfId="9400"/>
    <cellStyle name="Normal 25 2 3 6 2" xfId="26364"/>
    <cellStyle name="Normal 25 2 3 7" xfId="17471"/>
    <cellStyle name="Normal 25 2 3 8" xfId="18796"/>
    <cellStyle name="Normal 25 2 4" xfId="1524"/>
    <cellStyle name="Normal 25 2 4 2" xfId="2523"/>
    <cellStyle name="Normal 25 2 4 2 2" xfId="4485"/>
    <cellStyle name="Normal 25 2 4 2 2 2" xfId="8268"/>
    <cellStyle name="Normal 25 2 4 2 2 2 2" xfId="16327"/>
    <cellStyle name="Normal 25 2 4 2 2 2 2 2" xfId="33174"/>
    <cellStyle name="Normal 25 2 4 2 2 2 3" xfId="25607"/>
    <cellStyle name="Normal 25 2 4 2 2 3" xfId="12544"/>
    <cellStyle name="Normal 25 2 4 2 2 3 2" xfId="29393"/>
    <cellStyle name="Normal 25 2 4 2 2 4" xfId="21826"/>
    <cellStyle name="Normal 25 2 4 2 3" xfId="6384"/>
    <cellStyle name="Normal 25 2 4 2 3 2" xfId="14443"/>
    <cellStyle name="Normal 25 2 4 2 3 2 2" xfId="31290"/>
    <cellStyle name="Normal 25 2 4 2 3 3" xfId="23723"/>
    <cellStyle name="Normal 25 2 4 2 4" xfId="10610"/>
    <cellStyle name="Normal 25 2 4 2 4 2" xfId="27509"/>
    <cellStyle name="Normal 25 2 4 2 5" xfId="17476"/>
    <cellStyle name="Normal 25 2 4 2 6" xfId="19941"/>
    <cellStyle name="Normal 25 2 4 3" xfId="3573"/>
    <cellStyle name="Normal 25 2 4 3 2" xfId="7356"/>
    <cellStyle name="Normal 25 2 4 3 2 2" xfId="15415"/>
    <cellStyle name="Normal 25 2 4 3 2 2 2" xfId="32262"/>
    <cellStyle name="Normal 25 2 4 3 2 3" xfId="24695"/>
    <cellStyle name="Normal 25 2 4 3 3" xfId="11632"/>
    <cellStyle name="Normal 25 2 4 3 3 2" xfId="28481"/>
    <cellStyle name="Normal 25 2 4 3 4" xfId="20914"/>
    <cellStyle name="Normal 25 2 4 4" xfId="5472"/>
    <cellStyle name="Normal 25 2 4 4 2" xfId="13531"/>
    <cellStyle name="Normal 25 2 4 4 2 2" xfId="30378"/>
    <cellStyle name="Normal 25 2 4 4 3" xfId="22811"/>
    <cellStyle name="Normal 25 2 4 5" xfId="9657"/>
    <cellStyle name="Normal 25 2 4 5 2" xfId="26597"/>
    <cellStyle name="Normal 25 2 4 6" xfId="17475"/>
    <cellStyle name="Normal 25 2 4 7" xfId="19029"/>
    <cellStyle name="Normal 25 2 5" xfId="2053"/>
    <cellStyle name="Normal 25 2 5 2" xfId="4034"/>
    <cellStyle name="Normal 25 2 5 2 2" xfId="7817"/>
    <cellStyle name="Normal 25 2 5 2 2 2" xfId="15876"/>
    <cellStyle name="Normal 25 2 5 2 2 2 2" xfId="32723"/>
    <cellStyle name="Normal 25 2 5 2 2 3" xfId="25156"/>
    <cellStyle name="Normal 25 2 5 2 3" xfId="12093"/>
    <cellStyle name="Normal 25 2 5 2 3 2" xfId="28942"/>
    <cellStyle name="Normal 25 2 5 2 4" xfId="21375"/>
    <cellStyle name="Normal 25 2 5 3" xfId="5933"/>
    <cellStyle name="Normal 25 2 5 3 2" xfId="13992"/>
    <cellStyle name="Normal 25 2 5 3 2 2" xfId="30839"/>
    <cellStyle name="Normal 25 2 5 3 3" xfId="23272"/>
    <cellStyle name="Normal 25 2 5 4" xfId="10151"/>
    <cellStyle name="Normal 25 2 5 4 2" xfId="27058"/>
    <cellStyle name="Normal 25 2 5 5" xfId="17477"/>
    <cellStyle name="Normal 25 2 5 6" xfId="19490"/>
    <cellStyle name="Normal 25 2 6" xfId="3092"/>
    <cellStyle name="Normal 25 2 6 2" xfId="6905"/>
    <cellStyle name="Normal 25 2 6 2 2" xfId="14964"/>
    <cellStyle name="Normal 25 2 6 2 2 2" xfId="31811"/>
    <cellStyle name="Normal 25 2 6 2 3" xfId="24244"/>
    <cellStyle name="Normal 25 2 6 3" xfId="11155"/>
    <cellStyle name="Normal 25 2 6 3 2" xfId="28030"/>
    <cellStyle name="Normal 25 2 6 4" xfId="20463"/>
    <cellStyle name="Normal 25 2 7" xfId="5021"/>
    <cellStyle name="Normal 25 2 7 2" xfId="13080"/>
    <cellStyle name="Normal 25 2 7 2 2" xfId="29927"/>
    <cellStyle name="Normal 25 2 7 3" xfId="22360"/>
    <cellStyle name="Normal 25 2 8" xfId="9040"/>
    <cellStyle name="Normal 25 2 8 2" xfId="26146"/>
    <cellStyle name="Normal 25 2 9" xfId="17462"/>
    <cellStyle name="Normal 25 3" xfId="946"/>
    <cellStyle name="Normal 25 3 2" xfId="3126"/>
    <cellStyle name="Normal 25 3 3" xfId="17478"/>
    <cellStyle name="Normal 25 3 4" xfId="34090"/>
    <cellStyle name="Normal 25 4" xfId="1041"/>
    <cellStyle name="Normal 25 4 2" xfId="1302"/>
    <cellStyle name="Normal 25 4 2 2" xfId="1798"/>
    <cellStyle name="Normal 25 4 2 2 2" xfId="2797"/>
    <cellStyle name="Normal 25 4 2 2 2 2" xfId="4759"/>
    <cellStyle name="Normal 25 4 2 2 2 2 2" xfId="8542"/>
    <cellStyle name="Normal 25 4 2 2 2 2 2 2" xfId="16601"/>
    <cellStyle name="Normal 25 4 2 2 2 2 2 2 2" xfId="33448"/>
    <cellStyle name="Normal 25 4 2 2 2 2 2 3" xfId="25881"/>
    <cellStyle name="Normal 25 4 2 2 2 2 3" xfId="12818"/>
    <cellStyle name="Normal 25 4 2 2 2 2 3 2" xfId="29667"/>
    <cellStyle name="Normal 25 4 2 2 2 2 4" xfId="22100"/>
    <cellStyle name="Normal 25 4 2 2 2 3" xfId="6658"/>
    <cellStyle name="Normal 25 4 2 2 2 3 2" xfId="14717"/>
    <cellStyle name="Normal 25 4 2 2 2 3 2 2" xfId="31564"/>
    <cellStyle name="Normal 25 4 2 2 2 3 3" xfId="23997"/>
    <cellStyle name="Normal 25 4 2 2 2 4" xfId="10884"/>
    <cellStyle name="Normal 25 4 2 2 2 4 2" xfId="27783"/>
    <cellStyle name="Normal 25 4 2 2 2 5" xfId="17482"/>
    <cellStyle name="Normal 25 4 2 2 2 6" xfId="20215"/>
    <cellStyle name="Normal 25 4 2 2 3" xfId="3847"/>
    <cellStyle name="Normal 25 4 2 2 3 2" xfId="7630"/>
    <cellStyle name="Normal 25 4 2 2 3 2 2" xfId="15689"/>
    <cellStyle name="Normal 25 4 2 2 3 2 2 2" xfId="32536"/>
    <cellStyle name="Normal 25 4 2 2 3 2 3" xfId="24969"/>
    <cellStyle name="Normal 25 4 2 2 3 3" xfId="11906"/>
    <cellStyle name="Normal 25 4 2 2 3 3 2" xfId="28755"/>
    <cellStyle name="Normal 25 4 2 2 3 4" xfId="21188"/>
    <cellStyle name="Normal 25 4 2 2 4" xfId="5746"/>
    <cellStyle name="Normal 25 4 2 2 4 2" xfId="13805"/>
    <cellStyle name="Normal 25 4 2 2 4 2 2" xfId="30652"/>
    <cellStyle name="Normal 25 4 2 2 4 3" xfId="23085"/>
    <cellStyle name="Normal 25 4 2 2 5" xfId="9931"/>
    <cellStyle name="Normal 25 4 2 2 5 2" xfId="26871"/>
    <cellStyle name="Normal 25 4 2 2 6" xfId="17481"/>
    <cellStyle name="Normal 25 4 2 2 7" xfId="19303"/>
    <cellStyle name="Normal 25 4 2 3" xfId="2344"/>
    <cellStyle name="Normal 25 4 2 3 2" xfId="4308"/>
    <cellStyle name="Normal 25 4 2 3 2 2" xfId="8091"/>
    <cellStyle name="Normal 25 4 2 3 2 2 2" xfId="16150"/>
    <cellStyle name="Normal 25 4 2 3 2 2 2 2" xfId="32997"/>
    <cellStyle name="Normal 25 4 2 3 2 2 3" xfId="25430"/>
    <cellStyle name="Normal 25 4 2 3 2 3" xfId="12367"/>
    <cellStyle name="Normal 25 4 2 3 2 3 2" xfId="29216"/>
    <cellStyle name="Normal 25 4 2 3 2 4" xfId="21649"/>
    <cellStyle name="Normal 25 4 2 3 3" xfId="6207"/>
    <cellStyle name="Normal 25 4 2 3 3 2" xfId="14266"/>
    <cellStyle name="Normal 25 4 2 3 3 2 2" xfId="31113"/>
    <cellStyle name="Normal 25 4 2 3 3 3" xfId="23546"/>
    <cellStyle name="Normal 25 4 2 3 4" xfId="10432"/>
    <cellStyle name="Normal 25 4 2 3 4 2" xfId="27332"/>
    <cellStyle name="Normal 25 4 2 3 5" xfId="17483"/>
    <cellStyle name="Normal 25 4 2 3 6" xfId="19764"/>
    <cellStyle name="Normal 25 4 2 4" xfId="3396"/>
    <cellStyle name="Normal 25 4 2 4 2" xfId="7179"/>
    <cellStyle name="Normal 25 4 2 4 2 2" xfId="15238"/>
    <cellStyle name="Normal 25 4 2 4 2 2 2" xfId="32085"/>
    <cellStyle name="Normal 25 4 2 4 2 3" xfId="24518"/>
    <cellStyle name="Normal 25 4 2 4 3" xfId="11455"/>
    <cellStyle name="Normal 25 4 2 4 3 2" xfId="28304"/>
    <cellStyle name="Normal 25 4 2 4 4" xfId="20737"/>
    <cellStyle name="Normal 25 4 2 5" xfId="5295"/>
    <cellStyle name="Normal 25 4 2 5 2" xfId="13354"/>
    <cellStyle name="Normal 25 4 2 5 2 2" xfId="30201"/>
    <cellStyle name="Normal 25 4 2 5 3" xfId="22634"/>
    <cellStyle name="Normal 25 4 2 6" xfId="9456"/>
    <cellStyle name="Normal 25 4 2 6 2" xfId="26420"/>
    <cellStyle name="Normal 25 4 2 7" xfId="17480"/>
    <cellStyle name="Normal 25 4 2 8" xfId="18852"/>
    <cellStyle name="Normal 25 4 3" xfId="1580"/>
    <cellStyle name="Normal 25 4 3 2" xfId="2579"/>
    <cellStyle name="Normal 25 4 3 2 2" xfId="4541"/>
    <cellStyle name="Normal 25 4 3 2 2 2" xfId="8324"/>
    <cellStyle name="Normal 25 4 3 2 2 2 2" xfId="16383"/>
    <cellStyle name="Normal 25 4 3 2 2 2 2 2" xfId="33230"/>
    <cellStyle name="Normal 25 4 3 2 2 2 3" xfId="25663"/>
    <cellStyle name="Normal 25 4 3 2 2 3" xfId="12600"/>
    <cellStyle name="Normal 25 4 3 2 2 3 2" xfId="29449"/>
    <cellStyle name="Normal 25 4 3 2 2 4" xfId="21882"/>
    <cellStyle name="Normal 25 4 3 2 3" xfId="6440"/>
    <cellStyle name="Normal 25 4 3 2 3 2" xfId="14499"/>
    <cellStyle name="Normal 25 4 3 2 3 2 2" xfId="31346"/>
    <cellStyle name="Normal 25 4 3 2 3 3" xfId="23779"/>
    <cellStyle name="Normal 25 4 3 2 4" xfId="10666"/>
    <cellStyle name="Normal 25 4 3 2 4 2" xfId="27565"/>
    <cellStyle name="Normal 25 4 3 2 5" xfId="17485"/>
    <cellStyle name="Normal 25 4 3 2 6" xfId="19997"/>
    <cellStyle name="Normal 25 4 3 3" xfId="3629"/>
    <cellStyle name="Normal 25 4 3 3 2" xfId="7412"/>
    <cellStyle name="Normal 25 4 3 3 2 2" xfId="15471"/>
    <cellStyle name="Normal 25 4 3 3 2 2 2" xfId="32318"/>
    <cellStyle name="Normal 25 4 3 3 2 3" xfId="24751"/>
    <cellStyle name="Normal 25 4 3 3 3" xfId="11688"/>
    <cellStyle name="Normal 25 4 3 3 3 2" xfId="28537"/>
    <cellStyle name="Normal 25 4 3 3 4" xfId="20970"/>
    <cellStyle name="Normal 25 4 3 4" xfId="5528"/>
    <cellStyle name="Normal 25 4 3 4 2" xfId="13587"/>
    <cellStyle name="Normal 25 4 3 4 2 2" xfId="30434"/>
    <cellStyle name="Normal 25 4 3 4 3" xfId="22867"/>
    <cellStyle name="Normal 25 4 3 5" xfId="9713"/>
    <cellStyle name="Normal 25 4 3 5 2" xfId="26653"/>
    <cellStyle name="Normal 25 4 3 6" xfId="17484"/>
    <cellStyle name="Normal 25 4 3 7" xfId="19085"/>
    <cellStyle name="Normal 25 4 4" xfId="2126"/>
    <cellStyle name="Normal 25 4 4 2" xfId="4090"/>
    <cellStyle name="Normal 25 4 4 2 2" xfId="7873"/>
    <cellStyle name="Normal 25 4 4 2 2 2" xfId="15932"/>
    <cellStyle name="Normal 25 4 4 2 2 2 2" xfId="32779"/>
    <cellStyle name="Normal 25 4 4 2 2 3" xfId="25212"/>
    <cellStyle name="Normal 25 4 4 2 3" xfId="12149"/>
    <cellStyle name="Normal 25 4 4 2 3 2" xfId="28998"/>
    <cellStyle name="Normal 25 4 4 2 4" xfId="21431"/>
    <cellStyle name="Normal 25 4 4 3" xfId="5989"/>
    <cellStyle name="Normal 25 4 4 3 2" xfId="14048"/>
    <cellStyle name="Normal 25 4 4 3 2 2" xfId="30895"/>
    <cellStyle name="Normal 25 4 4 3 3" xfId="23328"/>
    <cellStyle name="Normal 25 4 4 4" xfId="10214"/>
    <cellStyle name="Normal 25 4 4 4 2" xfId="27114"/>
    <cellStyle name="Normal 25 4 4 5" xfId="17486"/>
    <cellStyle name="Normal 25 4 4 6" xfId="19546"/>
    <cellStyle name="Normal 25 4 5" xfId="3178"/>
    <cellStyle name="Normal 25 4 5 2" xfId="6961"/>
    <cellStyle name="Normal 25 4 5 2 2" xfId="15020"/>
    <cellStyle name="Normal 25 4 5 2 2 2" xfId="31867"/>
    <cellStyle name="Normal 25 4 5 2 3" xfId="24300"/>
    <cellStyle name="Normal 25 4 5 3" xfId="11237"/>
    <cellStyle name="Normal 25 4 5 3 2" xfId="28086"/>
    <cellStyle name="Normal 25 4 5 4" xfId="20519"/>
    <cellStyle name="Normal 25 4 6" xfId="5077"/>
    <cellStyle name="Normal 25 4 6 2" xfId="13136"/>
    <cellStyle name="Normal 25 4 6 2 2" xfId="29983"/>
    <cellStyle name="Normal 25 4 6 3" xfId="22416"/>
    <cellStyle name="Normal 25 4 7" xfId="9221"/>
    <cellStyle name="Normal 25 4 7 2" xfId="26202"/>
    <cellStyle name="Normal 25 4 8" xfId="17479"/>
    <cellStyle name="Normal 25 4 9" xfId="18634"/>
    <cellStyle name="Normal 25 5" xfId="1210"/>
    <cellStyle name="Normal 25 5 2" xfId="1706"/>
    <cellStyle name="Normal 25 5 2 2" xfId="2705"/>
    <cellStyle name="Normal 25 5 2 2 2" xfId="4667"/>
    <cellStyle name="Normal 25 5 2 2 2 2" xfId="8450"/>
    <cellStyle name="Normal 25 5 2 2 2 2 2" xfId="16509"/>
    <cellStyle name="Normal 25 5 2 2 2 2 2 2" xfId="33356"/>
    <cellStyle name="Normal 25 5 2 2 2 2 3" xfId="25789"/>
    <cellStyle name="Normal 25 5 2 2 2 3" xfId="12726"/>
    <cellStyle name="Normal 25 5 2 2 2 3 2" xfId="29575"/>
    <cellStyle name="Normal 25 5 2 2 2 4" xfId="22008"/>
    <cellStyle name="Normal 25 5 2 2 3" xfId="6566"/>
    <cellStyle name="Normal 25 5 2 2 3 2" xfId="14625"/>
    <cellStyle name="Normal 25 5 2 2 3 2 2" xfId="31472"/>
    <cellStyle name="Normal 25 5 2 2 3 3" xfId="23905"/>
    <cellStyle name="Normal 25 5 2 2 4" xfId="10792"/>
    <cellStyle name="Normal 25 5 2 2 4 2" xfId="27691"/>
    <cellStyle name="Normal 25 5 2 2 5" xfId="17489"/>
    <cellStyle name="Normal 25 5 2 2 6" xfId="20123"/>
    <cellStyle name="Normal 25 5 2 3" xfId="3755"/>
    <cellStyle name="Normal 25 5 2 3 2" xfId="7538"/>
    <cellStyle name="Normal 25 5 2 3 2 2" xfId="15597"/>
    <cellStyle name="Normal 25 5 2 3 2 2 2" xfId="32444"/>
    <cellStyle name="Normal 25 5 2 3 2 3" xfId="24877"/>
    <cellStyle name="Normal 25 5 2 3 3" xfId="11814"/>
    <cellStyle name="Normal 25 5 2 3 3 2" xfId="28663"/>
    <cellStyle name="Normal 25 5 2 3 4" xfId="21096"/>
    <cellStyle name="Normal 25 5 2 4" xfId="5654"/>
    <cellStyle name="Normal 25 5 2 4 2" xfId="13713"/>
    <cellStyle name="Normal 25 5 2 4 2 2" xfId="30560"/>
    <cellStyle name="Normal 25 5 2 4 3" xfId="22993"/>
    <cellStyle name="Normal 25 5 2 5" xfId="9839"/>
    <cellStyle name="Normal 25 5 2 5 2" xfId="26779"/>
    <cellStyle name="Normal 25 5 2 6" xfId="17488"/>
    <cellStyle name="Normal 25 5 2 7" xfId="19211"/>
    <cellStyle name="Normal 25 5 3" xfId="2252"/>
    <cellStyle name="Normal 25 5 3 2" xfId="4216"/>
    <cellStyle name="Normal 25 5 3 2 2" xfId="7999"/>
    <cellStyle name="Normal 25 5 3 2 2 2" xfId="16058"/>
    <cellStyle name="Normal 25 5 3 2 2 2 2" xfId="32905"/>
    <cellStyle name="Normal 25 5 3 2 2 3" xfId="25338"/>
    <cellStyle name="Normal 25 5 3 2 3" xfId="12275"/>
    <cellStyle name="Normal 25 5 3 2 3 2" xfId="29124"/>
    <cellStyle name="Normal 25 5 3 2 4" xfId="21557"/>
    <cellStyle name="Normal 25 5 3 3" xfId="6115"/>
    <cellStyle name="Normal 25 5 3 3 2" xfId="14174"/>
    <cellStyle name="Normal 25 5 3 3 2 2" xfId="31021"/>
    <cellStyle name="Normal 25 5 3 3 3" xfId="23454"/>
    <cellStyle name="Normal 25 5 3 4" xfId="10340"/>
    <cellStyle name="Normal 25 5 3 4 2" xfId="27240"/>
    <cellStyle name="Normal 25 5 3 5" xfId="17490"/>
    <cellStyle name="Normal 25 5 3 6" xfId="19672"/>
    <cellStyle name="Normal 25 5 4" xfId="3304"/>
    <cellStyle name="Normal 25 5 4 2" xfId="7087"/>
    <cellStyle name="Normal 25 5 4 2 2" xfId="15146"/>
    <cellStyle name="Normal 25 5 4 2 2 2" xfId="31993"/>
    <cellStyle name="Normal 25 5 4 2 3" xfId="24426"/>
    <cellStyle name="Normal 25 5 4 3" xfId="11363"/>
    <cellStyle name="Normal 25 5 4 3 2" xfId="28212"/>
    <cellStyle name="Normal 25 5 4 4" xfId="20645"/>
    <cellStyle name="Normal 25 5 5" xfId="5203"/>
    <cellStyle name="Normal 25 5 5 2" xfId="13262"/>
    <cellStyle name="Normal 25 5 5 2 2" xfId="30109"/>
    <cellStyle name="Normal 25 5 5 3" xfId="22542"/>
    <cellStyle name="Normal 25 5 6" xfId="9364"/>
    <cellStyle name="Normal 25 5 6 2" xfId="26328"/>
    <cellStyle name="Normal 25 5 7" xfId="17487"/>
    <cellStyle name="Normal 25 5 8" xfId="18760"/>
    <cellStyle name="Normal 25 6" xfId="1488"/>
    <cellStyle name="Normal 25 6 2" xfId="2487"/>
    <cellStyle name="Normal 25 6 2 2" xfId="4449"/>
    <cellStyle name="Normal 25 6 2 2 2" xfId="8232"/>
    <cellStyle name="Normal 25 6 2 2 2 2" xfId="16291"/>
    <cellStyle name="Normal 25 6 2 2 2 2 2" xfId="33138"/>
    <cellStyle name="Normal 25 6 2 2 2 3" xfId="25571"/>
    <cellStyle name="Normal 25 6 2 2 3" xfId="12508"/>
    <cellStyle name="Normal 25 6 2 2 3 2" xfId="29357"/>
    <cellStyle name="Normal 25 6 2 2 4" xfId="21790"/>
    <cellStyle name="Normal 25 6 2 3" xfId="6348"/>
    <cellStyle name="Normal 25 6 2 3 2" xfId="14407"/>
    <cellStyle name="Normal 25 6 2 3 2 2" xfId="31254"/>
    <cellStyle name="Normal 25 6 2 3 3" xfId="23687"/>
    <cellStyle name="Normal 25 6 2 4" xfId="10574"/>
    <cellStyle name="Normal 25 6 2 4 2" xfId="27473"/>
    <cellStyle name="Normal 25 6 2 5" xfId="17492"/>
    <cellStyle name="Normal 25 6 2 6" xfId="19905"/>
    <cellStyle name="Normal 25 6 3" xfId="3537"/>
    <cellStyle name="Normal 25 6 3 2" xfId="7320"/>
    <cellStyle name="Normal 25 6 3 2 2" xfId="15379"/>
    <cellStyle name="Normal 25 6 3 2 2 2" xfId="32226"/>
    <cellStyle name="Normal 25 6 3 2 3" xfId="24659"/>
    <cellStyle name="Normal 25 6 3 3" xfId="11596"/>
    <cellStyle name="Normal 25 6 3 3 2" xfId="28445"/>
    <cellStyle name="Normal 25 6 3 4" xfId="20878"/>
    <cellStyle name="Normal 25 6 4" xfId="5436"/>
    <cellStyle name="Normal 25 6 4 2" xfId="13495"/>
    <cellStyle name="Normal 25 6 4 2 2" xfId="30342"/>
    <cellStyle name="Normal 25 6 4 3" xfId="22775"/>
    <cellStyle name="Normal 25 6 5" xfId="9621"/>
    <cellStyle name="Normal 25 6 5 2" xfId="26561"/>
    <cellStyle name="Normal 25 6 6" xfId="17491"/>
    <cellStyle name="Normal 25 6 7" xfId="18993"/>
    <cellStyle name="Normal 25 7" xfId="2013"/>
    <cellStyle name="Normal 25 7 2" xfId="3998"/>
    <cellStyle name="Normal 25 7 2 2" xfId="7781"/>
    <cellStyle name="Normal 25 7 2 2 2" xfId="15840"/>
    <cellStyle name="Normal 25 7 2 2 2 2" xfId="32687"/>
    <cellStyle name="Normal 25 7 2 2 3" xfId="25120"/>
    <cellStyle name="Normal 25 7 2 3" xfId="12057"/>
    <cellStyle name="Normal 25 7 2 3 2" xfId="28906"/>
    <cellStyle name="Normal 25 7 2 4" xfId="21339"/>
    <cellStyle name="Normal 25 7 3" xfId="5897"/>
    <cellStyle name="Normal 25 7 3 2" xfId="13956"/>
    <cellStyle name="Normal 25 7 3 2 2" xfId="30803"/>
    <cellStyle name="Normal 25 7 3 3" xfId="23236"/>
    <cellStyle name="Normal 25 7 4" xfId="10112"/>
    <cellStyle name="Normal 25 7 4 2" xfId="27022"/>
    <cellStyle name="Normal 25 7 5" xfId="17493"/>
    <cellStyle name="Normal 25 7 6" xfId="19454"/>
    <cellStyle name="Normal 25 8" xfId="3056"/>
    <cellStyle name="Normal 25 8 2" xfId="6869"/>
    <cellStyle name="Normal 25 8 2 2" xfId="14928"/>
    <cellStyle name="Normal 25 8 2 2 2" xfId="31775"/>
    <cellStyle name="Normal 25 8 2 3" xfId="24208"/>
    <cellStyle name="Normal 25 8 3" xfId="11119"/>
    <cellStyle name="Normal 25 8 3 2" xfId="27994"/>
    <cellStyle name="Normal 25 8 4" xfId="20427"/>
    <cellStyle name="Normal 25 9" xfId="4985"/>
    <cellStyle name="Normal 25 9 2" xfId="13044"/>
    <cellStyle name="Normal 25 9 2 2" xfId="29891"/>
    <cellStyle name="Normal 25 9 3" xfId="22324"/>
    <cellStyle name="Normal 250" xfId="18470"/>
    <cellStyle name="Normal 251" xfId="18469"/>
    <cellStyle name="Normal 252" xfId="269"/>
    <cellStyle name="Normal 253" xfId="33658"/>
    <cellStyle name="Normal 254" xfId="33659"/>
    <cellStyle name="Normal 255" xfId="33660"/>
    <cellStyle name="Normal 256" xfId="33661"/>
    <cellStyle name="Normal 257" xfId="33662"/>
    <cellStyle name="Normal 258" xfId="33663"/>
    <cellStyle name="Normal 259" xfId="33664"/>
    <cellStyle name="Normal 26" xfId="626"/>
    <cellStyle name="Normal 26 10" xfId="8969"/>
    <cellStyle name="Normal 26 10 2" xfId="26111"/>
    <cellStyle name="Normal 26 11" xfId="17494"/>
    <cellStyle name="Normal 26 12" xfId="18542"/>
    <cellStyle name="Normal 26 13" xfId="34091"/>
    <cellStyle name="Normal 26 2" xfId="744"/>
    <cellStyle name="Normal 26 2 10" xfId="18578"/>
    <cellStyle name="Normal 26 2 11" xfId="34092"/>
    <cellStyle name="Normal 26 2 2" xfId="1078"/>
    <cellStyle name="Normal 26 2 2 2" xfId="1339"/>
    <cellStyle name="Normal 26 2 2 2 2" xfId="1835"/>
    <cellStyle name="Normal 26 2 2 2 2 2" xfId="2834"/>
    <cellStyle name="Normal 26 2 2 2 2 2 2" xfId="4796"/>
    <cellStyle name="Normal 26 2 2 2 2 2 2 2" xfId="8579"/>
    <cellStyle name="Normal 26 2 2 2 2 2 2 2 2" xfId="16638"/>
    <cellStyle name="Normal 26 2 2 2 2 2 2 2 2 2" xfId="33485"/>
    <cellStyle name="Normal 26 2 2 2 2 2 2 2 3" xfId="25918"/>
    <cellStyle name="Normal 26 2 2 2 2 2 2 3" xfId="12855"/>
    <cellStyle name="Normal 26 2 2 2 2 2 2 3 2" xfId="29704"/>
    <cellStyle name="Normal 26 2 2 2 2 2 2 4" xfId="22137"/>
    <cellStyle name="Normal 26 2 2 2 2 2 3" xfId="6695"/>
    <cellStyle name="Normal 26 2 2 2 2 2 3 2" xfId="14754"/>
    <cellStyle name="Normal 26 2 2 2 2 2 3 2 2" xfId="31601"/>
    <cellStyle name="Normal 26 2 2 2 2 2 3 3" xfId="24034"/>
    <cellStyle name="Normal 26 2 2 2 2 2 4" xfId="10921"/>
    <cellStyle name="Normal 26 2 2 2 2 2 4 2" xfId="27820"/>
    <cellStyle name="Normal 26 2 2 2 2 2 5" xfId="17499"/>
    <cellStyle name="Normal 26 2 2 2 2 2 6" xfId="20252"/>
    <cellStyle name="Normal 26 2 2 2 2 3" xfId="3884"/>
    <cellStyle name="Normal 26 2 2 2 2 3 2" xfId="7667"/>
    <cellStyle name="Normal 26 2 2 2 2 3 2 2" xfId="15726"/>
    <cellStyle name="Normal 26 2 2 2 2 3 2 2 2" xfId="32573"/>
    <cellStyle name="Normal 26 2 2 2 2 3 2 3" xfId="25006"/>
    <cellStyle name="Normal 26 2 2 2 2 3 3" xfId="11943"/>
    <cellStyle name="Normal 26 2 2 2 2 3 3 2" xfId="28792"/>
    <cellStyle name="Normal 26 2 2 2 2 3 4" xfId="21225"/>
    <cellStyle name="Normal 26 2 2 2 2 4" xfId="5783"/>
    <cellStyle name="Normal 26 2 2 2 2 4 2" xfId="13842"/>
    <cellStyle name="Normal 26 2 2 2 2 4 2 2" xfId="30689"/>
    <cellStyle name="Normal 26 2 2 2 2 4 3" xfId="23122"/>
    <cellStyle name="Normal 26 2 2 2 2 5" xfId="9968"/>
    <cellStyle name="Normal 26 2 2 2 2 5 2" xfId="26908"/>
    <cellStyle name="Normal 26 2 2 2 2 6" xfId="17498"/>
    <cellStyle name="Normal 26 2 2 2 2 7" xfId="19340"/>
    <cellStyle name="Normal 26 2 2 2 3" xfId="2381"/>
    <cellStyle name="Normal 26 2 2 2 3 2" xfId="4345"/>
    <cellStyle name="Normal 26 2 2 2 3 2 2" xfId="8128"/>
    <cellStyle name="Normal 26 2 2 2 3 2 2 2" xfId="16187"/>
    <cellStyle name="Normal 26 2 2 2 3 2 2 2 2" xfId="33034"/>
    <cellStyle name="Normal 26 2 2 2 3 2 2 3" xfId="25467"/>
    <cellStyle name="Normal 26 2 2 2 3 2 3" xfId="12404"/>
    <cellStyle name="Normal 26 2 2 2 3 2 3 2" xfId="29253"/>
    <cellStyle name="Normal 26 2 2 2 3 2 4" xfId="21686"/>
    <cellStyle name="Normal 26 2 2 2 3 3" xfId="6244"/>
    <cellStyle name="Normal 26 2 2 2 3 3 2" xfId="14303"/>
    <cellStyle name="Normal 26 2 2 2 3 3 2 2" xfId="31150"/>
    <cellStyle name="Normal 26 2 2 2 3 3 3" xfId="23583"/>
    <cellStyle name="Normal 26 2 2 2 3 4" xfId="10469"/>
    <cellStyle name="Normal 26 2 2 2 3 4 2" xfId="27369"/>
    <cellStyle name="Normal 26 2 2 2 3 5" xfId="17500"/>
    <cellStyle name="Normal 26 2 2 2 3 6" xfId="19801"/>
    <cellStyle name="Normal 26 2 2 2 4" xfId="3433"/>
    <cellStyle name="Normal 26 2 2 2 4 2" xfId="7216"/>
    <cellStyle name="Normal 26 2 2 2 4 2 2" xfId="15275"/>
    <cellStyle name="Normal 26 2 2 2 4 2 2 2" xfId="32122"/>
    <cellStyle name="Normal 26 2 2 2 4 2 3" xfId="24555"/>
    <cellStyle name="Normal 26 2 2 2 4 3" xfId="11492"/>
    <cellStyle name="Normal 26 2 2 2 4 3 2" xfId="28341"/>
    <cellStyle name="Normal 26 2 2 2 4 4" xfId="20774"/>
    <cellStyle name="Normal 26 2 2 2 5" xfId="5332"/>
    <cellStyle name="Normal 26 2 2 2 5 2" xfId="13391"/>
    <cellStyle name="Normal 26 2 2 2 5 2 2" xfId="30238"/>
    <cellStyle name="Normal 26 2 2 2 5 3" xfId="22671"/>
    <cellStyle name="Normal 26 2 2 2 6" xfId="9493"/>
    <cellStyle name="Normal 26 2 2 2 6 2" xfId="26457"/>
    <cellStyle name="Normal 26 2 2 2 7" xfId="17497"/>
    <cellStyle name="Normal 26 2 2 2 8" xfId="18889"/>
    <cellStyle name="Normal 26 2 2 3" xfId="1617"/>
    <cellStyle name="Normal 26 2 2 3 2" xfId="2616"/>
    <cellStyle name="Normal 26 2 2 3 2 2" xfId="4578"/>
    <cellStyle name="Normal 26 2 2 3 2 2 2" xfId="8361"/>
    <cellStyle name="Normal 26 2 2 3 2 2 2 2" xfId="16420"/>
    <cellStyle name="Normal 26 2 2 3 2 2 2 2 2" xfId="33267"/>
    <cellStyle name="Normal 26 2 2 3 2 2 2 3" xfId="25700"/>
    <cellStyle name="Normal 26 2 2 3 2 2 3" xfId="12637"/>
    <cellStyle name="Normal 26 2 2 3 2 2 3 2" xfId="29486"/>
    <cellStyle name="Normal 26 2 2 3 2 2 4" xfId="21919"/>
    <cellStyle name="Normal 26 2 2 3 2 3" xfId="6477"/>
    <cellStyle name="Normal 26 2 2 3 2 3 2" xfId="14536"/>
    <cellStyle name="Normal 26 2 2 3 2 3 2 2" xfId="31383"/>
    <cellStyle name="Normal 26 2 2 3 2 3 3" xfId="23816"/>
    <cellStyle name="Normal 26 2 2 3 2 4" xfId="10703"/>
    <cellStyle name="Normal 26 2 2 3 2 4 2" xfId="27602"/>
    <cellStyle name="Normal 26 2 2 3 2 5" xfId="17502"/>
    <cellStyle name="Normal 26 2 2 3 2 6" xfId="20034"/>
    <cellStyle name="Normal 26 2 2 3 3" xfId="3666"/>
    <cellStyle name="Normal 26 2 2 3 3 2" xfId="7449"/>
    <cellStyle name="Normal 26 2 2 3 3 2 2" xfId="15508"/>
    <cellStyle name="Normal 26 2 2 3 3 2 2 2" xfId="32355"/>
    <cellStyle name="Normal 26 2 2 3 3 2 3" xfId="24788"/>
    <cellStyle name="Normal 26 2 2 3 3 3" xfId="11725"/>
    <cellStyle name="Normal 26 2 2 3 3 3 2" xfId="28574"/>
    <cellStyle name="Normal 26 2 2 3 3 4" xfId="21007"/>
    <cellStyle name="Normal 26 2 2 3 4" xfId="5565"/>
    <cellStyle name="Normal 26 2 2 3 4 2" xfId="13624"/>
    <cellStyle name="Normal 26 2 2 3 4 2 2" xfId="30471"/>
    <cellStyle name="Normal 26 2 2 3 4 3" xfId="22904"/>
    <cellStyle name="Normal 26 2 2 3 5" xfId="9750"/>
    <cellStyle name="Normal 26 2 2 3 5 2" xfId="26690"/>
    <cellStyle name="Normal 26 2 2 3 6" xfId="17501"/>
    <cellStyle name="Normal 26 2 2 3 7" xfId="19122"/>
    <cellStyle name="Normal 26 2 2 4" xfId="2163"/>
    <cellStyle name="Normal 26 2 2 4 2" xfId="4127"/>
    <cellStyle name="Normal 26 2 2 4 2 2" xfId="7910"/>
    <cellStyle name="Normal 26 2 2 4 2 2 2" xfId="15969"/>
    <cellStyle name="Normal 26 2 2 4 2 2 2 2" xfId="32816"/>
    <cellStyle name="Normal 26 2 2 4 2 2 3" xfId="25249"/>
    <cellStyle name="Normal 26 2 2 4 2 3" xfId="12186"/>
    <cellStyle name="Normal 26 2 2 4 2 3 2" xfId="29035"/>
    <cellStyle name="Normal 26 2 2 4 2 4" xfId="21468"/>
    <cellStyle name="Normal 26 2 2 4 3" xfId="6026"/>
    <cellStyle name="Normal 26 2 2 4 3 2" xfId="14085"/>
    <cellStyle name="Normal 26 2 2 4 3 2 2" xfId="30932"/>
    <cellStyle name="Normal 26 2 2 4 3 3" xfId="23365"/>
    <cellStyle name="Normal 26 2 2 4 4" xfId="10251"/>
    <cellStyle name="Normal 26 2 2 4 4 2" xfId="27151"/>
    <cellStyle name="Normal 26 2 2 4 5" xfId="17503"/>
    <cellStyle name="Normal 26 2 2 4 6" xfId="19583"/>
    <cellStyle name="Normal 26 2 2 5" xfId="3215"/>
    <cellStyle name="Normal 26 2 2 5 2" xfId="6998"/>
    <cellStyle name="Normal 26 2 2 5 2 2" xfId="15057"/>
    <cellStyle name="Normal 26 2 2 5 2 2 2" xfId="31904"/>
    <cellStyle name="Normal 26 2 2 5 2 3" xfId="24337"/>
    <cellStyle name="Normal 26 2 2 5 3" xfId="11274"/>
    <cellStyle name="Normal 26 2 2 5 3 2" xfId="28123"/>
    <cellStyle name="Normal 26 2 2 5 4" xfId="20556"/>
    <cellStyle name="Normal 26 2 2 6" xfId="5114"/>
    <cellStyle name="Normal 26 2 2 6 2" xfId="13173"/>
    <cellStyle name="Normal 26 2 2 6 2 2" xfId="30020"/>
    <cellStyle name="Normal 26 2 2 6 3" xfId="22453"/>
    <cellStyle name="Normal 26 2 2 7" xfId="9258"/>
    <cellStyle name="Normal 26 2 2 7 2" xfId="26239"/>
    <cellStyle name="Normal 26 2 2 8" xfId="17496"/>
    <cellStyle name="Normal 26 2 2 9" xfId="18671"/>
    <cellStyle name="Normal 26 2 3" xfId="1247"/>
    <cellStyle name="Normal 26 2 3 2" xfId="1743"/>
    <cellStyle name="Normal 26 2 3 2 2" xfId="2742"/>
    <cellStyle name="Normal 26 2 3 2 2 2" xfId="4704"/>
    <cellStyle name="Normal 26 2 3 2 2 2 2" xfId="8487"/>
    <cellStyle name="Normal 26 2 3 2 2 2 2 2" xfId="16546"/>
    <cellStyle name="Normal 26 2 3 2 2 2 2 2 2" xfId="33393"/>
    <cellStyle name="Normal 26 2 3 2 2 2 2 3" xfId="25826"/>
    <cellStyle name="Normal 26 2 3 2 2 2 3" xfId="12763"/>
    <cellStyle name="Normal 26 2 3 2 2 2 3 2" xfId="29612"/>
    <cellStyle name="Normal 26 2 3 2 2 2 4" xfId="22045"/>
    <cellStyle name="Normal 26 2 3 2 2 3" xfId="6603"/>
    <cellStyle name="Normal 26 2 3 2 2 3 2" xfId="14662"/>
    <cellStyle name="Normal 26 2 3 2 2 3 2 2" xfId="31509"/>
    <cellStyle name="Normal 26 2 3 2 2 3 3" xfId="23942"/>
    <cellStyle name="Normal 26 2 3 2 2 4" xfId="10829"/>
    <cellStyle name="Normal 26 2 3 2 2 4 2" xfId="27728"/>
    <cellStyle name="Normal 26 2 3 2 2 5" xfId="17506"/>
    <cellStyle name="Normal 26 2 3 2 2 6" xfId="20160"/>
    <cellStyle name="Normal 26 2 3 2 3" xfId="3792"/>
    <cellStyle name="Normal 26 2 3 2 3 2" xfId="7575"/>
    <cellStyle name="Normal 26 2 3 2 3 2 2" xfId="15634"/>
    <cellStyle name="Normal 26 2 3 2 3 2 2 2" xfId="32481"/>
    <cellStyle name="Normal 26 2 3 2 3 2 3" xfId="24914"/>
    <cellStyle name="Normal 26 2 3 2 3 3" xfId="11851"/>
    <cellStyle name="Normal 26 2 3 2 3 3 2" xfId="28700"/>
    <cellStyle name="Normal 26 2 3 2 3 4" xfId="21133"/>
    <cellStyle name="Normal 26 2 3 2 4" xfId="5691"/>
    <cellStyle name="Normal 26 2 3 2 4 2" xfId="13750"/>
    <cellStyle name="Normal 26 2 3 2 4 2 2" xfId="30597"/>
    <cellStyle name="Normal 26 2 3 2 4 3" xfId="23030"/>
    <cellStyle name="Normal 26 2 3 2 5" xfId="9876"/>
    <cellStyle name="Normal 26 2 3 2 5 2" xfId="26816"/>
    <cellStyle name="Normal 26 2 3 2 6" xfId="17505"/>
    <cellStyle name="Normal 26 2 3 2 7" xfId="19248"/>
    <cellStyle name="Normal 26 2 3 3" xfId="2289"/>
    <cellStyle name="Normal 26 2 3 3 2" xfId="4253"/>
    <cellStyle name="Normal 26 2 3 3 2 2" xfId="8036"/>
    <cellStyle name="Normal 26 2 3 3 2 2 2" xfId="16095"/>
    <cellStyle name="Normal 26 2 3 3 2 2 2 2" xfId="32942"/>
    <cellStyle name="Normal 26 2 3 3 2 2 3" xfId="25375"/>
    <cellStyle name="Normal 26 2 3 3 2 3" xfId="12312"/>
    <cellStyle name="Normal 26 2 3 3 2 3 2" xfId="29161"/>
    <cellStyle name="Normal 26 2 3 3 2 4" xfId="21594"/>
    <cellStyle name="Normal 26 2 3 3 3" xfId="6152"/>
    <cellStyle name="Normal 26 2 3 3 3 2" xfId="14211"/>
    <cellStyle name="Normal 26 2 3 3 3 2 2" xfId="31058"/>
    <cellStyle name="Normal 26 2 3 3 3 3" xfId="23491"/>
    <cellStyle name="Normal 26 2 3 3 4" xfId="10377"/>
    <cellStyle name="Normal 26 2 3 3 4 2" xfId="27277"/>
    <cellStyle name="Normal 26 2 3 3 5" xfId="17507"/>
    <cellStyle name="Normal 26 2 3 3 6" xfId="19709"/>
    <cellStyle name="Normal 26 2 3 4" xfId="3341"/>
    <cellStyle name="Normal 26 2 3 4 2" xfId="7124"/>
    <cellStyle name="Normal 26 2 3 4 2 2" xfId="15183"/>
    <cellStyle name="Normal 26 2 3 4 2 2 2" xfId="32030"/>
    <cellStyle name="Normal 26 2 3 4 2 3" xfId="24463"/>
    <cellStyle name="Normal 26 2 3 4 3" xfId="11400"/>
    <cellStyle name="Normal 26 2 3 4 3 2" xfId="28249"/>
    <cellStyle name="Normal 26 2 3 4 4" xfId="20682"/>
    <cellStyle name="Normal 26 2 3 5" xfId="5240"/>
    <cellStyle name="Normal 26 2 3 5 2" xfId="13299"/>
    <cellStyle name="Normal 26 2 3 5 2 2" xfId="30146"/>
    <cellStyle name="Normal 26 2 3 5 3" xfId="22579"/>
    <cellStyle name="Normal 26 2 3 6" xfId="9401"/>
    <cellStyle name="Normal 26 2 3 6 2" xfId="26365"/>
    <cellStyle name="Normal 26 2 3 7" xfId="17504"/>
    <cellStyle name="Normal 26 2 3 8" xfId="18797"/>
    <cellStyle name="Normal 26 2 4" xfId="1525"/>
    <cellStyle name="Normal 26 2 4 2" xfId="2524"/>
    <cellStyle name="Normal 26 2 4 2 2" xfId="4486"/>
    <cellStyle name="Normal 26 2 4 2 2 2" xfId="8269"/>
    <cellStyle name="Normal 26 2 4 2 2 2 2" xfId="16328"/>
    <cellStyle name="Normal 26 2 4 2 2 2 2 2" xfId="33175"/>
    <cellStyle name="Normal 26 2 4 2 2 2 3" xfId="25608"/>
    <cellStyle name="Normal 26 2 4 2 2 3" xfId="12545"/>
    <cellStyle name="Normal 26 2 4 2 2 3 2" xfId="29394"/>
    <cellStyle name="Normal 26 2 4 2 2 4" xfId="21827"/>
    <cellStyle name="Normal 26 2 4 2 3" xfId="6385"/>
    <cellStyle name="Normal 26 2 4 2 3 2" xfId="14444"/>
    <cellStyle name="Normal 26 2 4 2 3 2 2" xfId="31291"/>
    <cellStyle name="Normal 26 2 4 2 3 3" xfId="23724"/>
    <cellStyle name="Normal 26 2 4 2 4" xfId="10611"/>
    <cellStyle name="Normal 26 2 4 2 4 2" xfId="27510"/>
    <cellStyle name="Normal 26 2 4 2 5" xfId="17509"/>
    <cellStyle name="Normal 26 2 4 2 6" xfId="19942"/>
    <cellStyle name="Normal 26 2 4 3" xfId="3574"/>
    <cellStyle name="Normal 26 2 4 3 2" xfId="7357"/>
    <cellStyle name="Normal 26 2 4 3 2 2" xfId="15416"/>
    <cellStyle name="Normal 26 2 4 3 2 2 2" xfId="32263"/>
    <cellStyle name="Normal 26 2 4 3 2 3" xfId="24696"/>
    <cellStyle name="Normal 26 2 4 3 3" xfId="11633"/>
    <cellStyle name="Normal 26 2 4 3 3 2" xfId="28482"/>
    <cellStyle name="Normal 26 2 4 3 4" xfId="20915"/>
    <cellStyle name="Normal 26 2 4 4" xfId="5473"/>
    <cellStyle name="Normal 26 2 4 4 2" xfId="13532"/>
    <cellStyle name="Normal 26 2 4 4 2 2" xfId="30379"/>
    <cellStyle name="Normal 26 2 4 4 3" xfId="22812"/>
    <cellStyle name="Normal 26 2 4 5" xfId="9658"/>
    <cellStyle name="Normal 26 2 4 5 2" xfId="26598"/>
    <cellStyle name="Normal 26 2 4 6" xfId="17508"/>
    <cellStyle name="Normal 26 2 4 7" xfId="19030"/>
    <cellStyle name="Normal 26 2 5" xfId="2054"/>
    <cellStyle name="Normal 26 2 5 2" xfId="4035"/>
    <cellStyle name="Normal 26 2 5 2 2" xfId="7818"/>
    <cellStyle name="Normal 26 2 5 2 2 2" xfId="15877"/>
    <cellStyle name="Normal 26 2 5 2 2 2 2" xfId="32724"/>
    <cellStyle name="Normal 26 2 5 2 2 3" xfId="25157"/>
    <cellStyle name="Normal 26 2 5 2 3" xfId="12094"/>
    <cellStyle name="Normal 26 2 5 2 3 2" xfId="28943"/>
    <cellStyle name="Normal 26 2 5 2 4" xfId="21376"/>
    <cellStyle name="Normal 26 2 5 3" xfId="5934"/>
    <cellStyle name="Normal 26 2 5 3 2" xfId="13993"/>
    <cellStyle name="Normal 26 2 5 3 2 2" xfId="30840"/>
    <cellStyle name="Normal 26 2 5 3 3" xfId="23273"/>
    <cellStyle name="Normal 26 2 5 4" xfId="10152"/>
    <cellStyle name="Normal 26 2 5 4 2" xfId="27059"/>
    <cellStyle name="Normal 26 2 5 5" xfId="17510"/>
    <cellStyle name="Normal 26 2 5 6" xfId="19491"/>
    <cellStyle name="Normal 26 2 6" xfId="3093"/>
    <cellStyle name="Normal 26 2 6 2" xfId="6906"/>
    <cellStyle name="Normal 26 2 6 2 2" xfId="14965"/>
    <cellStyle name="Normal 26 2 6 2 2 2" xfId="31812"/>
    <cellStyle name="Normal 26 2 6 2 3" xfId="24245"/>
    <cellStyle name="Normal 26 2 6 3" xfId="11156"/>
    <cellStyle name="Normal 26 2 6 3 2" xfId="28031"/>
    <cellStyle name="Normal 26 2 6 4" xfId="20464"/>
    <cellStyle name="Normal 26 2 7" xfId="5022"/>
    <cellStyle name="Normal 26 2 7 2" xfId="13081"/>
    <cellStyle name="Normal 26 2 7 2 2" xfId="29928"/>
    <cellStyle name="Normal 26 2 7 3" xfId="22361"/>
    <cellStyle name="Normal 26 2 8" xfId="9041"/>
    <cellStyle name="Normal 26 2 8 2" xfId="26147"/>
    <cellStyle name="Normal 26 2 9" xfId="17495"/>
    <cellStyle name="Normal 26 3" xfId="947"/>
    <cellStyle name="Normal 26 3 2" xfId="3127"/>
    <cellStyle name="Normal 26 3 3" xfId="17511"/>
    <cellStyle name="Normal 26 3 4" xfId="34093"/>
    <cellStyle name="Normal 26 4" xfId="1042"/>
    <cellStyle name="Normal 26 4 2" xfId="1303"/>
    <cellStyle name="Normal 26 4 2 2" xfId="1799"/>
    <cellStyle name="Normal 26 4 2 2 2" xfId="2798"/>
    <cellStyle name="Normal 26 4 2 2 2 2" xfId="4760"/>
    <cellStyle name="Normal 26 4 2 2 2 2 2" xfId="8543"/>
    <cellStyle name="Normal 26 4 2 2 2 2 2 2" xfId="16602"/>
    <cellStyle name="Normal 26 4 2 2 2 2 2 2 2" xfId="33449"/>
    <cellStyle name="Normal 26 4 2 2 2 2 2 3" xfId="25882"/>
    <cellStyle name="Normal 26 4 2 2 2 2 3" xfId="12819"/>
    <cellStyle name="Normal 26 4 2 2 2 2 3 2" xfId="29668"/>
    <cellStyle name="Normal 26 4 2 2 2 2 4" xfId="22101"/>
    <cellStyle name="Normal 26 4 2 2 2 3" xfId="6659"/>
    <cellStyle name="Normal 26 4 2 2 2 3 2" xfId="14718"/>
    <cellStyle name="Normal 26 4 2 2 2 3 2 2" xfId="31565"/>
    <cellStyle name="Normal 26 4 2 2 2 3 3" xfId="23998"/>
    <cellStyle name="Normal 26 4 2 2 2 4" xfId="10885"/>
    <cellStyle name="Normal 26 4 2 2 2 4 2" xfId="27784"/>
    <cellStyle name="Normal 26 4 2 2 2 5" xfId="17515"/>
    <cellStyle name="Normal 26 4 2 2 2 6" xfId="20216"/>
    <cellStyle name="Normal 26 4 2 2 3" xfId="3848"/>
    <cellStyle name="Normal 26 4 2 2 3 2" xfId="7631"/>
    <cellStyle name="Normal 26 4 2 2 3 2 2" xfId="15690"/>
    <cellStyle name="Normal 26 4 2 2 3 2 2 2" xfId="32537"/>
    <cellStyle name="Normal 26 4 2 2 3 2 3" xfId="24970"/>
    <cellStyle name="Normal 26 4 2 2 3 3" xfId="11907"/>
    <cellStyle name="Normal 26 4 2 2 3 3 2" xfId="28756"/>
    <cellStyle name="Normal 26 4 2 2 3 4" xfId="21189"/>
    <cellStyle name="Normal 26 4 2 2 4" xfId="5747"/>
    <cellStyle name="Normal 26 4 2 2 4 2" xfId="13806"/>
    <cellStyle name="Normal 26 4 2 2 4 2 2" xfId="30653"/>
    <cellStyle name="Normal 26 4 2 2 4 3" xfId="23086"/>
    <cellStyle name="Normal 26 4 2 2 5" xfId="9932"/>
    <cellStyle name="Normal 26 4 2 2 5 2" xfId="26872"/>
    <cellStyle name="Normal 26 4 2 2 6" xfId="17514"/>
    <cellStyle name="Normal 26 4 2 2 7" xfId="19304"/>
    <cellStyle name="Normal 26 4 2 3" xfId="2345"/>
    <cellStyle name="Normal 26 4 2 3 2" xfId="4309"/>
    <cellStyle name="Normal 26 4 2 3 2 2" xfId="8092"/>
    <cellStyle name="Normal 26 4 2 3 2 2 2" xfId="16151"/>
    <cellStyle name="Normal 26 4 2 3 2 2 2 2" xfId="32998"/>
    <cellStyle name="Normal 26 4 2 3 2 2 3" xfId="25431"/>
    <cellStyle name="Normal 26 4 2 3 2 3" xfId="12368"/>
    <cellStyle name="Normal 26 4 2 3 2 3 2" xfId="29217"/>
    <cellStyle name="Normal 26 4 2 3 2 4" xfId="21650"/>
    <cellStyle name="Normal 26 4 2 3 3" xfId="6208"/>
    <cellStyle name="Normal 26 4 2 3 3 2" xfId="14267"/>
    <cellStyle name="Normal 26 4 2 3 3 2 2" xfId="31114"/>
    <cellStyle name="Normal 26 4 2 3 3 3" xfId="23547"/>
    <cellStyle name="Normal 26 4 2 3 4" xfId="10433"/>
    <cellStyle name="Normal 26 4 2 3 4 2" xfId="27333"/>
    <cellStyle name="Normal 26 4 2 3 5" xfId="17516"/>
    <cellStyle name="Normal 26 4 2 3 6" xfId="19765"/>
    <cellStyle name="Normal 26 4 2 4" xfId="3397"/>
    <cellStyle name="Normal 26 4 2 4 2" xfId="7180"/>
    <cellStyle name="Normal 26 4 2 4 2 2" xfId="15239"/>
    <cellStyle name="Normal 26 4 2 4 2 2 2" xfId="32086"/>
    <cellStyle name="Normal 26 4 2 4 2 3" xfId="24519"/>
    <cellStyle name="Normal 26 4 2 4 3" xfId="11456"/>
    <cellStyle name="Normal 26 4 2 4 3 2" xfId="28305"/>
    <cellStyle name="Normal 26 4 2 4 4" xfId="20738"/>
    <cellStyle name="Normal 26 4 2 5" xfId="5296"/>
    <cellStyle name="Normal 26 4 2 5 2" xfId="13355"/>
    <cellStyle name="Normal 26 4 2 5 2 2" xfId="30202"/>
    <cellStyle name="Normal 26 4 2 5 3" xfId="22635"/>
    <cellStyle name="Normal 26 4 2 6" xfId="9457"/>
    <cellStyle name="Normal 26 4 2 6 2" xfId="26421"/>
    <cellStyle name="Normal 26 4 2 7" xfId="17513"/>
    <cellStyle name="Normal 26 4 2 8" xfId="18853"/>
    <cellStyle name="Normal 26 4 3" xfId="1581"/>
    <cellStyle name="Normal 26 4 3 2" xfId="2580"/>
    <cellStyle name="Normal 26 4 3 2 2" xfId="4542"/>
    <cellStyle name="Normal 26 4 3 2 2 2" xfId="8325"/>
    <cellStyle name="Normal 26 4 3 2 2 2 2" xfId="16384"/>
    <cellStyle name="Normal 26 4 3 2 2 2 2 2" xfId="33231"/>
    <cellStyle name="Normal 26 4 3 2 2 2 3" xfId="25664"/>
    <cellStyle name="Normal 26 4 3 2 2 3" xfId="12601"/>
    <cellStyle name="Normal 26 4 3 2 2 3 2" xfId="29450"/>
    <cellStyle name="Normal 26 4 3 2 2 4" xfId="21883"/>
    <cellStyle name="Normal 26 4 3 2 3" xfId="6441"/>
    <cellStyle name="Normal 26 4 3 2 3 2" xfId="14500"/>
    <cellStyle name="Normal 26 4 3 2 3 2 2" xfId="31347"/>
    <cellStyle name="Normal 26 4 3 2 3 3" xfId="23780"/>
    <cellStyle name="Normal 26 4 3 2 4" xfId="10667"/>
    <cellStyle name="Normal 26 4 3 2 4 2" xfId="27566"/>
    <cellStyle name="Normal 26 4 3 2 5" xfId="17518"/>
    <cellStyle name="Normal 26 4 3 2 6" xfId="19998"/>
    <cellStyle name="Normal 26 4 3 3" xfId="3630"/>
    <cellStyle name="Normal 26 4 3 3 2" xfId="7413"/>
    <cellStyle name="Normal 26 4 3 3 2 2" xfId="15472"/>
    <cellStyle name="Normal 26 4 3 3 2 2 2" xfId="32319"/>
    <cellStyle name="Normal 26 4 3 3 2 3" xfId="24752"/>
    <cellStyle name="Normal 26 4 3 3 3" xfId="11689"/>
    <cellStyle name="Normal 26 4 3 3 3 2" xfId="28538"/>
    <cellStyle name="Normal 26 4 3 3 4" xfId="20971"/>
    <cellStyle name="Normal 26 4 3 4" xfId="5529"/>
    <cellStyle name="Normal 26 4 3 4 2" xfId="13588"/>
    <cellStyle name="Normal 26 4 3 4 2 2" xfId="30435"/>
    <cellStyle name="Normal 26 4 3 4 3" xfId="22868"/>
    <cellStyle name="Normal 26 4 3 5" xfId="9714"/>
    <cellStyle name="Normal 26 4 3 5 2" xfId="26654"/>
    <cellStyle name="Normal 26 4 3 6" xfId="17517"/>
    <cellStyle name="Normal 26 4 3 7" xfId="19086"/>
    <cellStyle name="Normal 26 4 4" xfId="2127"/>
    <cellStyle name="Normal 26 4 4 2" xfId="4091"/>
    <cellStyle name="Normal 26 4 4 2 2" xfId="7874"/>
    <cellStyle name="Normal 26 4 4 2 2 2" xfId="15933"/>
    <cellStyle name="Normal 26 4 4 2 2 2 2" xfId="32780"/>
    <cellStyle name="Normal 26 4 4 2 2 3" xfId="25213"/>
    <cellStyle name="Normal 26 4 4 2 3" xfId="12150"/>
    <cellStyle name="Normal 26 4 4 2 3 2" xfId="28999"/>
    <cellStyle name="Normal 26 4 4 2 4" xfId="21432"/>
    <cellStyle name="Normal 26 4 4 3" xfId="5990"/>
    <cellStyle name="Normal 26 4 4 3 2" xfId="14049"/>
    <cellStyle name="Normal 26 4 4 3 2 2" xfId="30896"/>
    <cellStyle name="Normal 26 4 4 3 3" xfId="23329"/>
    <cellStyle name="Normal 26 4 4 4" xfId="10215"/>
    <cellStyle name="Normal 26 4 4 4 2" xfId="27115"/>
    <cellStyle name="Normal 26 4 4 5" xfId="17519"/>
    <cellStyle name="Normal 26 4 4 6" xfId="19547"/>
    <cellStyle name="Normal 26 4 5" xfId="3179"/>
    <cellStyle name="Normal 26 4 5 2" xfId="6962"/>
    <cellStyle name="Normal 26 4 5 2 2" xfId="15021"/>
    <cellStyle name="Normal 26 4 5 2 2 2" xfId="31868"/>
    <cellStyle name="Normal 26 4 5 2 3" xfId="24301"/>
    <cellStyle name="Normal 26 4 5 3" xfId="11238"/>
    <cellStyle name="Normal 26 4 5 3 2" xfId="28087"/>
    <cellStyle name="Normal 26 4 5 4" xfId="20520"/>
    <cellStyle name="Normal 26 4 6" xfId="5078"/>
    <cellStyle name="Normal 26 4 6 2" xfId="13137"/>
    <cellStyle name="Normal 26 4 6 2 2" xfId="29984"/>
    <cellStyle name="Normal 26 4 6 3" xfId="22417"/>
    <cellStyle name="Normal 26 4 7" xfId="9222"/>
    <cellStyle name="Normal 26 4 7 2" xfId="26203"/>
    <cellStyle name="Normal 26 4 8" xfId="17512"/>
    <cellStyle name="Normal 26 4 9" xfId="18635"/>
    <cellStyle name="Normal 26 5" xfId="1211"/>
    <cellStyle name="Normal 26 5 2" xfId="1707"/>
    <cellStyle name="Normal 26 5 2 2" xfId="2706"/>
    <cellStyle name="Normal 26 5 2 2 2" xfId="4668"/>
    <cellStyle name="Normal 26 5 2 2 2 2" xfId="8451"/>
    <cellStyle name="Normal 26 5 2 2 2 2 2" xfId="16510"/>
    <cellStyle name="Normal 26 5 2 2 2 2 2 2" xfId="33357"/>
    <cellStyle name="Normal 26 5 2 2 2 2 3" xfId="25790"/>
    <cellStyle name="Normal 26 5 2 2 2 3" xfId="12727"/>
    <cellStyle name="Normal 26 5 2 2 2 3 2" xfId="29576"/>
    <cellStyle name="Normal 26 5 2 2 2 4" xfId="22009"/>
    <cellStyle name="Normal 26 5 2 2 3" xfId="6567"/>
    <cellStyle name="Normal 26 5 2 2 3 2" xfId="14626"/>
    <cellStyle name="Normal 26 5 2 2 3 2 2" xfId="31473"/>
    <cellStyle name="Normal 26 5 2 2 3 3" xfId="23906"/>
    <cellStyle name="Normal 26 5 2 2 4" xfId="10793"/>
    <cellStyle name="Normal 26 5 2 2 4 2" xfId="27692"/>
    <cellStyle name="Normal 26 5 2 2 5" xfId="17522"/>
    <cellStyle name="Normal 26 5 2 2 6" xfId="20124"/>
    <cellStyle name="Normal 26 5 2 3" xfId="3756"/>
    <cellStyle name="Normal 26 5 2 3 2" xfId="7539"/>
    <cellStyle name="Normal 26 5 2 3 2 2" xfId="15598"/>
    <cellStyle name="Normal 26 5 2 3 2 2 2" xfId="32445"/>
    <cellStyle name="Normal 26 5 2 3 2 3" xfId="24878"/>
    <cellStyle name="Normal 26 5 2 3 3" xfId="11815"/>
    <cellStyle name="Normal 26 5 2 3 3 2" xfId="28664"/>
    <cellStyle name="Normal 26 5 2 3 4" xfId="21097"/>
    <cellStyle name="Normal 26 5 2 4" xfId="5655"/>
    <cellStyle name="Normal 26 5 2 4 2" xfId="13714"/>
    <cellStyle name="Normal 26 5 2 4 2 2" xfId="30561"/>
    <cellStyle name="Normal 26 5 2 4 3" xfId="22994"/>
    <cellStyle name="Normal 26 5 2 5" xfId="9840"/>
    <cellStyle name="Normal 26 5 2 5 2" xfId="26780"/>
    <cellStyle name="Normal 26 5 2 6" xfId="17521"/>
    <cellStyle name="Normal 26 5 2 7" xfId="19212"/>
    <cellStyle name="Normal 26 5 3" xfId="2253"/>
    <cellStyle name="Normal 26 5 3 2" xfId="4217"/>
    <cellStyle name="Normal 26 5 3 2 2" xfId="8000"/>
    <cellStyle name="Normal 26 5 3 2 2 2" xfId="16059"/>
    <cellStyle name="Normal 26 5 3 2 2 2 2" xfId="32906"/>
    <cellStyle name="Normal 26 5 3 2 2 3" xfId="25339"/>
    <cellStyle name="Normal 26 5 3 2 3" xfId="12276"/>
    <cellStyle name="Normal 26 5 3 2 3 2" xfId="29125"/>
    <cellStyle name="Normal 26 5 3 2 4" xfId="21558"/>
    <cellStyle name="Normal 26 5 3 3" xfId="6116"/>
    <cellStyle name="Normal 26 5 3 3 2" xfId="14175"/>
    <cellStyle name="Normal 26 5 3 3 2 2" xfId="31022"/>
    <cellStyle name="Normal 26 5 3 3 3" xfId="23455"/>
    <cellStyle name="Normal 26 5 3 4" xfId="10341"/>
    <cellStyle name="Normal 26 5 3 4 2" xfId="27241"/>
    <cellStyle name="Normal 26 5 3 5" xfId="17523"/>
    <cellStyle name="Normal 26 5 3 6" xfId="19673"/>
    <cellStyle name="Normal 26 5 4" xfId="3305"/>
    <cellStyle name="Normal 26 5 4 2" xfId="7088"/>
    <cellStyle name="Normal 26 5 4 2 2" xfId="15147"/>
    <cellStyle name="Normal 26 5 4 2 2 2" xfId="31994"/>
    <cellStyle name="Normal 26 5 4 2 3" xfId="24427"/>
    <cellStyle name="Normal 26 5 4 3" xfId="11364"/>
    <cellStyle name="Normal 26 5 4 3 2" xfId="28213"/>
    <cellStyle name="Normal 26 5 4 4" xfId="20646"/>
    <cellStyle name="Normal 26 5 5" xfId="5204"/>
    <cellStyle name="Normal 26 5 5 2" xfId="13263"/>
    <cellStyle name="Normal 26 5 5 2 2" xfId="30110"/>
    <cellStyle name="Normal 26 5 5 3" xfId="22543"/>
    <cellStyle name="Normal 26 5 6" xfId="9365"/>
    <cellStyle name="Normal 26 5 6 2" xfId="26329"/>
    <cellStyle name="Normal 26 5 7" xfId="17520"/>
    <cellStyle name="Normal 26 5 8" xfId="18761"/>
    <cellStyle name="Normal 26 6" xfId="1489"/>
    <cellStyle name="Normal 26 6 2" xfId="2488"/>
    <cellStyle name="Normal 26 6 2 2" xfId="4450"/>
    <cellStyle name="Normal 26 6 2 2 2" xfId="8233"/>
    <cellStyle name="Normal 26 6 2 2 2 2" xfId="16292"/>
    <cellStyle name="Normal 26 6 2 2 2 2 2" xfId="33139"/>
    <cellStyle name="Normal 26 6 2 2 2 3" xfId="25572"/>
    <cellStyle name="Normal 26 6 2 2 3" xfId="12509"/>
    <cellStyle name="Normal 26 6 2 2 3 2" xfId="29358"/>
    <cellStyle name="Normal 26 6 2 2 4" xfId="21791"/>
    <cellStyle name="Normal 26 6 2 3" xfId="6349"/>
    <cellStyle name="Normal 26 6 2 3 2" xfId="14408"/>
    <cellStyle name="Normal 26 6 2 3 2 2" xfId="31255"/>
    <cellStyle name="Normal 26 6 2 3 3" xfId="23688"/>
    <cellStyle name="Normal 26 6 2 4" xfId="10575"/>
    <cellStyle name="Normal 26 6 2 4 2" xfId="27474"/>
    <cellStyle name="Normal 26 6 2 5" xfId="17525"/>
    <cellStyle name="Normal 26 6 2 6" xfId="19906"/>
    <cellStyle name="Normal 26 6 3" xfId="3538"/>
    <cellStyle name="Normal 26 6 3 2" xfId="7321"/>
    <cellStyle name="Normal 26 6 3 2 2" xfId="15380"/>
    <cellStyle name="Normal 26 6 3 2 2 2" xfId="32227"/>
    <cellStyle name="Normal 26 6 3 2 3" xfId="24660"/>
    <cellStyle name="Normal 26 6 3 3" xfId="11597"/>
    <cellStyle name="Normal 26 6 3 3 2" xfId="28446"/>
    <cellStyle name="Normal 26 6 3 4" xfId="20879"/>
    <cellStyle name="Normal 26 6 4" xfId="5437"/>
    <cellStyle name="Normal 26 6 4 2" xfId="13496"/>
    <cellStyle name="Normal 26 6 4 2 2" xfId="30343"/>
    <cellStyle name="Normal 26 6 4 3" xfId="22776"/>
    <cellStyle name="Normal 26 6 5" xfId="9622"/>
    <cellStyle name="Normal 26 6 5 2" xfId="26562"/>
    <cellStyle name="Normal 26 6 6" xfId="17524"/>
    <cellStyle name="Normal 26 6 7" xfId="18994"/>
    <cellStyle name="Normal 26 7" xfId="2014"/>
    <cellStyle name="Normal 26 7 2" xfId="3999"/>
    <cellStyle name="Normal 26 7 2 2" xfId="7782"/>
    <cellStyle name="Normal 26 7 2 2 2" xfId="15841"/>
    <cellStyle name="Normal 26 7 2 2 2 2" xfId="32688"/>
    <cellStyle name="Normal 26 7 2 2 3" xfId="25121"/>
    <cellStyle name="Normal 26 7 2 3" xfId="12058"/>
    <cellStyle name="Normal 26 7 2 3 2" xfId="28907"/>
    <cellStyle name="Normal 26 7 2 4" xfId="21340"/>
    <cellStyle name="Normal 26 7 3" xfId="5898"/>
    <cellStyle name="Normal 26 7 3 2" xfId="13957"/>
    <cellStyle name="Normal 26 7 3 2 2" xfId="30804"/>
    <cellStyle name="Normal 26 7 3 3" xfId="23237"/>
    <cellStyle name="Normal 26 7 4" xfId="10113"/>
    <cellStyle name="Normal 26 7 4 2" xfId="27023"/>
    <cellStyle name="Normal 26 7 5" xfId="17526"/>
    <cellStyle name="Normal 26 7 6" xfId="19455"/>
    <cellStyle name="Normal 26 8" xfId="3057"/>
    <cellStyle name="Normal 26 8 2" xfId="6870"/>
    <cellStyle name="Normal 26 8 2 2" xfId="14929"/>
    <cellStyle name="Normal 26 8 2 2 2" xfId="31776"/>
    <cellStyle name="Normal 26 8 2 3" xfId="24209"/>
    <cellStyle name="Normal 26 8 3" xfId="11120"/>
    <cellStyle name="Normal 26 8 3 2" xfId="27995"/>
    <cellStyle name="Normal 26 8 4" xfId="20428"/>
    <cellStyle name="Normal 26 9" xfId="4986"/>
    <cellStyle name="Normal 26 9 2" xfId="13045"/>
    <cellStyle name="Normal 26 9 2 2" xfId="29892"/>
    <cellStyle name="Normal 26 9 3" xfId="22325"/>
    <cellStyle name="Normal 260" xfId="33665"/>
    <cellStyle name="Normal 261" xfId="33666"/>
    <cellStyle name="Normal 262" xfId="33667"/>
    <cellStyle name="Normal 263" xfId="33668"/>
    <cellStyle name="Normal 264" xfId="33669"/>
    <cellStyle name="Normal 265" xfId="33670"/>
    <cellStyle name="Normal 266" xfId="33671"/>
    <cellStyle name="Normal 267" xfId="33672"/>
    <cellStyle name="Normal 268" xfId="33673"/>
    <cellStyle name="Normal 269" xfId="33674"/>
    <cellStyle name="Normal 27" xfId="627"/>
    <cellStyle name="Normal 27 10" xfId="8970"/>
    <cellStyle name="Normal 27 10 2" xfId="26112"/>
    <cellStyle name="Normal 27 11" xfId="17527"/>
    <cellStyle name="Normal 27 12" xfId="18543"/>
    <cellStyle name="Normal 27 13" xfId="34094"/>
    <cellStyle name="Normal 27 2" xfId="745"/>
    <cellStyle name="Normal 27 2 10" xfId="18579"/>
    <cellStyle name="Normal 27 2 11" xfId="34095"/>
    <cellStyle name="Normal 27 2 2" xfId="1079"/>
    <cellStyle name="Normal 27 2 2 2" xfId="1340"/>
    <cellStyle name="Normal 27 2 2 2 2" xfId="1836"/>
    <cellStyle name="Normal 27 2 2 2 2 2" xfId="2835"/>
    <cellStyle name="Normal 27 2 2 2 2 2 2" xfId="4797"/>
    <cellStyle name="Normal 27 2 2 2 2 2 2 2" xfId="8580"/>
    <cellStyle name="Normal 27 2 2 2 2 2 2 2 2" xfId="16639"/>
    <cellStyle name="Normal 27 2 2 2 2 2 2 2 2 2" xfId="33486"/>
    <cellStyle name="Normal 27 2 2 2 2 2 2 2 3" xfId="25919"/>
    <cellStyle name="Normal 27 2 2 2 2 2 2 3" xfId="12856"/>
    <cellStyle name="Normal 27 2 2 2 2 2 2 3 2" xfId="29705"/>
    <cellStyle name="Normal 27 2 2 2 2 2 2 4" xfId="22138"/>
    <cellStyle name="Normal 27 2 2 2 2 2 3" xfId="6696"/>
    <cellStyle name="Normal 27 2 2 2 2 2 3 2" xfId="14755"/>
    <cellStyle name="Normal 27 2 2 2 2 2 3 2 2" xfId="31602"/>
    <cellStyle name="Normal 27 2 2 2 2 2 3 3" xfId="24035"/>
    <cellStyle name="Normal 27 2 2 2 2 2 4" xfId="10922"/>
    <cellStyle name="Normal 27 2 2 2 2 2 4 2" xfId="27821"/>
    <cellStyle name="Normal 27 2 2 2 2 2 5" xfId="17532"/>
    <cellStyle name="Normal 27 2 2 2 2 2 6" xfId="20253"/>
    <cellStyle name="Normal 27 2 2 2 2 3" xfId="3885"/>
    <cellStyle name="Normal 27 2 2 2 2 3 2" xfId="7668"/>
    <cellStyle name="Normal 27 2 2 2 2 3 2 2" xfId="15727"/>
    <cellStyle name="Normal 27 2 2 2 2 3 2 2 2" xfId="32574"/>
    <cellStyle name="Normal 27 2 2 2 2 3 2 3" xfId="25007"/>
    <cellStyle name="Normal 27 2 2 2 2 3 3" xfId="11944"/>
    <cellStyle name="Normal 27 2 2 2 2 3 3 2" xfId="28793"/>
    <cellStyle name="Normal 27 2 2 2 2 3 4" xfId="21226"/>
    <cellStyle name="Normal 27 2 2 2 2 4" xfId="5784"/>
    <cellStyle name="Normal 27 2 2 2 2 4 2" xfId="13843"/>
    <cellStyle name="Normal 27 2 2 2 2 4 2 2" xfId="30690"/>
    <cellStyle name="Normal 27 2 2 2 2 4 3" xfId="23123"/>
    <cellStyle name="Normal 27 2 2 2 2 5" xfId="9969"/>
    <cellStyle name="Normal 27 2 2 2 2 5 2" xfId="26909"/>
    <cellStyle name="Normal 27 2 2 2 2 6" xfId="17531"/>
    <cellStyle name="Normal 27 2 2 2 2 7" xfId="19341"/>
    <cellStyle name="Normal 27 2 2 2 3" xfId="2382"/>
    <cellStyle name="Normal 27 2 2 2 3 2" xfId="4346"/>
    <cellStyle name="Normal 27 2 2 2 3 2 2" xfId="8129"/>
    <cellStyle name="Normal 27 2 2 2 3 2 2 2" xfId="16188"/>
    <cellStyle name="Normal 27 2 2 2 3 2 2 2 2" xfId="33035"/>
    <cellStyle name="Normal 27 2 2 2 3 2 2 3" xfId="25468"/>
    <cellStyle name="Normal 27 2 2 2 3 2 3" xfId="12405"/>
    <cellStyle name="Normal 27 2 2 2 3 2 3 2" xfId="29254"/>
    <cellStyle name="Normal 27 2 2 2 3 2 4" xfId="21687"/>
    <cellStyle name="Normal 27 2 2 2 3 3" xfId="6245"/>
    <cellStyle name="Normal 27 2 2 2 3 3 2" xfId="14304"/>
    <cellStyle name="Normal 27 2 2 2 3 3 2 2" xfId="31151"/>
    <cellStyle name="Normal 27 2 2 2 3 3 3" xfId="23584"/>
    <cellStyle name="Normal 27 2 2 2 3 4" xfId="10470"/>
    <cellStyle name="Normal 27 2 2 2 3 4 2" xfId="27370"/>
    <cellStyle name="Normal 27 2 2 2 3 5" xfId="17533"/>
    <cellStyle name="Normal 27 2 2 2 3 6" xfId="19802"/>
    <cellStyle name="Normal 27 2 2 2 4" xfId="3434"/>
    <cellStyle name="Normal 27 2 2 2 4 2" xfId="7217"/>
    <cellStyle name="Normal 27 2 2 2 4 2 2" xfId="15276"/>
    <cellStyle name="Normal 27 2 2 2 4 2 2 2" xfId="32123"/>
    <cellStyle name="Normal 27 2 2 2 4 2 3" xfId="24556"/>
    <cellStyle name="Normal 27 2 2 2 4 3" xfId="11493"/>
    <cellStyle name="Normal 27 2 2 2 4 3 2" xfId="28342"/>
    <cellStyle name="Normal 27 2 2 2 4 4" xfId="20775"/>
    <cellStyle name="Normal 27 2 2 2 5" xfId="5333"/>
    <cellStyle name="Normal 27 2 2 2 5 2" xfId="13392"/>
    <cellStyle name="Normal 27 2 2 2 5 2 2" xfId="30239"/>
    <cellStyle name="Normal 27 2 2 2 5 3" xfId="22672"/>
    <cellStyle name="Normal 27 2 2 2 6" xfId="9494"/>
    <cellStyle name="Normal 27 2 2 2 6 2" xfId="26458"/>
    <cellStyle name="Normal 27 2 2 2 7" xfId="17530"/>
    <cellStyle name="Normal 27 2 2 2 8" xfId="18890"/>
    <cellStyle name="Normal 27 2 2 3" xfId="1618"/>
    <cellStyle name="Normal 27 2 2 3 2" xfId="2617"/>
    <cellStyle name="Normal 27 2 2 3 2 2" xfId="4579"/>
    <cellStyle name="Normal 27 2 2 3 2 2 2" xfId="8362"/>
    <cellStyle name="Normal 27 2 2 3 2 2 2 2" xfId="16421"/>
    <cellStyle name="Normal 27 2 2 3 2 2 2 2 2" xfId="33268"/>
    <cellStyle name="Normal 27 2 2 3 2 2 2 3" xfId="25701"/>
    <cellStyle name="Normal 27 2 2 3 2 2 3" xfId="12638"/>
    <cellStyle name="Normal 27 2 2 3 2 2 3 2" xfId="29487"/>
    <cellStyle name="Normal 27 2 2 3 2 2 4" xfId="21920"/>
    <cellStyle name="Normal 27 2 2 3 2 3" xfId="6478"/>
    <cellStyle name="Normal 27 2 2 3 2 3 2" xfId="14537"/>
    <cellStyle name="Normal 27 2 2 3 2 3 2 2" xfId="31384"/>
    <cellStyle name="Normal 27 2 2 3 2 3 3" xfId="23817"/>
    <cellStyle name="Normal 27 2 2 3 2 4" xfId="10704"/>
    <cellStyle name="Normal 27 2 2 3 2 4 2" xfId="27603"/>
    <cellStyle name="Normal 27 2 2 3 2 5" xfId="17535"/>
    <cellStyle name="Normal 27 2 2 3 2 6" xfId="20035"/>
    <cellStyle name="Normal 27 2 2 3 3" xfId="3667"/>
    <cellStyle name="Normal 27 2 2 3 3 2" xfId="7450"/>
    <cellStyle name="Normal 27 2 2 3 3 2 2" xfId="15509"/>
    <cellStyle name="Normal 27 2 2 3 3 2 2 2" xfId="32356"/>
    <cellStyle name="Normal 27 2 2 3 3 2 3" xfId="24789"/>
    <cellStyle name="Normal 27 2 2 3 3 3" xfId="11726"/>
    <cellStyle name="Normal 27 2 2 3 3 3 2" xfId="28575"/>
    <cellStyle name="Normal 27 2 2 3 3 4" xfId="21008"/>
    <cellStyle name="Normal 27 2 2 3 4" xfId="5566"/>
    <cellStyle name="Normal 27 2 2 3 4 2" xfId="13625"/>
    <cellStyle name="Normal 27 2 2 3 4 2 2" xfId="30472"/>
    <cellStyle name="Normal 27 2 2 3 4 3" xfId="22905"/>
    <cellStyle name="Normal 27 2 2 3 5" xfId="9751"/>
    <cellStyle name="Normal 27 2 2 3 5 2" xfId="26691"/>
    <cellStyle name="Normal 27 2 2 3 6" xfId="17534"/>
    <cellStyle name="Normal 27 2 2 3 7" xfId="19123"/>
    <cellStyle name="Normal 27 2 2 4" xfId="2164"/>
    <cellStyle name="Normal 27 2 2 4 2" xfId="4128"/>
    <cellStyle name="Normal 27 2 2 4 2 2" xfId="7911"/>
    <cellStyle name="Normal 27 2 2 4 2 2 2" xfId="15970"/>
    <cellStyle name="Normal 27 2 2 4 2 2 2 2" xfId="32817"/>
    <cellStyle name="Normal 27 2 2 4 2 2 3" xfId="25250"/>
    <cellStyle name="Normal 27 2 2 4 2 3" xfId="12187"/>
    <cellStyle name="Normal 27 2 2 4 2 3 2" xfId="29036"/>
    <cellStyle name="Normal 27 2 2 4 2 4" xfId="21469"/>
    <cellStyle name="Normal 27 2 2 4 3" xfId="6027"/>
    <cellStyle name="Normal 27 2 2 4 3 2" xfId="14086"/>
    <cellStyle name="Normal 27 2 2 4 3 2 2" xfId="30933"/>
    <cellStyle name="Normal 27 2 2 4 3 3" xfId="23366"/>
    <cellStyle name="Normal 27 2 2 4 4" xfId="10252"/>
    <cellStyle name="Normal 27 2 2 4 4 2" xfId="27152"/>
    <cellStyle name="Normal 27 2 2 4 5" xfId="17536"/>
    <cellStyle name="Normal 27 2 2 4 6" xfId="19584"/>
    <cellStyle name="Normal 27 2 2 5" xfId="3216"/>
    <cellStyle name="Normal 27 2 2 5 2" xfId="6999"/>
    <cellStyle name="Normal 27 2 2 5 2 2" xfId="15058"/>
    <cellStyle name="Normal 27 2 2 5 2 2 2" xfId="31905"/>
    <cellStyle name="Normal 27 2 2 5 2 3" xfId="24338"/>
    <cellStyle name="Normal 27 2 2 5 3" xfId="11275"/>
    <cellStyle name="Normal 27 2 2 5 3 2" xfId="28124"/>
    <cellStyle name="Normal 27 2 2 5 4" xfId="20557"/>
    <cellStyle name="Normal 27 2 2 6" xfId="5115"/>
    <cellStyle name="Normal 27 2 2 6 2" xfId="13174"/>
    <cellStyle name="Normal 27 2 2 6 2 2" xfId="30021"/>
    <cellStyle name="Normal 27 2 2 6 3" xfId="22454"/>
    <cellStyle name="Normal 27 2 2 7" xfId="9259"/>
    <cellStyle name="Normal 27 2 2 7 2" xfId="26240"/>
    <cellStyle name="Normal 27 2 2 8" xfId="17529"/>
    <cellStyle name="Normal 27 2 2 9" xfId="18672"/>
    <cellStyle name="Normal 27 2 3" xfId="1248"/>
    <cellStyle name="Normal 27 2 3 2" xfId="1744"/>
    <cellStyle name="Normal 27 2 3 2 2" xfId="2743"/>
    <cellStyle name="Normal 27 2 3 2 2 2" xfId="4705"/>
    <cellStyle name="Normal 27 2 3 2 2 2 2" xfId="8488"/>
    <cellStyle name="Normal 27 2 3 2 2 2 2 2" xfId="16547"/>
    <cellStyle name="Normal 27 2 3 2 2 2 2 2 2" xfId="33394"/>
    <cellStyle name="Normal 27 2 3 2 2 2 2 3" xfId="25827"/>
    <cellStyle name="Normal 27 2 3 2 2 2 3" xfId="12764"/>
    <cellStyle name="Normal 27 2 3 2 2 2 3 2" xfId="29613"/>
    <cellStyle name="Normal 27 2 3 2 2 2 4" xfId="22046"/>
    <cellStyle name="Normal 27 2 3 2 2 3" xfId="6604"/>
    <cellStyle name="Normal 27 2 3 2 2 3 2" xfId="14663"/>
    <cellStyle name="Normal 27 2 3 2 2 3 2 2" xfId="31510"/>
    <cellStyle name="Normal 27 2 3 2 2 3 3" xfId="23943"/>
    <cellStyle name="Normal 27 2 3 2 2 4" xfId="10830"/>
    <cellStyle name="Normal 27 2 3 2 2 4 2" xfId="27729"/>
    <cellStyle name="Normal 27 2 3 2 2 5" xfId="17539"/>
    <cellStyle name="Normal 27 2 3 2 2 6" xfId="20161"/>
    <cellStyle name="Normal 27 2 3 2 3" xfId="3793"/>
    <cellStyle name="Normal 27 2 3 2 3 2" xfId="7576"/>
    <cellStyle name="Normal 27 2 3 2 3 2 2" xfId="15635"/>
    <cellStyle name="Normal 27 2 3 2 3 2 2 2" xfId="32482"/>
    <cellStyle name="Normal 27 2 3 2 3 2 3" xfId="24915"/>
    <cellStyle name="Normal 27 2 3 2 3 3" xfId="11852"/>
    <cellStyle name="Normal 27 2 3 2 3 3 2" xfId="28701"/>
    <cellStyle name="Normal 27 2 3 2 3 4" xfId="21134"/>
    <cellStyle name="Normal 27 2 3 2 4" xfId="5692"/>
    <cellStyle name="Normal 27 2 3 2 4 2" xfId="13751"/>
    <cellStyle name="Normal 27 2 3 2 4 2 2" xfId="30598"/>
    <cellStyle name="Normal 27 2 3 2 4 3" xfId="23031"/>
    <cellStyle name="Normal 27 2 3 2 5" xfId="9877"/>
    <cellStyle name="Normal 27 2 3 2 5 2" xfId="26817"/>
    <cellStyle name="Normal 27 2 3 2 6" xfId="17538"/>
    <cellStyle name="Normal 27 2 3 2 7" xfId="19249"/>
    <cellStyle name="Normal 27 2 3 3" xfId="2290"/>
    <cellStyle name="Normal 27 2 3 3 2" xfId="4254"/>
    <cellStyle name="Normal 27 2 3 3 2 2" xfId="8037"/>
    <cellStyle name="Normal 27 2 3 3 2 2 2" xfId="16096"/>
    <cellStyle name="Normal 27 2 3 3 2 2 2 2" xfId="32943"/>
    <cellStyle name="Normal 27 2 3 3 2 2 3" xfId="25376"/>
    <cellStyle name="Normal 27 2 3 3 2 3" xfId="12313"/>
    <cellStyle name="Normal 27 2 3 3 2 3 2" xfId="29162"/>
    <cellStyle name="Normal 27 2 3 3 2 4" xfId="21595"/>
    <cellStyle name="Normal 27 2 3 3 3" xfId="6153"/>
    <cellStyle name="Normal 27 2 3 3 3 2" xfId="14212"/>
    <cellStyle name="Normal 27 2 3 3 3 2 2" xfId="31059"/>
    <cellStyle name="Normal 27 2 3 3 3 3" xfId="23492"/>
    <cellStyle name="Normal 27 2 3 3 4" xfId="10378"/>
    <cellStyle name="Normal 27 2 3 3 4 2" xfId="27278"/>
    <cellStyle name="Normal 27 2 3 3 5" xfId="17540"/>
    <cellStyle name="Normal 27 2 3 3 6" xfId="19710"/>
    <cellStyle name="Normal 27 2 3 4" xfId="3342"/>
    <cellStyle name="Normal 27 2 3 4 2" xfId="7125"/>
    <cellStyle name="Normal 27 2 3 4 2 2" xfId="15184"/>
    <cellStyle name="Normal 27 2 3 4 2 2 2" xfId="32031"/>
    <cellStyle name="Normal 27 2 3 4 2 3" xfId="24464"/>
    <cellStyle name="Normal 27 2 3 4 3" xfId="11401"/>
    <cellStyle name="Normal 27 2 3 4 3 2" xfId="28250"/>
    <cellStyle name="Normal 27 2 3 4 4" xfId="20683"/>
    <cellStyle name="Normal 27 2 3 5" xfId="5241"/>
    <cellStyle name="Normal 27 2 3 5 2" xfId="13300"/>
    <cellStyle name="Normal 27 2 3 5 2 2" xfId="30147"/>
    <cellStyle name="Normal 27 2 3 5 3" xfId="22580"/>
    <cellStyle name="Normal 27 2 3 6" xfId="9402"/>
    <cellStyle name="Normal 27 2 3 6 2" xfId="26366"/>
    <cellStyle name="Normal 27 2 3 7" xfId="17537"/>
    <cellStyle name="Normal 27 2 3 8" xfId="18798"/>
    <cellStyle name="Normal 27 2 4" xfId="1526"/>
    <cellStyle name="Normal 27 2 4 2" xfId="2525"/>
    <cellStyle name="Normal 27 2 4 2 2" xfId="4487"/>
    <cellStyle name="Normal 27 2 4 2 2 2" xfId="8270"/>
    <cellStyle name="Normal 27 2 4 2 2 2 2" xfId="16329"/>
    <cellStyle name="Normal 27 2 4 2 2 2 2 2" xfId="33176"/>
    <cellStyle name="Normal 27 2 4 2 2 2 3" xfId="25609"/>
    <cellStyle name="Normal 27 2 4 2 2 3" xfId="12546"/>
    <cellStyle name="Normal 27 2 4 2 2 3 2" xfId="29395"/>
    <cellStyle name="Normal 27 2 4 2 2 4" xfId="21828"/>
    <cellStyle name="Normal 27 2 4 2 3" xfId="6386"/>
    <cellStyle name="Normal 27 2 4 2 3 2" xfId="14445"/>
    <cellStyle name="Normal 27 2 4 2 3 2 2" xfId="31292"/>
    <cellStyle name="Normal 27 2 4 2 3 3" xfId="23725"/>
    <cellStyle name="Normal 27 2 4 2 4" xfId="10612"/>
    <cellStyle name="Normal 27 2 4 2 4 2" xfId="27511"/>
    <cellStyle name="Normal 27 2 4 2 5" xfId="17542"/>
    <cellStyle name="Normal 27 2 4 2 6" xfId="19943"/>
    <cellStyle name="Normal 27 2 4 3" xfId="3575"/>
    <cellStyle name="Normal 27 2 4 3 2" xfId="7358"/>
    <cellStyle name="Normal 27 2 4 3 2 2" xfId="15417"/>
    <cellStyle name="Normal 27 2 4 3 2 2 2" xfId="32264"/>
    <cellStyle name="Normal 27 2 4 3 2 3" xfId="24697"/>
    <cellStyle name="Normal 27 2 4 3 3" xfId="11634"/>
    <cellStyle name="Normal 27 2 4 3 3 2" xfId="28483"/>
    <cellStyle name="Normal 27 2 4 3 4" xfId="20916"/>
    <cellStyle name="Normal 27 2 4 4" xfId="5474"/>
    <cellStyle name="Normal 27 2 4 4 2" xfId="13533"/>
    <cellStyle name="Normal 27 2 4 4 2 2" xfId="30380"/>
    <cellStyle name="Normal 27 2 4 4 3" xfId="22813"/>
    <cellStyle name="Normal 27 2 4 5" xfId="9659"/>
    <cellStyle name="Normal 27 2 4 5 2" xfId="26599"/>
    <cellStyle name="Normal 27 2 4 6" xfId="17541"/>
    <cellStyle name="Normal 27 2 4 7" xfId="19031"/>
    <cellStyle name="Normal 27 2 5" xfId="2055"/>
    <cellStyle name="Normal 27 2 5 2" xfId="4036"/>
    <cellStyle name="Normal 27 2 5 2 2" xfId="7819"/>
    <cellStyle name="Normal 27 2 5 2 2 2" xfId="15878"/>
    <cellStyle name="Normal 27 2 5 2 2 2 2" xfId="32725"/>
    <cellStyle name="Normal 27 2 5 2 2 3" xfId="25158"/>
    <cellStyle name="Normal 27 2 5 2 3" xfId="12095"/>
    <cellStyle name="Normal 27 2 5 2 3 2" xfId="28944"/>
    <cellStyle name="Normal 27 2 5 2 4" xfId="21377"/>
    <cellStyle name="Normal 27 2 5 3" xfId="5935"/>
    <cellStyle name="Normal 27 2 5 3 2" xfId="13994"/>
    <cellStyle name="Normal 27 2 5 3 2 2" xfId="30841"/>
    <cellStyle name="Normal 27 2 5 3 3" xfId="23274"/>
    <cellStyle name="Normal 27 2 5 4" xfId="10153"/>
    <cellStyle name="Normal 27 2 5 4 2" xfId="27060"/>
    <cellStyle name="Normal 27 2 5 5" xfId="17543"/>
    <cellStyle name="Normal 27 2 5 6" xfId="19492"/>
    <cellStyle name="Normal 27 2 6" xfId="3094"/>
    <cellStyle name="Normal 27 2 6 2" xfId="6907"/>
    <cellStyle name="Normal 27 2 6 2 2" xfId="14966"/>
    <cellStyle name="Normal 27 2 6 2 2 2" xfId="31813"/>
    <cellStyle name="Normal 27 2 6 2 3" xfId="24246"/>
    <cellStyle name="Normal 27 2 6 3" xfId="11157"/>
    <cellStyle name="Normal 27 2 6 3 2" xfId="28032"/>
    <cellStyle name="Normal 27 2 6 4" xfId="20465"/>
    <cellStyle name="Normal 27 2 7" xfId="5023"/>
    <cellStyle name="Normal 27 2 7 2" xfId="13082"/>
    <cellStyle name="Normal 27 2 7 2 2" xfId="29929"/>
    <cellStyle name="Normal 27 2 7 3" xfId="22362"/>
    <cellStyle name="Normal 27 2 8" xfId="9042"/>
    <cellStyle name="Normal 27 2 8 2" xfId="26148"/>
    <cellStyle name="Normal 27 2 9" xfId="17528"/>
    <cellStyle name="Normal 27 3" xfId="948"/>
    <cellStyle name="Normal 27 3 2" xfId="3128"/>
    <cellStyle name="Normal 27 3 3" xfId="17544"/>
    <cellStyle name="Normal 27 3 4" xfId="34096"/>
    <cellStyle name="Normal 27 4" xfId="1043"/>
    <cellStyle name="Normal 27 4 2" xfId="1304"/>
    <cellStyle name="Normal 27 4 2 2" xfId="1800"/>
    <cellStyle name="Normal 27 4 2 2 2" xfId="2799"/>
    <cellStyle name="Normal 27 4 2 2 2 2" xfId="4761"/>
    <cellStyle name="Normal 27 4 2 2 2 2 2" xfId="8544"/>
    <cellStyle name="Normal 27 4 2 2 2 2 2 2" xfId="16603"/>
    <cellStyle name="Normal 27 4 2 2 2 2 2 2 2" xfId="33450"/>
    <cellStyle name="Normal 27 4 2 2 2 2 2 3" xfId="25883"/>
    <cellStyle name="Normal 27 4 2 2 2 2 3" xfId="12820"/>
    <cellStyle name="Normal 27 4 2 2 2 2 3 2" xfId="29669"/>
    <cellStyle name="Normal 27 4 2 2 2 2 4" xfId="22102"/>
    <cellStyle name="Normal 27 4 2 2 2 3" xfId="6660"/>
    <cellStyle name="Normal 27 4 2 2 2 3 2" xfId="14719"/>
    <cellStyle name="Normal 27 4 2 2 2 3 2 2" xfId="31566"/>
    <cellStyle name="Normal 27 4 2 2 2 3 3" xfId="23999"/>
    <cellStyle name="Normal 27 4 2 2 2 4" xfId="10886"/>
    <cellStyle name="Normal 27 4 2 2 2 4 2" xfId="27785"/>
    <cellStyle name="Normal 27 4 2 2 2 5" xfId="17548"/>
    <cellStyle name="Normal 27 4 2 2 2 6" xfId="20217"/>
    <cellStyle name="Normal 27 4 2 2 3" xfId="3849"/>
    <cellStyle name="Normal 27 4 2 2 3 2" xfId="7632"/>
    <cellStyle name="Normal 27 4 2 2 3 2 2" xfId="15691"/>
    <cellStyle name="Normal 27 4 2 2 3 2 2 2" xfId="32538"/>
    <cellStyle name="Normal 27 4 2 2 3 2 3" xfId="24971"/>
    <cellStyle name="Normal 27 4 2 2 3 3" xfId="11908"/>
    <cellStyle name="Normal 27 4 2 2 3 3 2" xfId="28757"/>
    <cellStyle name="Normal 27 4 2 2 3 4" xfId="21190"/>
    <cellStyle name="Normal 27 4 2 2 4" xfId="5748"/>
    <cellStyle name="Normal 27 4 2 2 4 2" xfId="13807"/>
    <cellStyle name="Normal 27 4 2 2 4 2 2" xfId="30654"/>
    <cellStyle name="Normal 27 4 2 2 4 3" xfId="23087"/>
    <cellStyle name="Normal 27 4 2 2 5" xfId="9933"/>
    <cellStyle name="Normal 27 4 2 2 5 2" xfId="26873"/>
    <cellStyle name="Normal 27 4 2 2 6" xfId="17547"/>
    <cellStyle name="Normal 27 4 2 2 7" xfId="19305"/>
    <cellStyle name="Normal 27 4 2 3" xfId="2346"/>
    <cellStyle name="Normal 27 4 2 3 2" xfId="4310"/>
    <cellStyle name="Normal 27 4 2 3 2 2" xfId="8093"/>
    <cellStyle name="Normal 27 4 2 3 2 2 2" xfId="16152"/>
    <cellStyle name="Normal 27 4 2 3 2 2 2 2" xfId="32999"/>
    <cellStyle name="Normal 27 4 2 3 2 2 3" xfId="25432"/>
    <cellStyle name="Normal 27 4 2 3 2 3" xfId="12369"/>
    <cellStyle name="Normal 27 4 2 3 2 3 2" xfId="29218"/>
    <cellStyle name="Normal 27 4 2 3 2 4" xfId="21651"/>
    <cellStyle name="Normal 27 4 2 3 3" xfId="6209"/>
    <cellStyle name="Normal 27 4 2 3 3 2" xfId="14268"/>
    <cellStyle name="Normal 27 4 2 3 3 2 2" xfId="31115"/>
    <cellStyle name="Normal 27 4 2 3 3 3" xfId="23548"/>
    <cellStyle name="Normal 27 4 2 3 4" xfId="10434"/>
    <cellStyle name="Normal 27 4 2 3 4 2" xfId="27334"/>
    <cellStyle name="Normal 27 4 2 3 5" xfId="17549"/>
    <cellStyle name="Normal 27 4 2 3 6" xfId="19766"/>
    <cellStyle name="Normal 27 4 2 4" xfId="3398"/>
    <cellStyle name="Normal 27 4 2 4 2" xfId="7181"/>
    <cellStyle name="Normal 27 4 2 4 2 2" xfId="15240"/>
    <cellStyle name="Normal 27 4 2 4 2 2 2" xfId="32087"/>
    <cellStyle name="Normal 27 4 2 4 2 3" xfId="24520"/>
    <cellStyle name="Normal 27 4 2 4 3" xfId="11457"/>
    <cellStyle name="Normal 27 4 2 4 3 2" xfId="28306"/>
    <cellStyle name="Normal 27 4 2 4 4" xfId="20739"/>
    <cellStyle name="Normal 27 4 2 5" xfId="5297"/>
    <cellStyle name="Normal 27 4 2 5 2" xfId="13356"/>
    <cellStyle name="Normal 27 4 2 5 2 2" xfId="30203"/>
    <cellStyle name="Normal 27 4 2 5 3" xfId="22636"/>
    <cellStyle name="Normal 27 4 2 6" xfId="9458"/>
    <cellStyle name="Normal 27 4 2 6 2" xfId="26422"/>
    <cellStyle name="Normal 27 4 2 7" xfId="17546"/>
    <cellStyle name="Normal 27 4 2 8" xfId="18854"/>
    <cellStyle name="Normal 27 4 3" xfId="1582"/>
    <cellStyle name="Normal 27 4 3 2" xfId="2581"/>
    <cellStyle name="Normal 27 4 3 2 2" xfId="4543"/>
    <cellStyle name="Normal 27 4 3 2 2 2" xfId="8326"/>
    <cellStyle name="Normal 27 4 3 2 2 2 2" xfId="16385"/>
    <cellStyle name="Normal 27 4 3 2 2 2 2 2" xfId="33232"/>
    <cellStyle name="Normal 27 4 3 2 2 2 3" xfId="25665"/>
    <cellStyle name="Normal 27 4 3 2 2 3" xfId="12602"/>
    <cellStyle name="Normal 27 4 3 2 2 3 2" xfId="29451"/>
    <cellStyle name="Normal 27 4 3 2 2 4" xfId="21884"/>
    <cellStyle name="Normal 27 4 3 2 3" xfId="6442"/>
    <cellStyle name="Normal 27 4 3 2 3 2" xfId="14501"/>
    <cellStyle name="Normal 27 4 3 2 3 2 2" xfId="31348"/>
    <cellStyle name="Normal 27 4 3 2 3 3" xfId="23781"/>
    <cellStyle name="Normal 27 4 3 2 4" xfId="10668"/>
    <cellStyle name="Normal 27 4 3 2 4 2" xfId="27567"/>
    <cellStyle name="Normal 27 4 3 2 5" xfId="17551"/>
    <cellStyle name="Normal 27 4 3 2 6" xfId="19999"/>
    <cellStyle name="Normal 27 4 3 3" xfId="3631"/>
    <cellStyle name="Normal 27 4 3 3 2" xfId="7414"/>
    <cellStyle name="Normal 27 4 3 3 2 2" xfId="15473"/>
    <cellStyle name="Normal 27 4 3 3 2 2 2" xfId="32320"/>
    <cellStyle name="Normal 27 4 3 3 2 3" xfId="24753"/>
    <cellStyle name="Normal 27 4 3 3 3" xfId="11690"/>
    <cellStyle name="Normal 27 4 3 3 3 2" xfId="28539"/>
    <cellStyle name="Normal 27 4 3 3 4" xfId="20972"/>
    <cellStyle name="Normal 27 4 3 4" xfId="5530"/>
    <cellStyle name="Normal 27 4 3 4 2" xfId="13589"/>
    <cellStyle name="Normal 27 4 3 4 2 2" xfId="30436"/>
    <cellStyle name="Normal 27 4 3 4 3" xfId="22869"/>
    <cellStyle name="Normal 27 4 3 5" xfId="9715"/>
    <cellStyle name="Normal 27 4 3 5 2" xfId="26655"/>
    <cellStyle name="Normal 27 4 3 6" xfId="17550"/>
    <cellStyle name="Normal 27 4 3 7" xfId="19087"/>
    <cellStyle name="Normal 27 4 4" xfId="2128"/>
    <cellStyle name="Normal 27 4 4 2" xfId="4092"/>
    <cellStyle name="Normal 27 4 4 2 2" xfId="7875"/>
    <cellStyle name="Normal 27 4 4 2 2 2" xfId="15934"/>
    <cellStyle name="Normal 27 4 4 2 2 2 2" xfId="32781"/>
    <cellStyle name="Normal 27 4 4 2 2 3" xfId="25214"/>
    <cellStyle name="Normal 27 4 4 2 3" xfId="12151"/>
    <cellStyle name="Normal 27 4 4 2 3 2" xfId="29000"/>
    <cellStyle name="Normal 27 4 4 2 4" xfId="21433"/>
    <cellStyle name="Normal 27 4 4 3" xfId="5991"/>
    <cellStyle name="Normal 27 4 4 3 2" xfId="14050"/>
    <cellStyle name="Normal 27 4 4 3 2 2" xfId="30897"/>
    <cellStyle name="Normal 27 4 4 3 3" xfId="23330"/>
    <cellStyle name="Normal 27 4 4 4" xfId="10216"/>
    <cellStyle name="Normal 27 4 4 4 2" xfId="27116"/>
    <cellStyle name="Normal 27 4 4 5" xfId="17552"/>
    <cellStyle name="Normal 27 4 4 6" xfId="19548"/>
    <cellStyle name="Normal 27 4 5" xfId="3180"/>
    <cellStyle name="Normal 27 4 5 2" xfId="6963"/>
    <cellStyle name="Normal 27 4 5 2 2" xfId="15022"/>
    <cellStyle name="Normal 27 4 5 2 2 2" xfId="31869"/>
    <cellStyle name="Normal 27 4 5 2 3" xfId="24302"/>
    <cellStyle name="Normal 27 4 5 3" xfId="11239"/>
    <cellStyle name="Normal 27 4 5 3 2" xfId="28088"/>
    <cellStyle name="Normal 27 4 5 4" xfId="20521"/>
    <cellStyle name="Normal 27 4 6" xfId="5079"/>
    <cellStyle name="Normal 27 4 6 2" xfId="13138"/>
    <cellStyle name="Normal 27 4 6 2 2" xfId="29985"/>
    <cellStyle name="Normal 27 4 6 3" xfId="22418"/>
    <cellStyle name="Normal 27 4 7" xfId="9223"/>
    <cellStyle name="Normal 27 4 7 2" xfId="26204"/>
    <cellStyle name="Normal 27 4 8" xfId="17545"/>
    <cellStyle name="Normal 27 4 9" xfId="18636"/>
    <cellStyle name="Normal 27 5" xfId="1212"/>
    <cellStyle name="Normal 27 5 2" xfId="1708"/>
    <cellStyle name="Normal 27 5 2 2" xfId="2707"/>
    <cellStyle name="Normal 27 5 2 2 2" xfId="4669"/>
    <cellStyle name="Normal 27 5 2 2 2 2" xfId="8452"/>
    <cellStyle name="Normal 27 5 2 2 2 2 2" xfId="16511"/>
    <cellStyle name="Normal 27 5 2 2 2 2 2 2" xfId="33358"/>
    <cellStyle name="Normal 27 5 2 2 2 2 3" xfId="25791"/>
    <cellStyle name="Normal 27 5 2 2 2 3" xfId="12728"/>
    <cellStyle name="Normal 27 5 2 2 2 3 2" xfId="29577"/>
    <cellStyle name="Normal 27 5 2 2 2 4" xfId="22010"/>
    <cellStyle name="Normal 27 5 2 2 3" xfId="6568"/>
    <cellStyle name="Normal 27 5 2 2 3 2" xfId="14627"/>
    <cellStyle name="Normal 27 5 2 2 3 2 2" xfId="31474"/>
    <cellStyle name="Normal 27 5 2 2 3 3" xfId="23907"/>
    <cellStyle name="Normal 27 5 2 2 4" xfId="10794"/>
    <cellStyle name="Normal 27 5 2 2 4 2" xfId="27693"/>
    <cellStyle name="Normal 27 5 2 2 5" xfId="17555"/>
    <cellStyle name="Normal 27 5 2 2 6" xfId="20125"/>
    <cellStyle name="Normal 27 5 2 3" xfId="3757"/>
    <cellStyle name="Normal 27 5 2 3 2" xfId="7540"/>
    <cellStyle name="Normal 27 5 2 3 2 2" xfId="15599"/>
    <cellStyle name="Normal 27 5 2 3 2 2 2" xfId="32446"/>
    <cellStyle name="Normal 27 5 2 3 2 3" xfId="24879"/>
    <cellStyle name="Normal 27 5 2 3 3" xfId="11816"/>
    <cellStyle name="Normal 27 5 2 3 3 2" xfId="28665"/>
    <cellStyle name="Normal 27 5 2 3 4" xfId="21098"/>
    <cellStyle name="Normal 27 5 2 4" xfId="5656"/>
    <cellStyle name="Normal 27 5 2 4 2" xfId="13715"/>
    <cellStyle name="Normal 27 5 2 4 2 2" xfId="30562"/>
    <cellStyle name="Normal 27 5 2 4 3" xfId="22995"/>
    <cellStyle name="Normal 27 5 2 5" xfId="9841"/>
    <cellStyle name="Normal 27 5 2 5 2" xfId="26781"/>
    <cellStyle name="Normal 27 5 2 6" xfId="17554"/>
    <cellStyle name="Normal 27 5 2 7" xfId="19213"/>
    <cellStyle name="Normal 27 5 3" xfId="2254"/>
    <cellStyle name="Normal 27 5 3 2" xfId="4218"/>
    <cellStyle name="Normal 27 5 3 2 2" xfId="8001"/>
    <cellStyle name="Normal 27 5 3 2 2 2" xfId="16060"/>
    <cellStyle name="Normal 27 5 3 2 2 2 2" xfId="32907"/>
    <cellStyle name="Normal 27 5 3 2 2 3" xfId="25340"/>
    <cellStyle name="Normal 27 5 3 2 3" xfId="12277"/>
    <cellStyle name="Normal 27 5 3 2 3 2" xfId="29126"/>
    <cellStyle name="Normal 27 5 3 2 4" xfId="21559"/>
    <cellStyle name="Normal 27 5 3 3" xfId="6117"/>
    <cellStyle name="Normal 27 5 3 3 2" xfId="14176"/>
    <cellStyle name="Normal 27 5 3 3 2 2" xfId="31023"/>
    <cellStyle name="Normal 27 5 3 3 3" xfId="23456"/>
    <cellStyle name="Normal 27 5 3 4" xfId="10342"/>
    <cellStyle name="Normal 27 5 3 4 2" xfId="27242"/>
    <cellStyle name="Normal 27 5 3 5" xfId="17556"/>
    <cellStyle name="Normal 27 5 3 6" xfId="19674"/>
    <cellStyle name="Normal 27 5 4" xfId="3306"/>
    <cellStyle name="Normal 27 5 4 2" xfId="7089"/>
    <cellStyle name="Normal 27 5 4 2 2" xfId="15148"/>
    <cellStyle name="Normal 27 5 4 2 2 2" xfId="31995"/>
    <cellStyle name="Normal 27 5 4 2 3" xfId="24428"/>
    <cellStyle name="Normal 27 5 4 3" xfId="11365"/>
    <cellStyle name="Normal 27 5 4 3 2" xfId="28214"/>
    <cellStyle name="Normal 27 5 4 4" xfId="20647"/>
    <cellStyle name="Normal 27 5 5" xfId="5205"/>
    <cellStyle name="Normal 27 5 5 2" xfId="13264"/>
    <cellStyle name="Normal 27 5 5 2 2" xfId="30111"/>
    <cellStyle name="Normal 27 5 5 3" xfId="22544"/>
    <cellStyle name="Normal 27 5 6" xfId="9366"/>
    <cellStyle name="Normal 27 5 6 2" xfId="26330"/>
    <cellStyle name="Normal 27 5 7" xfId="17553"/>
    <cellStyle name="Normal 27 5 8" xfId="18762"/>
    <cellStyle name="Normal 27 6" xfId="1490"/>
    <cellStyle name="Normal 27 6 2" xfId="2489"/>
    <cellStyle name="Normal 27 6 2 2" xfId="4451"/>
    <cellStyle name="Normal 27 6 2 2 2" xfId="8234"/>
    <cellStyle name="Normal 27 6 2 2 2 2" xfId="16293"/>
    <cellStyle name="Normal 27 6 2 2 2 2 2" xfId="33140"/>
    <cellStyle name="Normal 27 6 2 2 2 3" xfId="25573"/>
    <cellStyle name="Normal 27 6 2 2 3" xfId="12510"/>
    <cellStyle name="Normal 27 6 2 2 3 2" xfId="29359"/>
    <cellStyle name="Normal 27 6 2 2 4" xfId="21792"/>
    <cellStyle name="Normal 27 6 2 3" xfId="6350"/>
    <cellStyle name="Normal 27 6 2 3 2" xfId="14409"/>
    <cellStyle name="Normal 27 6 2 3 2 2" xfId="31256"/>
    <cellStyle name="Normal 27 6 2 3 3" xfId="23689"/>
    <cellStyle name="Normal 27 6 2 4" xfId="10576"/>
    <cellStyle name="Normal 27 6 2 4 2" xfId="27475"/>
    <cellStyle name="Normal 27 6 2 5" xfId="17558"/>
    <cellStyle name="Normal 27 6 2 6" xfId="19907"/>
    <cellStyle name="Normal 27 6 3" xfId="3539"/>
    <cellStyle name="Normal 27 6 3 2" xfId="7322"/>
    <cellStyle name="Normal 27 6 3 2 2" xfId="15381"/>
    <cellStyle name="Normal 27 6 3 2 2 2" xfId="32228"/>
    <cellStyle name="Normal 27 6 3 2 3" xfId="24661"/>
    <cellStyle name="Normal 27 6 3 3" xfId="11598"/>
    <cellStyle name="Normal 27 6 3 3 2" xfId="28447"/>
    <cellStyle name="Normal 27 6 3 4" xfId="20880"/>
    <cellStyle name="Normal 27 6 4" xfId="5438"/>
    <cellStyle name="Normal 27 6 4 2" xfId="13497"/>
    <cellStyle name="Normal 27 6 4 2 2" xfId="30344"/>
    <cellStyle name="Normal 27 6 4 3" xfId="22777"/>
    <cellStyle name="Normal 27 6 5" xfId="9623"/>
    <cellStyle name="Normal 27 6 5 2" xfId="26563"/>
    <cellStyle name="Normal 27 6 6" xfId="17557"/>
    <cellStyle name="Normal 27 6 7" xfId="18995"/>
    <cellStyle name="Normal 27 7" xfId="2015"/>
    <cellStyle name="Normal 27 7 2" xfId="4000"/>
    <cellStyle name="Normal 27 7 2 2" xfId="7783"/>
    <cellStyle name="Normal 27 7 2 2 2" xfId="15842"/>
    <cellStyle name="Normal 27 7 2 2 2 2" xfId="32689"/>
    <cellStyle name="Normal 27 7 2 2 3" xfId="25122"/>
    <cellStyle name="Normal 27 7 2 3" xfId="12059"/>
    <cellStyle name="Normal 27 7 2 3 2" xfId="28908"/>
    <cellStyle name="Normal 27 7 2 4" xfId="21341"/>
    <cellStyle name="Normal 27 7 3" xfId="5899"/>
    <cellStyle name="Normal 27 7 3 2" xfId="13958"/>
    <cellStyle name="Normal 27 7 3 2 2" xfId="30805"/>
    <cellStyle name="Normal 27 7 3 3" xfId="23238"/>
    <cellStyle name="Normal 27 7 4" xfId="10114"/>
    <cellStyle name="Normal 27 7 4 2" xfId="27024"/>
    <cellStyle name="Normal 27 7 5" xfId="17559"/>
    <cellStyle name="Normal 27 7 6" xfId="19456"/>
    <cellStyle name="Normal 27 8" xfId="3058"/>
    <cellStyle name="Normal 27 8 2" xfId="6871"/>
    <cellStyle name="Normal 27 8 2 2" xfId="14930"/>
    <cellStyle name="Normal 27 8 2 2 2" xfId="31777"/>
    <cellStyle name="Normal 27 8 2 3" xfId="24210"/>
    <cellStyle name="Normal 27 8 3" xfId="11121"/>
    <cellStyle name="Normal 27 8 3 2" xfId="27996"/>
    <cellStyle name="Normal 27 8 4" xfId="20429"/>
    <cellStyle name="Normal 27 9" xfId="4987"/>
    <cellStyle name="Normal 27 9 2" xfId="13046"/>
    <cellStyle name="Normal 27 9 2 2" xfId="29893"/>
    <cellStyle name="Normal 27 9 3" xfId="22326"/>
    <cellStyle name="Normal 270" xfId="33675"/>
    <cellStyle name="Normal 271" xfId="33676"/>
    <cellStyle name="Normal 272" xfId="33677"/>
    <cellStyle name="Normal 273" xfId="33678"/>
    <cellStyle name="Normal 274" xfId="33679"/>
    <cellStyle name="Normal 275" xfId="33680"/>
    <cellStyle name="Normal 276" xfId="33681"/>
    <cellStyle name="Normal 277" xfId="33682"/>
    <cellStyle name="Normal 278" xfId="33683"/>
    <cellStyle name="Normal 279" xfId="33684"/>
    <cellStyle name="Normal 28" xfId="628"/>
    <cellStyle name="Normal 28 10" xfId="8971"/>
    <cellStyle name="Normal 28 10 2" xfId="26113"/>
    <cellStyle name="Normal 28 11" xfId="17560"/>
    <cellStyle name="Normal 28 12" xfId="18544"/>
    <cellStyle name="Normal 28 13" xfId="34097"/>
    <cellStyle name="Normal 28 2" xfId="746"/>
    <cellStyle name="Normal 28 2 10" xfId="18580"/>
    <cellStyle name="Normal 28 2 11" xfId="34098"/>
    <cellStyle name="Normal 28 2 2" xfId="1080"/>
    <cellStyle name="Normal 28 2 2 2" xfId="1341"/>
    <cellStyle name="Normal 28 2 2 2 2" xfId="1837"/>
    <cellStyle name="Normal 28 2 2 2 2 2" xfId="2836"/>
    <cellStyle name="Normal 28 2 2 2 2 2 2" xfId="4798"/>
    <cellStyle name="Normal 28 2 2 2 2 2 2 2" xfId="8581"/>
    <cellStyle name="Normal 28 2 2 2 2 2 2 2 2" xfId="16640"/>
    <cellStyle name="Normal 28 2 2 2 2 2 2 2 2 2" xfId="33487"/>
    <cellStyle name="Normal 28 2 2 2 2 2 2 2 3" xfId="25920"/>
    <cellStyle name="Normal 28 2 2 2 2 2 2 3" xfId="12857"/>
    <cellStyle name="Normal 28 2 2 2 2 2 2 3 2" xfId="29706"/>
    <cellStyle name="Normal 28 2 2 2 2 2 2 4" xfId="22139"/>
    <cellStyle name="Normal 28 2 2 2 2 2 3" xfId="6697"/>
    <cellStyle name="Normal 28 2 2 2 2 2 3 2" xfId="14756"/>
    <cellStyle name="Normal 28 2 2 2 2 2 3 2 2" xfId="31603"/>
    <cellStyle name="Normal 28 2 2 2 2 2 3 3" xfId="24036"/>
    <cellStyle name="Normal 28 2 2 2 2 2 4" xfId="10923"/>
    <cellStyle name="Normal 28 2 2 2 2 2 4 2" xfId="27822"/>
    <cellStyle name="Normal 28 2 2 2 2 2 5" xfId="17565"/>
    <cellStyle name="Normal 28 2 2 2 2 2 6" xfId="20254"/>
    <cellStyle name="Normal 28 2 2 2 2 3" xfId="3886"/>
    <cellStyle name="Normal 28 2 2 2 2 3 2" xfId="7669"/>
    <cellStyle name="Normal 28 2 2 2 2 3 2 2" xfId="15728"/>
    <cellStyle name="Normal 28 2 2 2 2 3 2 2 2" xfId="32575"/>
    <cellStyle name="Normal 28 2 2 2 2 3 2 3" xfId="25008"/>
    <cellStyle name="Normal 28 2 2 2 2 3 3" xfId="11945"/>
    <cellStyle name="Normal 28 2 2 2 2 3 3 2" xfId="28794"/>
    <cellStyle name="Normal 28 2 2 2 2 3 4" xfId="21227"/>
    <cellStyle name="Normal 28 2 2 2 2 4" xfId="5785"/>
    <cellStyle name="Normal 28 2 2 2 2 4 2" xfId="13844"/>
    <cellStyle name="Normal 28 2 2 2 2 4 2 2" xfId="30691"/>
    <cellStyle name="Normal 28 2 2 2 2 4 3" xfId="23124"/>
    <cellStyle name="Normal 28 2 2 2 2 5" xfId="9970"/>
    <cellStyle name="Normal 28 2 2 2 2 5 2" xfId="26910"/>
    <cellStyle name="Normal 28 2 2 2 2 6" xfId="17564"/>
    <cellStyle name="Normal 28 2 2 2 2 7" xfId="19342"/>
    <cellStyle name="Normal 28 2 2 2 3" xfId="2383"/>
    <cellStyle name="Normal 28 2 2 2 3 2" xfId="4347"/>
    <cellStyle name="Normal 28 2 2 2 3 2 2" xfId="8130"/>
    <cellStyle name="Normal 28 2 2 2 3 2 2 2" xfId="16189"/>
    <cellStyle name="Normal 28 2 2 2 3 2 2 2 2" xfId="33036"/>
    <cellStyle name="Normal 28 2 2 2 3 2 2 3" xfId="25469"/>
    <cellStyle name="Normal 28 2 2 2 3 2 3" xfId="12406"/>
    <cellStyle name="Normal 28 2 2 2 3 2 3 2" xfId="29255"/>
    <cellStyle name="Normal 28 2 2 2 3 2 4" xfId="21688"/>
    <cellStyle name="Normal 28 2 2 2 3 3" xfId="6246"/>
    <cellStyle name="Normal 28 2 2 2 3 3 2" xfId="14305"/>
    <cellStyle name="Normal 28 2 2 2 3 3 2 2" xfId="31152"/>
    <cellStyle name="Normal 28 2 2 2 3 3 3" xfId="23585"/>
    <cellStyle name="Normal 28 2 2 2 3 4" xfId="10471"/>
    <cellStyle name="Normal 28 2 2 2 3 4 2" xfId="27371"/>
    <cellStyle name="Normal 28 2 2 2 3 5" xfId="17566"/>
    <cellStyle name="Normal 28 2 2 2 3 6" xfId="19803"/>
    <cellStyle name="Normal 28 2 2 2 4" xfId="3435"/>
    <cellStyle name="Normal 28 2 2 2 4 2" xfId="7218"/>
    <cellStyle name="Normal 28 2 2 2 4 2 2" xfId="15277"/>
    <cellStyle name="Normal 28 2 2 2 4 2 2 2" xfId="32124"/>
    <cellStyle name="Normal 28 2 2 2 4 2 3" xfId="24557"/>
    <cellStyle name="Normal 28 2 2 2 4 3" xfId="11494"/>
    <cellStyle name="Normal 28 2 2 2 4 3 2" xfId="28343"/>
    <cellStyle name="Normal 28 2 2 2 4 4" xfId="20776"/>
    <cellStyle name="Normal 28 2 2 2 5" xfId="5334"/>
    <cellStyle name="Normal 28 2 2 2 5 2" xfId="13393"/>
    <cellStyle name="Normal 28 2 2 2 5 2 2" xfId="30240"/>
    <cellStyle name="Normal 28 2 2 2 5 3" xfId="22673"/>
    <cellStyle name="Normal 28 2 2 2 6" xfId="9495"/>
    <cellStyle name="Normal 28 2 2 2 6 2" xfId="26459"/>
    <cellStyle name="Normal 28 2 2 2 7" xfId="17563"/>
    <cellStyle name="Normal 28 2 2 2 8" xfId="18891"/>
    <cellStyle name="Normal 28 2 2 3" xfId="1619"/>
    <cellStyle name="Normal 28 2 2 3 2" xfId="2618"/>
    <cellStyle name="Normal 28 2 2 3 2 2" xfId="4580"/>
    <cellStyle name="Normal 28 2 2 3 2 2 2" xfId="8363"/>
    <cellStyle name="Normal 28 2 2 3 2 2 2 2" xfId="16422"/>
    <cellStyle name="Normal 28 2 2 3 2 2 2 2 2" xfId="33269"/>
    <cellStyle name="Normal 28 2 2 3 2 2 2 3" xfId="25702"/>
    <cellStyle name="Normal 28 2 2 3 2 2 3" xfId="12639"/>
    <cellStyle name="Normal 28 2 2 3 2 2 3 2" xfId="29488"/>
    <cellStyle name="Normal 28 2 2 3 2 2 4" xfId="21921"/>
    <cellStyle name="Normal 28 2 2 3 2 3" xfId="6479"/>
    <cellStyle name="Normal 28 2 2 3 2 3 2" xfId="14538"/>
    <cellStyle name="Normal 28 2 2 3 2 3 2 2" xfId="31385"/>
    <cellStyle name="Normal 28 2 2 3 2 3 3" xfId="23818"/>
    <cellStyle name="Normal 28 2 2 3 2 4" xfId="10705"/>
    <cellStyle name="Normal 28 2 2 3 2 4 2" xfId="27604"/>
    <cellStyle name="Normal 28 2 2 3 2 5" xfId="17568"/>
    <cellStyle name="Normal 28 2 2 3 2 6" xfId="20036"/>
    <cellStyle name="Normal 28 2 2 3 3" xfId="3668"/>
    <cellStyle name="Normal 28 2 2 3 3 2" xfId="7451"/>
    <cellStyle name="Normal 28 2 2 3 3 2 2" xfId="15510"/>
    <cellStyle name="Normal 28 2 2 3 3 2 2 2" xfId="32357"/>
    <cellStyle name="Normal 28 2 2 3 3 2 3" xfId="24790"/>
    <cellStyle name="Normal 28 2 2 3 3 3" xfId="11727"/>
    <cellStyle name="Normal 28 2 2 3 3 3 2" xfId="28576"/>
    <cellStyle name="Normal 28 2 2 3 3 4" xfId="21009"/>
    <cellStyle name="Normal 28 2 2 3 4" xfId="5567"/>
    <cellStyle name="Normal 28 2 2 3 4 2" xfId="13626"/>
    <cellStyle name="Normal 28 2 2 3 4 2 2" xfId="30473"/>
    <cellStyle name="Normal 28 2 2 3 4 3" xfId="22906"/>
    <cellStyle name="Normal 28 2 2 3 5" xfId="9752"/>
    <cellStyle name="Normal 28 2 2 3 5 2" xfId="26692"/>
    <cellStyle name="Normal 28 2 2 3 6" xfId="17567"/>
    <cellStyle name="Normal 28 2 2 3 7" xfId="19124"/>
    <cellStyle name="Normal 28 2 2 4" xfId="2165"/>
    <cellStyle name="Normal 28 2 2 4 2" xfId="4129"/>
    <cellStyle name="Normal 28 2 2 4 2 2" xfId="7912"/>
    <cellStyle name="Normal 28 2 2 4 2 2 2" xfId="15971"/>
    <cellStyle name="Normal 28 2 2 4 2 2 2 2" xfId="32818"/>
    <cellStyle name="Normal 28 2 2 4 2 2 3" xfId="25251"/>
    <cellStyle name="Normal 28 2 2 4 2 3" xfId="12188"/>
    <cellStyle name="Normal 28 2 2 4 2 3 2" xfId="29037"/>
    <cellStyle name="Normal 28 2 2 4 2 4" xfId="21470"/>
    <cellStyle name="Normal 28 2 2 4 3" xfId="6028"/>
    <cellStyle name="Normal 28 2 2 4 3 2" xfId="14087"/>
    <cellStyle name="Normal 28 2 2 4 3 2 2" xfId="30934"/>
    <cellStyle name="Normal 28 2 2 4 3 3" xfId="23367"/>
    <cellStyle name="Normal 28 2 2 4 4" xfId="10253"/>
    <cellStyle name="Normal 28 2 2 4 4 2" xfId="27153"/>
    <cellStyle name="Normal 28 2 2 4 5" xfId="17569"/>
    <cellStyle name="Normal 28 2 2 4 6" xfId="19585"/>
    <cellStyle name="Normal 28 2 2 5" xfId="3217"/>
    <cellStyle name="Normal 28 2 2 5 2" xfId="7000"/>
    <cellStyle name="Normal 28 2 2 5 2 2" xfId="15059"/>
    <cellStyle name="Normal 28 2 2 5 2 2 2" xfId="31906"/>
    <cellStyle name="Normal 28 2 2 5 2 3" xfId="24339"/>
    <cellStyle name="Normal 28 2 2 5 3" xfId="11276"/>
    <cellStyle name="Normal 28 2 2 5 3 2" xfId="28125"/>
    <cellStyle name="Normal 28 2 2 5 4" xfId="20558"/>
    <cellStyle name="Normal 28 2 2 6" xfId="5116"/>
    <cellStyle name="Normal 28 2 2 6 2" xfId="13175"/>
    <cellStyle name="Normal 28 2 2 6 2 2" xfId="30022"/>
    <cellStyle name="Normal 28 2 2 6 3" xfId="22455"/>
    <cellStyle name="Normal 28 2 2 7" xfId="9260"/>
    <cellStyle name="Normal 28 2 2 7 2" xfId="26241"/>
    <cellStyle name="Normal 28 2 2 8" xfId="17562"/>
    <cellStyle name="Normal 28 2 2 9" xfId="18673"/>
    <cellStyle name="Normal 28 2 3" xfId="1249"/>
    <cellStyle name="Normal 28 2 3 2" xfId="1745"/>
    <cellStyle name="Normal 28 2 3 2 2" xfId="2744"/>
    <cellStyle name="Normal 28 2 3 2 2 2" xfId="4706"/>
    <cellStyle name="Normal 28 2 3 2 2 2 2" xfId="8489"/>
    <cellStyle name="Normal 28 2 3 2 2 2 2 2" xfId="16548"/>
    <cellStyle name="Normal 28 2 3 2 2 2 2 2 2" xfId="33395"/>
    <cellStyle name="Normal 28 2 3 2 2 2 2 3" xfId="25828"/>
    <cellStyle name="Normal 28 2 3 2 2 2 3" xfId="12765"/>
    <cellStyle name="Normal 28 2 3 2 2 2 3 2" xfId="29614"/>
    <cellStyle name="Normal 28 2 3 2 2 2 4" xfId="22047"/>
    <cellStyle name="Normal 28 2 3 2 2 3" xfId="6605"/>
    <cellStyle name="Normal 28 2 3 2 2 3 2" xfId="14664"/>
    <cellStyle name="Normal 28 2 3 2 2 3 2 2" xfId="31511"/>
    <cellStyle name="Normal 28 2 3 2 2 3 3" xfId="23944"/>
    <cellStyle name="Normal 28 2 3 2 2 4" xfId="10831"/>
    <cellStyle name="Normal 28 2 3 2 2 4 2" xfId="27730"/>
    <cellStyle name="Normal 28 2 3 2 2 5" xfId="17572"/>
    <cellStyle name="Normal 28 2 3 2 2 6" xfId="20162"/>
    <cellStyle name="Normal 28 2 3 2 3" xfId="3794"/>
    <cellStyle name="Normal 28 2 3 2 3 2" xfId="7577"/>
    <cellStyle name="Normal 28 2 3 2 3 2 2" xfId="15636"/>
    <cellStyle name="Normal 28 2 3 2 3 2 2 2" xfId="32483"/>
    <cellStyle name="Normal 28 2 3 2 3 2 3" xfId="24916"/>
    <cellStyle name="Normal 28 2 3 2 3 3" xfId="11853"/>
    <cellStyle name="Normal 28 2 3 2 3 3 2" xfId="28702"/>
    <cellStyle name="Normal 28 2 3 2 3 4" xfId="21135"/>
    <cellStyle name="Normal 28 2 3 2 4" xfId="5693"/>
    <cellStyle name="Normal 28 2 3 2 4 2" xfId="13752"/>
    <cellStyle name="Normal 28 2 3 2 4 2 2" xfId="30599"/>
    <cellStyle name="Normal 28 2 3 2 4 3" xfId="23032"/>
    <cellStyle name="Normal 28 2 3 2 5" xfId="9878"/>
    <cellStyle name="Normal 28 2 3 2 5 2" xfId="26818"/>
    <cellStyle name="Normal 28 2 3 2 6" xfId="17571"/>
    <cellStyle name="Normal 28 2 3 2 7" xfId="19250"/>
    <cellStyle name="Normal 28 2 3 3" xfId="2291"/>
    <cellStyle name="Normal 28 2 3 3 2" xfId="4255"/>
    <cellStyle name="Normal 28 2 3 3 2 2" xfId="8038"/>
    <cellStyle name="Normal 28 2 3 3 2 2 2" xfId="16097"/>
    <cellStyle name="Normal 28 2 3 3 2 2 2 2" xfId="32944"/>
    <cellStyle name="Normal 28 2 3 3 2 2 3" xfId="25377"/>
    <cellStyle name="Normal 28 2 3 3 2 3" xfId="12314"/>
    <cellStyle name="Normal 28 2 3 3 2 3 2" xfId="29163"/>
    <cellStyle name="Normal 28 2 3 3 2 4" xfId="21596"/>
    <cellStyle name="Normal 28 2 3 3 3" xfId="6154"/>
    <cellStyle name="Normal 28 2 3 3 3 2" xfId="14213"/>
    <cellStyle name="Normal 28 2 3 3 3 2 2" xfId="31060"/>
    <cellStyle name="Normal 28 2 3 3 3 3" xfId="23493"/>
    <cellStyle name="Normal 28 2 3 3 4" xfId="10379"/>
    <cellStyle name="Normal 28 2 3 3 4 2" xfId="27279"/>
    <cellStyle name="Normal 28 2 3 3 5" xfId="17573"/>
    <cellStyle name="Normal 28 2 3 3 6" xfId="19711"/>
    <cellStyle name="Normal 28 2 3 4" xfId="3343"/>
    <cellStyle name="Normal 28 2 3 4 2" xfId="7126"/>
    <cellStyle name="Normal 28 2 3 4 2 2" xfId="15185"/>
    <cellStyle name="Normal 28 2 3 4 2 2 2" xfId="32032"/>
    <cellStyle name="Normal 28 2 3 4 2 3" xfId="24465"/>
    <cellStyle name="Normal 28 2 3 4 3" xfId="11402"/>
    <cellStyle name="Normal 28 2 3 4 3 2" xfId="28251"/>
    <cellStyle name="Normal 28 2 3 4 4" xfId="20684"/>
    <cellStyle name="Normal 28 2 3 5" xfId="5242"/>
    <cellStyle name="Normal 28 2 3 5 2" xfId="13301"/>
    <cellStyle name="Normal 28 2 3 5 2 2" xfId="30148"/>
    <cellStyle name="Normal 28 2 3 5 3" xfId="22581"/>
    <cellStyle name="Normal 28 2 3 6" xfId="9403"/>
    <cellStyle name="Normal 28 2 3 6 2" xfId="26367"/>
    <cellStyle name="Normal 28 2 3 7" xfId="17570"/>
    <cellStyle name="Normal 28 2 3 8" xfId="18799"/>
    <cellStyle name="Normal 28 2 4" xfId="1527"/>
    <cellStyle name="Normal 28 2 4 2" xfId="2526"/>
    <cellStyle name="Normal 28 2 4 2 2" xfId="4488"/>
    <cellStyle name="Normal 28 2 4 2 2 2" xfId="8271"/>
    <cellStyle name="Normal 28 2 4 2 2 2 2" xfId="16330"/>
    <cellStyle name="Normal 28 2 4 2 2 2 2 2" xfId="33177"/>
    <cellStyle name="Normal 28 2 4 2 2 2 3" xfId="25610"/>
    <cellStyle name="Normal 28 2 4 2 2 3" xfId="12547"/>
    <cellStyle name="Normal 28 2 4 2 2 3 2" xfId="29396"/>
    <cellStyle name="Normal 28 2 4 2 2 4" xfId="21829"/>
    <cellStyle name="Normal 28 2 4 2 3" xfId="6387"/>
    <cellStyle name="Normal 28 2 4 2 3 2" xfId="14446"/>
    <cellStyle name="Normal 28 2 4 2 3 2 2" xfId="31293"/>
    <cellStyle name="Normal 28 2 4 2 3 3" xfId="23726"/>
    <cellStyle name="Normal 28 2 4 2 4" xfId="10613"/>
    <cellStyle name="Normal 28 2 4 2 4 2" xfId="27512"/>
    <cellStyle name="Normal 28 2 4 2 5" xfId="17575"/>
    <cellStyle name="Normal 28 2 4 2 6" xfId="19944"/>
    <cellStyle name="Normal 28 2 4 3" xfId="3576"/>
    <cellStyle name="Normal 28 2 4 3 2" xfId="7359"/>
    <cellStyle name="Normal 28 2 4 3 2 2" xfId="15418"/>
    <cellStyle name="Normal 28 2 4 3 2 2 2" xfId="32265"/>
    <cellStyle name="Normal 28 2 4 3 2 3" xfId="24698"/>
    <cellStyle name="Normal 28 2 4 3 3" xfId="11635"/>
    <cellStyle name="Normal 28 2 4 3 3 2" xfId="28484"/>
    <cellStyle name="Normal 28 2 4 3 4" xfId="20917"/>
    <cellStyle name="Normal 28 2 4 4" xfId="5475"/>
    <cellStyle name="Normal 28 2 4 4 2" xfId="13534"/>
    <cellStyle name="Normal 28 2 4 4 2 2" xfId="30381"/>
    <cellStyle name="Normal 28 2 4 4 3" xfId="22814"/>
    <cellStyle name="Normal 28 2 4 5" xfId="9660"/>
    <cellStyle name="Normal 28 2 4 5 2" xfId="26600"/>
    <cellStyle name="Normal 28 2 4 6" xfId="17574"/>
    <cellStyle name="Normal 28 2 4 7" xfId="19032"/>
    <cellStyle name="Normal 28 2 5" xfId="2056"/>
    <cellStyle name="Normal 28 2 5 2" xfId="4037"/>
    <cellStyle name="Normal 28 2 5 2 2" xfId="7820"/>
    <cellStyle name="Normal 28 2 5 2 2 2" xfId="15879"/>
    <cellStyle name="Normal 28 2 5 2 2 2 2" xfId="32726"/>
    <cellStyle name="Normal 28 2 5 2 2 3" xfId="25159"/>
    <cellStyle name="Normal 28 2 5 2 3" xfId="12096"/>
    <cellStyle name="Normal 28 2 5 2 3 2" xfId="28945"/>
    <cellStyle name="Normal 28 2 5 2 4" xfId="21378"/>
    <cellStyle name="Normal 28 2 5 3" xfId="5936"/>
    <cellStyle name="Normal 28 2 5 3 2" xfId="13995"/>
    <cellStyle name="Normal 28 2 5 3 2 2" xfId="30842"/>
    <cellStyle name="Normal 28 2 5 3 3" xfId="23275"/>
    <cellStyle name="Normal 28 2 5 4" xfId="10154"/>
    <cellStyle name="Normal 28 2 5 4 2" xfId="27061"/>
    <cellStyle name="Normal 28 2 5 5" xfId="17576"/>
    <cellStyle name="Normal 28 2 5 6" xfId="19493"/>
    <cellStyle name="Normal 28 2 6" xfId="3095"/>
    <cellStyle name="Normal 28 2 6 2" xfId="6908"/>
    <cellStyle name="Normal 28 2 6 2 2" xfId="14967"/>
    <cellStyle name="Normal 28 2 6 2 2 2" xfId="31814"/>
    <cellStyle name="Normal 28 2 6 2 3" xfId="24247"/>
    <cellStyle name="Normal 28 2 6 3" xfId="11158"/>
    <cellStyle name="Normal 28 2 6 3 2" xfId="28033"/>
    <cellStyle name="Normal 28 2 6 4" xfId="20466"/>
    <cellStyle name="Normal 28 2 7" xfId="5024"/>
    <cellStyle name="Normal 28 2 7 2" xfId="13083"/>
    <cellStyle name="Normal 28 2 7 2 2" xfId="29930"/>
    <cellStyle name="Normal 28 2 7 3" xfId="22363"/>
    <cellStyle name="Normal 28 2 8" xfId="9043"/>
    <cellStyle name="Normal 28 2 8 2" xfId="26149"/>
    <cellStyle name="Normal 28 2 9" xfId="17561"/>
    <cellStyle name="Normal 28 3" xfId="949"/>
    <cellStyle name="Normal 28 3 2" xfId="3129"/>
    <cellStyle name="Normal 28 3 3" xfId="17577"/>
    <cellStyle name="Normal 28 3 4" xfId="34099"/>
    <cellStyle name="Normal 28 4" xfId="1044"/>
    <cellStyle name="Normal 28 4 2" xfId="1305"/>
    <cellStyle name="Normal 28 4 2 2" xfId="1801"/>
    <cellStyle name="Normal 28 4 2 2 2" xfId="2800"/>
    <cellStyle name="Normal 28 4 2 2 2 2" xfId="4762"/>
    <cellStyle name="Normal 28 4 2 2 2 2 2" xfId="8545"/>
    <cellStyle name="Normal 28 4 2 2 2 2 2 2" xfId="16604"/>
    <cellStyle name="Normal 28 4 2 2 2 2 2 2 2" xfId="33451"/>
    <cellStyle name="Normal 28 4 2 2 2 2 2 3" xfId="25884"/>
    <cellStyle name="Normal 28 4 2 2 2 2 3" xfId="12821"/>
    <cellStyle name="Normal 28 4 2 2 2 2 3 2" xfId="29670"/>
    <cellStyle name="Normal 28 4 2 2 2 2 4" xfId="22103"/>
    <cellStyle name="Normal 28 4 2 2 2 3" xfId="6661"/>
    <cellStyle name="Normal 28 4 2 2 2 3 2" xfId="14720"/>
    <cellStyle name="Normal 28 4 2 2 2 3 2 2" xfId="31567"/>
    <cellStyle name="Normal 28 4 2 2 2 3 3" xfId="24000"/>
    <cellStyle name="Normal 28 4 2 2 2 4" xfId="10887"/>
    <cellStyle name="Normal 28 4 2 2 2 4 2" xfId="27786"/>
    <cellStyle name="Normal 28 4 2 2 2 5" xfId="17581"/>
    <cellStyle name="Normal 28 4 2 2 2 6" xfId="20218"/>
    <cellStyle name="Normal 28 4 2 2 3" xfId="3850"/>
    <cellStyle name="Normal 28 4 2 2 3 2" xfId="7633"/>
    <cellStyle name="Normal 28 4 2 2 3 2 2" xfId="15692"/>
    <cellStyle name="Normal 28 4 2 2 3 2 2 2" xfId="32539"/>
    <cellStyle name="Normal 28 4 2 2 3 2 3" xfId="24972"/>
    <cellStyle name="Normal 28 4 2 2 3 3" xfId="11909"/>
    <cellStyle name="Normal 28 4 2 2 3 3 2" xfId="28758"/>
    <cellStyle name="Normal 28 4 2 2 3 4" xfId="21191"/>
    <cellStyle name="Normal 28 4 2 2 4" xfId="5749"/>
    <cellStyle name="Normal 28 4 2 2 4 2" xfId="13808"/>
    <cellStyle name="Normal 28 4 2 2 4 2 2" xfId="30655"/>
    <cellStyle name="Normal 28 4 2 2 4 3" xfId="23088"/>
    <cellStyle name="Normal 28 4 2 2 5" xfId="9934"/>
    <cellStyle name="Normal 28 4 2 2 5 2" xfId="26874"/>
    <cellStyle name="Normal 28 4 2 2 6" xfId="17580"/>
    <cellStyle name="Normal 28 4 2 2 7" xfId="19306"/>
    <cellStyle name="Normal 28 4 2 3" xfId="2347"/>
    <cellStyle name="Normal 28 4 2 3 2" xfId="4311"/>
    <cellStyle name="Normal 28 4 2 3 2 2" xfId="8094"/>
    <cellStyle name="Normal 28 4 2 3 2 2 2" xfId="16153"/>
    <cellStyle name="Normal 28 4 2 3 2 2 2 2" xfId="33000"/>
    <cellStyle name="Normal 28 4 2 3 2 2 3" xfId="25433"/>
    <cellStyle name="Normal 28 4 2 3 2 3" xfId="12370"/>
    <cellStyle name="Normal 28 4 2 3 2 3 2" xfId="29219"/>
    <cellStyle name="Normal 28 4 2 3 2 4" xfId="21652"/>
    <cellStyle name="Normal 28 4 2 3 3" xfId="6210"/>
    <cellStyle name="Normal 28 4 2 3 3 2" xfId="14269"/>
    <cellStyle name="Normal 28 4 2 3 3 2 2" xfId="31116"/>
    <cellStyle name="Normal 28 4 2 3 3 3" xfId="23549"/>
    <cellStyle name="Normal 28 4 2 3 4" xfId="10435"/>
    <cellStyle name="Normal 28 4 2 3 4 2" xfId="27335"/>
    <cellStyle name="Normal 28 4 2 3 5" xfId="17582"/>
    <cellStyle name="Normal 28 4 2 3 6" xfId="19767"/>
    <cellStyle name="Normal 28 4 2 4" xfId="3399"/>
    <cellStyle name="Normal 28 4 2 4 2" xfId="7182"/>
    <cellStyle name="Normal 28 4 2 4 2 2" xfId="15241"/>
    <cellStyle name="Normal 28 4 2 4 2 2 2" xfId="32088"/>
    <cellStyle name="Normal 28 4 2 4 2 3" xfId="24521"/>
    <cellStyle name="Normal 28 4 2 4 3" xfId="11458"/>
    <cellStyle name="Normal 28 4 2 4 3 2" xfId="28307"/>
    <cellStyle name="Normal 28 4 2 4 4" xfId="20740"/>
    <cellStyle name="Normal 28 4 2 5" xfId="5298"/>
    <cellStyle name="Normal 28 4 2 5 2" xfId="13357"/>
    <cellStyle name="Normal 28 4 2 5 2 2" xfId="30204"/>
    <cellStyle name="Normal 28 4 2 5 3" xfId="22637"/>
    <cellStyle name="Normal 28 4 2 6" xfId="9459"/>
    <cellStyle name="Normal 28 4 2 6 2" xfId="26423"/>
    <cellStyle name="Normal 28 4 2 7" xfId="17579"/>
    <cellStyle name="Normal 28 4 2 8" xfId="18855"/>
    <cellStyle name="Normal 28 4 3" xfId="1583"/>
    <cellStyle name="Normal 28 4 3 2" xfId="2582"/>
    <cellStyle name="Normal 28 4 3 2 2" xfId="4544"/>
    <cellStyle name="Normal 28 4 3 2 2 2" xfId="8327"/>
    <cellStyle name="Normal 28 4 3 2 2 2 2" xfId="16386"/>
    <cellStyle name="Normal 28 4 3 2 2 2 2 2" xfId="33233"/>
    <cellStyle name="Normal 28 4 3 2 2 2 3" xfId="25666"/>
    <cellStyle name="Normal 28 4 3 2 2 3" xfId="12603"/>
    <cellStyle name="Normal 28 4 3 2 2 3 2" xfId="29452"/>
    <cellStyle name="Normal 28 4 3 2 2 4" xfId="21885"/>
    <cellStyle name="Normal 28 4 3 2 3" xfId="6443"/>
    <cellStyle name="Normal 28 4 3 2 3 2" xfId="14502"/>
    <cellStyle name="Normal 28 4 3 2 3 2 2" xfId="31349"/>
    <cellStyle name="Normal 28 4 3 2 3 3" xfId="23782"/>
    <cellStyle name="Normal 28 4 3 2 4" xfId="10669"/>
    <cellStyle name="Normal 28 4 3 2 4 2" xfId="27568"/>
    <cellStyle name="Normal 28 4 3 2 5" xfId="17584"/>
    <cellStyle name="Normal 28 4 3 2 6" xfId="20000"/>
    <cellStyle name="Normal 28 4 3 3" xfId="3632"/>
    <cellStyle name="Normal 28 4 3 3 2" xfId="7415"/>
    <cellStyle name="Normal 28 4 3 3 2 2" xfId="15474"/>
    <cellStyle name="Normal 28 4 3 3 2 2 2" xfId="32321"/>
    <cellStyle name="Normal 28 4 3 3 2 3" xfId="24754"/>
    <cellStyle name="Normal 28 4 3 3 3" xfId="11691"/>
    <cellStyle name="Normal 28 4 3 3 3 2" xfId="28540"/>
    <cellStyle name="Normal 28 4 3 3 4" xfId="20973"/>
    <cellStyle name="Normal 28 4 3 4" xfId="5531"/>
    <cellStyle name="Normal 28 4 3 4 2" xfId="13590"/>
    <cellStyle name="Normal 28 4 3 4 2 2" xfId="30437"/>
    <cellStyle name="Normal 28 4 3 4 3" xfId="22870"/>
    <cellStyle name="Normal 28 4 3 5" xfId="9716"/>
    <cellStyle name="Normal 28 4 3 5 2" xfId="26656"/>
    <cellStyle name="Normal 28 4 3 6" xfId="17583"/>
    <cellStyle name="Normal 28 4 3 7" xfId="19088"/>
    <cellStyle name="Normal 28 4 4" xfId="2129"/>
    <cellStyle name="Normal 28 4 4 2" xfId="4093"/>
    <cellStyle name="Normal 28 4 4 2 2" xfId="7876"/>
    <cellStyle name="Normal 28 4 4 2 2 2" xfId="15935"/>
    <cellStyle name="Normal 28 4 4 2 2 2 2" xfId="32782"/>
    <cellStyle name="Normal 28 4 4 2 2 3" xfId="25215"/>
    <cellStyle name="Normal 28 4 4 2 3" xfId="12152"/>
    <cellStyle name="Normal 28 4 4 2 3 2" xfId="29001"/>
    <cellStyle name="Normal 28 4 4 2 4" xfId="21434"/>
    <cellStyle name="Normal 28 4 4 3" xfId="5992"/>
    <cellStyle name="Normal 28 4 4 3 2" xfId="14051"/>
    <cellStyle name="Normal 28 4 4 3 2 2" xfId="30898"/>
    <cellStyle name="Normal 28 4 4 3 3" xfId="23331"/>
    <cellStyle name="Normal 28 4 4 4" xfId="10217"/>
    <cellStyle name="Normal 28 4 4 4 2" xfId="27117"/>
    <cellStyle name="Normal 28 4 4 5" xfId="17585"/>
    <cellStyle name="Normal 28 4 4 6" xfId="19549"/>
    <cellStyle name="Normal 28 4 5" xfId="3181"/>
    <cellStyle name="Normal 28 4 5 2" xfId="6964"/>
    <cellStyle name="Normal 28 4 5 2 2" xfId="15023"/>
    <cellStyle name="Normal 28 4 5 2 2 2" xfId="31870"/>
    <cellStyle name="Normal 28 4 5 2 3" xfId="24303"/>
    <cellStyle name="Normal 28 4 5 3" xfId="11240"/>
    <cellStyle name="Normal 28 4 5 3 2" xfId="28089"/>
    <cellStyle name="Normal 28 4 5 4" xfId="20522"/>
    <cellStyle name="Normal 28 4 6" xfId="5080"/>
    <cellStyle name="Normal 28 4 6 2" xfId="13139"/>
    <cellStyle name="Normal 28 4 6 2 2" xfId="29986"/>
    <cellStyle name="Normal 28 4 6 3" xfId="22419"/>
    <cellStyle name="Normal 28 4 7" xfId="9224"/>
    <cellStyle name="Normal 28 4 7 2" xfId="26205"/>
    <cellStyle name="Normal 28 4 8" xfId="17578"/>
    <cellStyle name="Normal 28 4 9" xfId="18637"/>
    <cellStyle name="Normal 28 5" xfId="1213"/>
    <cellStyle name="Normal 28 5 2" xfId="1709"/>
    <cellStyle name="Normal 28 5 2 2" xfId="2708"/>
    <cellStyle name="Normal 28 5 2 2 2" xfId="4670"/>
    <cellStyle name="Normal 28 5 2 2 2 2" xfId="8453"/>
    <cellStyle name="Normal 28 5 2 2 2 2 2" xfId="16512"/>
    <cellStyle name="Normal 28 5 2 2 2 2 2 2" xfId="33359"/>
    <cellStyle name="Normal 28 5 2 2 2 2 3" xfId="25792"/>
    <cellStyle name="Normal 28 5 2 2 2 3" xfId="12729"/>
    <cellStyle name="Normal 28 5 2 2 2 3 2" xfId="29578"/>
    <cellStyle name="Normal 28 5 2 2 2 4" xfId="22011"/>
    <cellStyle name="Normal 28 5 2 2 3" xfId="6569"/>
    <cellStyle name="Normal 28 5 2 2 3 2" xfId="14628"/>
    <cellStyle name="Normal 28 5 2 2 3 2 2" xfId="31475"/>
    <cellStyle name="Normal 28 5 2 2 3 3" xfId="23908"/>
    <cellStyle name="Normal 28 5 2 2 4" xfId="10795"/>
    <cellStyle name="Normal 28 5 2 2 4 2" xfId="27694"/>
    <cellStyle name="Normal 28 5 2 2 5" xfId="17588"/>
    <cellStyle name="Normal 28 5 2 2 6" xfId="20126"/>
    <cellStyle name="Normal 28 5 2 3" xfId="3758"/>
    <cellStyle name="Normal 28 5 2 3 2" xfId="7541"/>
    <cellStyle name="Normal 28 5 2 3 2 2" xfId="15600"/>
    <cellStyle name="Normal 28 5 2 3 2 2 2" xfId="32447"/>
    <cellStyle name="Normal 28 5 2 3 2 3" xfId="24880"/>
    <cellStyle name="Normal 28 5 2 3 3" xfId="11817"/>
    <cellStyle name="Normal 28 5 2 3 3 2" xfId="28666"/>
    <cellStyle name="Normal 28 5 2 3 4" xfId="21099"/>
    <cellStyle name="Normal 28 5 2 4" xfId="5657"/>
    <cellStyle name="Normal 28 5 2 4 2" xfId="13716"/>
    <cellStyle name="Normal 28 5 2 4 2 2" xfId="30563"/>
    <cellStyle name="Normal 28 5 2 4 3" xfId="22996"/>
    <cellStyle name="Normal 28 5 2 5" xfId="9842"/>
    <cellStyle name="Normal 28 5 2 5 2" xfId="26782"/>
    <cellStyle name="Normal 28 5 2 6" xfId="17587"/>
    <cellStyle name="Normal 28 5 2 7" xfId="19214"/>
    <cellStyle name="Normal 28 5 3" xfId="2255"/>
    <cellStyle name="Normal 28 5 3 2" xfId="4219"/>
    <cellStyle name="Normal 28 5 3 2 2" xfId="8002"/>
    <cellStyle name="Normal 28 5 3 2 2 2" xfId="16061"/>
    <cellStyle name="Normal 28 5 3 2 2 2 2" xfId="32908"/>
    <cellStyle name="Normal 28 5 3 2 2 3" xfId="25341"/>
    <cellStyle name="Normal 28 5 3 2 3" xfId="12278"/>
    <cellStyle name="Normal 28 5 3 2 3 2" xfId="29127"/>
    <cellStyle name="Normal 28 5 3 2 4" xfId="21560"/>
    <cellStyle name="Normal 28 5 3 3" xfId="6118"/>
    <cellStyle name="Normal 28 5 3 3 2" xfId="14177"/>
    <cellStyle name="Normal 28 5 3 3 2 2" xfId="31024"/>
    <cellStyle name="Normal 28 5 3 3 3" xfId="23457"/>
    <cellStyle name="Normal 28 5 3 4" xfId="10343"/>
    <cellStyle name="Normal 28 5 3 4 2" xfId="27243"/>
    <cellStyle name="Normal 28 5 3 5" xfId="17589"/>
    <cellStyle name="Normal 28 5 3 6" xfId="19675"/>
    <cellStyle name="Normal 28 5 4" xfId="3307"/>
    <cellStyle name="Normal 28 5 4 2" xfId="7090"/>
    <cellStyle name="Normal 28 5 4 2 2" xfId="15149"/>
    <cellStyle name="Normal 28 5 4 2 2 2" xfId="31996"/>
    <cellStyle name="Normal 28 5 4 2 3" xfId="24429"/>
    <cellStyle name="Normal 28 5 4 3" xfId="11366"/>
    <cellStyle name="Normal 28 5 4 3 2" xfId="28215"/>
    <cellStyle name="Normal 28 5 4 4" xfId="20648"/>
    <cellStyle name="Normal 28 5 5" xfId="5206"/>
    <cellStyle name="Normal 28 5 5 2" xfId="13265"/>
    <cellStyle name="Normal 28 5 5 2 2" xfId="30112"/>
    <cellStyle name="Normal 28 5 5 3" xfId="22545"/>
    <cellStyle name="Normal 28 5 6" xfId="9367"/>
    <cellStyle name="Normal 28 5 6 2" xfId="26331"/>
    <cellStyle name="Normal 28 5 7" xfId="17586"/>
    <cellStyle name="Normal 28 5 8" xfId="18763"/>
    <cellStyle name="Normal 28 6" xfId="1491"/>
    <cellStyle name="Normal 28 6 2" xfId="2490"/>
    <cellStyle name="Normal 28 6 2 2" xfId="4452"/>
    <cellStyle name="Normal 28 6 2 2 2" xfId="8235"/>
    <cellStyle name="Normal 28 6 2 2 2 2" xfId="16294"/>
    <cellStyle name="Normal 28 6 2 2 2 2 2" xfId="33141"/>
    <cellStyle name="Normal 28 6 2 2 2 3" xfId="25574"/>
    <cellStyle name="Normal 28 6 2 2 3" xfId="12511"/>
    <cellStyle name="Normal 28 6 2 2 3 2" xfId="29360"/>
    <cellStyle name="Normal 28 6 2 2 4" xfId="21793"/>
    <cellStyle name="Normal 28 6 2 3" xfId="6351"/>
    <cellStyle name="Normal 28 6 2 3 2" xfId="14410"/>
    <cellStyle name="Normal 28 6 2 3 2 2" xfId="31257"/>
    <cellStyle name="Normal 28 6 2 3 3" xfId="23690"/>
    <cellStyle name="Normal 28 6 2 4" xfId="10577"/>
    <cellStyle name="Normal 28 6 2 4 2" xfId="27476"/>
    <cellStyle name="Normal 28 6 2 5" xfId="17591"/>
    <cellStyle name="Normal 28 6 2 6" xfId="19908"/>
    <cellStyle name="Normal 28 6 3" xfId="3540"/>
    <cellStyle name="Normal 28 6 3 2" xfId="7323"/>
    <cellStyle name="Normal 28 6 3 2 2" xfId="15382"/>
    <cellStyle name="Normal 28 6 3 2 2 2" xfId="32229"/>
    <cellStyle name="Normal 28 6 3 2 3" xfId="24662"/>
    <cellStyle name="Normal 28 6 3 3" xfId="11599"/>
    <cellStyle name="Normal 28 6 3 3 2" xfId="28448"/>
    <cellStyle name="Normal 28 6 3 4" xfId="20881"/>
    <cellStyle name="Normal 28 6 4" xfId="5439"/>
    <cellStyle name="Normal 28 6 4 2" xfId="13498"/>
    <cellStyle name="Normal 28 6 4 2 2" xfId="30345"/>
    <cellStyle name="Normal 28 6 4 3" xfId="22778"/>
    <cellStyle name="Normal 28 6 5" xfId="9624"/>
    <cellStyle name="Normal 28 6 5 2" xfId="26564"/>
    <cellStyle name="Normal 28 6 6" xfId="17590"/>
    <cellStyle name="Normal 28 6 7" xfId="18996"/>
    <cellStyle name="Normal 28 7" xfId="2016"/>
    <cellStyle name="Normal 28 7 2" xfId="4001"/>
    <cellStyle name="Normal 28 7 2 2" xfId="7784"/>
    <cellStyle name="Normal 28 7 2 2 2" xfId="15843"/>
    <cellStyle name="Normal 28 7 2 2 2 2" xfId="32690"/>
    <cellStyle name="Normal 28 7 2 2 3" xfId="25123"/>
    <cellStyle name="Normal 28 7 2 3" xfId="12060"/>
    <cellStyle name="Normal 28 7 2 3 2" xfId="28909"/>
    <cellStyle name="Normal 28 7 2 4" xfId="21342"/>
    <cellStyle name="Normal 28 7 3" xfId="5900"/>
    <cellStyle name="Normal 28 7 3 2" xfId="13959"/>
    <cellStyle name="Normal 28 7 3 2 2" xfId="30806"/>
    <cellStyle name="Normal 28 7 3 3" xfId="23239"/>
    <cellStyle name="Normal 28 7 4" xfId="10115"/>
    <cellStyle name="Normal 28 7 4 2" xfId="27025"/>
    <cellStyle name="Normal 28 7 5" xfId="17592"/>
    <cellStyle name="Normal 28 7 6" xfId="19457"/>
    <cellStyle name="Normal 28 8" xfId="3059"/>
    <cellStyle name="Normal 28 8 2" xfId="6872"/>
    <cellStyle name="Normal 28 8 2 2" xfId="14931"/>
    <cellStyle name="Normal 28 8 2 2 2" xfId="31778"/>
    <cellStyle name="Normal 28 8 2 3" xfId="24211"/>
    <cellStyle name="Normal 28 8 3" xfId="11122"/>
    <cellStyle name="Normal 28 8 3 2" xfId="27997"/>
    <cellStyle name="Normal 28 8 4" xfId="20430"/>
    <cellStyle name="Normal 28 9" xfId="4988"/>
    <cellStyle name="Normal 28 9 2" xfId="13047"/>
    <cellStyle name="Normal 28 9 2 2" xfId="29894"/>
    <cellStyle name="Normal 28 9 3" xfId="22327"/>
    <cellStyle name="Normal 280" xfId="33685"/>
    <cellStyle name="Normal 281" xfId="33686"/>
    <cellStyle name="Normal 282" xfId="33687"/>
    <cellStyle name="Normal 283" xfId="33692"/>
    <cellStyle name="Normal 284" xfId="33693"/>
    <cellStyle name="Normal 285" xfId="33694"/>
    <cellStyle name="Normal 286" xfId="33695"/>
    <cellStyle name="Normal 287" xfId="33696"/>
    <cellStyle name="Normal 288" xfId="33697"/>
    <cellStyle name="Normal 289" xfId="33698"/>
    <cellStyle name="Normal 29" xfId="629"/>
    <cellStyle name="Normal 29 10" xfId="8972"/>
    <cellStyle name="Normal 29 10 2" xfId="26114"/>
    <cellStyle name="Normal 29 11" xfId="17593"/>
    <cellStyle name="Normal 29 12" xfId="18545"/>
    <cellStyle name="Normal 29 13" xfId="34100"/>
    <cellStyle name="Normal 29 2" xfId="747"/>
    <cellStyle name="Normal 29 2 10" xfId="18581"/>
    <cellStyle name="Normal 29 2 11" xfId="34101"/>
    <cellStyle name="Normal 29 2 2" xfId="1081"/>
    <cellStyle name="Normal 29 2 2 2" xfId="1342"/>
    <cellStyle name="Normal 29 2 2 2 2" xfId="1838"/>
    <cellStyle name="Normal 29 2 2 2 2 2" xfId="2837"/>
    <cellStyle name="Normal 29 2 2 2 2 2 2" xfId="4799"/>
    <cellStyle name="Normal 29 2 2 2 2 2 2 2" xfId="8582"/>
    <cellStyle name="Normal 29 2 2 2 2 2 2 2 2" xfId="16641"/>
    <cellStyle name="Normal 29 2 2 2 2 2 2 2 2 2" xfId="33488"/>
    <cellStyle name="Normal 29 2 2 2 2 2 2 2 3" xfId="25921"/>
    <cellStyle name="Normal 29 2 2 2 2 2 2 3" xfId="12858"/>
    <cellStyle name="Normal 29 2 2 2 2 2 2 3 2" xfId="29707"/>
    <cellStyle name="Normal 29 2 2 2 2 2 2 4" xfId="22140"/>
    <cellStyle name="Normal 29 2 2 2 2 2 3" xfId="6698"/>
    <cellStyle name="Normal 29 2 2 2 2 2 3 2" xfId="14757"/>
    <cellStyle name="Normal 29 2 2 2 2 2 3 2 2" xfId="31604"/>
    <cellStyle name="Normal 29 2 2 2 2 2 3 3" xfId="24037"/>
    <cellStyle name="Normal 29 2 2 2 2 2 4" xfId="10924"/>
    <cellStyle name="Normal 29 2 2 2 2 2 4 2" xfId="27823"/>
    <cellStyle name="Normal 29 2 2 2 2 2 5" xfId="17598"/>
    <cellStyle name="Normal 29 2 2 2 2 2 6" xfId="20255"/>
    <cellStyle name="Normal 29 2 2 2 2 3" xfId="3887"/>
    <cellStyle name="Normal 29 2 2 2 2 3 2" xfId="7670"/>
    <cellStyle name="Normal 29 2 2 2 2 3 2 2" xfId="15729"/>
    <cellStyle name="Normal 29 2 2 2 2 3 2 2 2" xfId="32576"/>
    <cellStyle name="Normal 29 2 2 2 2 3 2 3" xfId="25009"/>
    <cellStyle name="Normal 29 2 2 2 2 3 3" xfId="11946"/>
    <cellStyle name="Normal 29 2 2 2 2 3 3 2" xfId="28795"/>
    <cellStyle name="Normal 29 2 2 2 2 3 4" xfId="21228"/>
    <cellStyle name="Normal 29 2 2 2 2 4" xfId="5786"/>
    <cellStyle name="Normal 29 2 2 2 2 4 2" xfId="13845"/>
    <cellStyle name="Normal 29 2 2 2 2 4 2 2" xfId="30692"/>
    <cellStyle name="Normal 29 2 2 2 2 4 3" xfId="23125"/>
    <cellStyle name="Normal 29 2 2 2 2 5" xfId="9971"/>
    <cellStyle name="Normal 29 2 2 2 2 5 2" xfId="26911"/>
    <cellStyle name="Normal 29 2 2 2 2 6" xfId="17597"/>
    <cellStyle name="Normal 29 2 2 2 2 7" xfId="19343"/>
    <cellStyle name="Normal 29 2 2 2 3" xfId="2384"/>
    <cellStyle name="Normal 29 2 2 2 3 2" xfId="4348"/>
    <cellStyle name="Normal 29 2 2 2 3 2 2" xfId="8131"/>
    <cellStyle name="Normal 29 2 2 2 3 2 2 2" xfId="16190"/>
    <cellStyle name="Normal 29 2 2 2 3 2 2 2 2" xfId="33037"/>
    <cellStyle name="Normal 29 2 2 2 3 2 2 3" xfId="25470"/>
    <cellStyle name="Normal 29 2 2 2 3 2 3" xfId="12407"/>
    <cellStyle name="Normal 29 2 2 2 3 2 3 2" xfId="29256"/>
    <cellStyle name="Normal 29 2 2 2 3 2 4" xfId="21689"/>
    <cellStyle name="Normal 29 2 2 2 3 3" xfId="6247"/>
    <cellStyle name="Normal 29 2 2 2 3 3 2" xfId="14306"/>
    <cellStyle name="Normal 29 2 2 2 3 3 2 2" xfId="31153"/>
    <cellStyle name="Normal 29 2 2 2 3 3 3" xfId="23586"/>
    <cellStyle name="Normal 29 2 2 2 3 4" xfId="10472"/>
    <cellStyle name="Normal 29 2 2 2 3 4 2" xfId="27372"/>
    <cellStyle name="Normal 29 2 2 2 3 5" xfId="17599"/>
    <cellStyle name="Normal 29 2 2 2 3 6" xfId="19804"/>
    <cellStyle name="Normal 29 2 2 2 4" xfId="3436"/>
    <cellStyle name="Normal 29 2 2 2 4 2" xfId="7219"/>
    <cellStyle name="Normal 29 2 2 2 4 2 2" xfId="15278"/>
    <cellStyle name="Normal 29 2 2 2 4 2 2 2" xfId="32125"/>
    <cellStyle name="Normal 29 2 2 2 4 2 3" xfId="24558"/>
    <cellStyle name="Normal 29 2 2 2 4 3" xfId="11495"/>
    <cellStyle name="Normal 29 2 2 2 4 3 2" xfId="28344"/>
    <cellStyle name="Normal 29 2 2 2 4 4" xfId="20777"/>
    <cellStyle name="Normal 29 2 2 2 5" xfId="5335"/>
    <cellStyle name="Normal 29 2 2 2 5 2" xfId="13394"/>
    <cellStyle name="Normal 29 2 2 2 5 2 2" xfId="30241"/>
    <cellStyle name="Normal 29 2 2 2 5 3" xfId="22674"/>
    <cellStyle name="Normal 29 2 2 2 6" xfId="9496"/>
    <cellStyle name="Normal 29 2 2 2 6 2" xfId="26460"/>
    <cellStyle name="Normal 29 2 2 2 7" xfId="17596"/>
    <cellStyle name="Normal 29 2 2 2 8" xfId="18892"/>
    <cellStyle name="Normal 29 2 2 3" xfId="1620"/>
    <cellStyle name="Normal 29 2 2 3 2" xfId="2619"/>
    <cellStyle name="Normal 29 2 2 3 2 2" xfId="4581"/>
    <cellStyle name="Normal 29 2 2 3 2 2 2" xfId="8364"/>
    <cellStyle name="Normal 29 2 2 3 2 2 2 2" xfId="16423"/>
    <cellStyle name="Normal 29 2 2 3 2 2 2 2 2" xfId="33270"/>
    <cellStyle name="Normal 29 2 2 3 2 2 2 3" xfId="25703"/>
    <cellStyle name="Normal 29 2 2 3 2 2 3" xfId="12640"/>
    <cellStyle name="Normal 29 2 2 3 2 2 3 2" xfId="29489"/>
    <cellStyle name="Normal 29 2 2 3 2 2 4" xfId="21922"/>
    <cellStyle name="Normal 29 2 2 3 2 3" xfId="6480"/>
    <cellStyle name="Normal 29 2 2 3 2 3 2" xfId="14539"/>
    <cellStyle name="Normal 29 2 2 3 2 3 2 2" xfId="31386"/>
    <cellStyle name="Normal 29 2 2 3 2 3 3" xfId="23819"/>
    <cellStyle name="Normal 29 2 2 3 2 4" xfId="10706"/>
    <cellStyle name="Normal 29 2 2 3 2 4 2" xfId="27605"/>
    <cellStyle name="Normal 29 2 2 3 2 5" xfId="17601"/>
    <cellStyle name="Normal 29 2 2 3 2 6" xfId="20037"/>
    <cellStyle name="Normal 29 2 2 3 3" xfId="3669"/>
    <cellStyle name="Normal 29 2 2 3 3 2" xfId="7452"/>
    <cellStyle name="Normal 29 2 2 3 3 2 2" xfId="15511"/>
    <cellStyle name="Normal 29 2 2 3 3 2 2 2" xfId="32358"/>
    <cellStyle name="Normal 29 2 2 3 3 2 3" xfId="24791"/>
    <cellStyle name="Normal 29 2 2 3 3 3" xfId="11728"/>
    <cellStyle name="Normal 29 2 2 3 3 3 2" xfId="28577"/>
    <cellStyle name="Normal 29 2 2 3 3 4" xfId="21010"/>
    <cellStyle name="Normal 29 2 2 3 4" xfId="5568"/>
    <cellStyle name="Normal 29 2 2 3 4 2" xfId="13627"/>
    <cellStyle name="Normal 29 2 2 3 4 2 2" xfId="30474"/>
    <cellStyle name="Normal 29 2 2 3 4 3" xfId="22907"/>
    <cellStyle name="Normal 29 2 2 3 5" xfId="9753"/>
    <cellStyle name="Normal 29 2 2 3 5 2" xfId="26693"/>
    <cellStyle name="Normal 29 2 2 3 6" xfId="17600"/>
    <cellStyle name="Normal 29 2 2 3 7" xfId="19125"/>
    <cellStyle name="Normal 29 2 2 4" xfId="2166"/>
    <cellStyle name="Normal 29 2 2 4 2" xfId="4130"/>
    <cellStyle name="Normal 29 2 2 4 2 2" xfId="7913"/>
    <cellStyle name="Normal 29 2 2 4 2 2 2" xfId="15972"/>
    <cellStyle name="Normal 29 2 2 4 2 2 2 2" xfId="32819"/>
    <cellStyle name="Normal 29 2 2 4 2 2 3" xfId="25252"/>
    <cellStyle name="Normal 29 2 2 4 2 3" xfId="12189"/>
    <cellStyle name="Normal 29 2 2 4 2 3 2" xfId="29038"/>
    <cellStyle name="Normal 29 2 2 4 2 4" xfId="21471"/>
    <cellStyle name="Normal 29 2 2 4 3" xfId="6029"/>
    <cellStyle name="Normal 29 2 2 4 3 2" xfId="14088"/>
    <cellStyle name="Normal 29 2 2 4 3 2 2" xfId="30935"/>
    <cellStyle name="Normal 29 2 2 4 3 3" xfId="23368"/>
    <cellStyle name="Normal 29 2 2 4 4" xfId="10254"/>
    <cellStyle name="Normal 29 2 2 4 4 2" xfId="27154"/>
    <cellStyle name="Normal 29 2 2 4 5" xfId="17602"/>
    <cellStyle name="Normal 29 2 2 4 6" xfId="19586"/>
    <cellStyle name="Normal 29 2 2 5" xfId="3218"/>
    <cellStyle name="Normal 29 2 2 5 2" xfId="7001"/>
    <cellStyle name="Normal 29 2 2 5 2 2" xfId="15060"/>
    <cellStyle name="Normal 29 2 2 5 2 2 2" xfId="31907"/>
    <cellStyle name="Normal 29 2 2 5 2 3" xfId="24340"/>
    <cellStyle name="Normal 29 2 2 5 3" xfId="11277"/>
    <cellStyle name="Normal 29 2 2 5 3 2" xfId="28126"/>
    <cellStyle name="Normal 29 2 2 5 4" xfId="20559"/>
    <cellStyle name="Normal 29 2 2 6" xfId="5117"/>
    <cellStyle name="Normal 29 2 2 6 2" xfId="13176"/>
    <cellStyle name="Normal 29 2 2 6 2 2" xfId="30023"/>
    <cellStyle name="Normal 29 2 2 6 3" xfId="22456"/>
    <cellStyle name="Normal 29 2 2 7" xfId="9261"/>
    <cellStyle name="Normal 29 2 2 7 2" xfId="26242"/>
    <cellStyle name="Normal 29 2 2 8" xfId="17595"/>
    <cellStyle name="Normal 29 2 2 9" xfId="18674"/>
    <cellStyle name="Normal 29 2 3" xfId="1250"/>
    <cellStyle name="Normal 29 2 3 2" xfId="1746"/>
    <cellStyle name="Normal 29 2 3 2 2" xfId="2745"/>
    <cellStyle name="Normal 29 2 3 2 2 2" xfId="4707"/>
    <cellStyle name="Normal 29 2 3 2 2 2 2" xfId="8490"/>
    <cellStyle name="Normal 29 2 3 2 2 2 2 2" xfId="16549"/>
    <cellStyle name="Normal 29 2 3 2 2 2 2 2 2" xfId="33396"/>
    <cellStyle name="Normal 29 2 3 2 2 2 2 3" xfId="25829"/>
    <cellStyle name="Normal 29 2 3 2 2 2 3" xfId="12766"/>
    <cellStyle name="Normal 29 2 3 2 2 2 3 2" xfId="29615"/>
    <cellStyle name="Normal 29 2 3 2 2 2 4" xfId="22048"/>
    <cellStyle name="Normal 29 2 3 2 2 3" xfId="6606"/>
    <cellStyle name="Normal 29 2 3 2 2 3 2" xfId="14665"/>
    <cellStyle name="Normal 29 2 3 2 2 3 2 2" xfId="31512"/>
    <cellStyle name="Normal 29 2 3 2 2 3 3" xfId="23945"/>
    <cellStyle name="Normal 29 2 3 2 2 4" xfId="10832"/>
    <cellStyle name="Normal 29 2 3 2 2 4 2" xfId="27731"/>
    <cellStyle name="Normal 29 2 3 2 2 5" xfId="17605"/>
    <cellStyle name="Normal 29 2 3 2 2 6" xfId="20163"/>
    <cellStyle name="Normal 29 2 3 2 3" xfId="3795"/>
    <cellStyle name="Normal 29 2 3 2 3 2" xfId="7578"/>
    <cellStyle name="Normal 29 2 3 2 3 2 2" xfId="15637"/>
    <cellStyle name="Normal 29 2 3 2 3 2 2 2" xfId="32484"/>
    <cellStyle name="Normal 29 2 3 2 3 2 3" xfId="24917"/>
    <cellStyle name="Normal 29 2 3 2 3 3" xfId="11854"/>
    <cellStyle name="Normal 29 2 3 2 3 3 2" xfId="28703"/>
    <cellStyle name="Normal 29 2 3 2 3 4" xfId="21136"/>
    <cellStyle name="Normal 29 2 3 2 4" xfId="5694"/>
    <cellStyle name="Normal 29 2 3 2 4 2" xfId="13753"/>
    <cellStyle name="Normal 29 2 3 2 4 2 2" xfId="30600"/>
    <cellStyle name="Normal 29 2 3 2 4 3" xfId="23033"/>
    <cellStyle name="Normal 29 2 3 2 5" xfId="9879"/>
    <cellStyle name="Normal 29 2 3 2 5 2" xfId="26819"/>
    <cellStyle name="Normal 29 2 3 2 6" xfId="17604"/>
    <cellStyle name="Normal 29 2 3 2 7" xfId="19251"/>
    <cellStyle name="Normal 29 2 3 3" xfId="2292"/>
    <cellStyle name="Normal 29 2 3 3 2" xfId="4256"/>
    <cellStyle name="Normal 29 2 3 3 2 2" xfId="8039"/>
    <cellStyle name="Normal 29 2 3 3 2 2 2" xfId="16098"/>
    <cellStyle name="Normal 29 2 3 3 2 2 2 2" xfId="32945"/>
    <cellStyle name="Normal 29 2 3 3 2 2 3" xfId="25378"/>
    <cellStyle name="Normal 29 2 3 3 2 3" xfId="12315"/>
    <cellStyle name="Normal 29 2 3 3 2 3 2" xfId="29164"/>
    <cellStyle name="Normal 29 2 3 3 2 4" xfId="21597"/>
    <cellStyle name="Normal 29 2 3 3 3" xfId="6155"/>
    <cellStyle name="Normal 29 2 3 3 3 2" xfId="14214"/>
    <cellStyle name="Normal 29 2 3 3 3 2 2" xfId="31061"/>
    <cellStyle name="Normal 29 2 3 3 3 3" xfId="23494"/>
    <cellStyle name="Normal 29 2 3 3 4" xfId="10380"/>
    <cellStyle name="Normal 29 2 3 3 4 2" xfId="27280"/>
    <cellStyle name="Normal 29 2 3 3 5" xfId="17606"/>
    <cellStyle name="Normal 29 2 3 3 6" xfId="19712"/>
    <cellStyle name="Normal 29 2 3 4" xfId="3344"/>
    <cellStyle name="Normal 29 2 3 4 2" xfId="7127"/>
    <cellStyle name="Normal 29 2 3 4 2 2" xfId="15186"/>
    <cellStyle name="Normal 29 2 3 4 2 2 2" xfId="32033"/>
    <cellStyle name="Normal 29 2 3 4 2 3" xfId="24466"/>
    <cellStyle name="Normal 29 2 3 4 3" xfId="11403"/>
    <cellStyle name="Normal 29 2 3 4 3 2" xfId="28252"/>
    <cellStyle name="Normal 29 2 3 4 4" xfId="20685"/>
    <cellStyle name="Normal 29 2 3 5" xfId="5243"/>
    <cellStyle name="Normal 29 2 3 5 2" xfId="13302"/>
    <cellStyle name="Normal 29 2 3 5 2 2" xfId="30149"/>
    <cellStyle name="Normal 29 2 3 5 3" xfId="22582"/>
    <cellStyle name="Normal 29 2 3 6" xfId="9404"/>
    <cellStyle name="Normal 29 2 3 6 2" xfId="26368"/>
    <cellStyle name="Normal 29 2 3 7" xfId="17603"/>
    <cellStyle name="Normal 29 2 3 8" xfId="18800"/>
    <cellStyle name="Normal 29 2 4" xfId="1528"/>
    <cellStyle name="Normal 29 2 4 2" xfId="2527"/>
    <cellStyle name="Normal 29 2 4 2 2" xfId="4489"/>
    <cellStyle name="Normal 29 2 4 2 2 2" xfId="8272"/>
    <cellStyle name="Normal 29 2 4 2 2 2 2" xfId="16331"/>
    <cellStyle name="Normal 29 2 4 2 2 2 2 2" xfId="33178"/>
    <cellStyle name="Normal 29 2 4 2 2 2 3" xfId="25611"/>
    <cellStyle name="Normal 29 2 4 2 2 3" xfId="12548"/>
    <cellStyle name="Normal 29 2 4 2 2 3 2" xfId="29397"/>
    <cellStyle name="Normal 29 2 4 2 2 4" xfId="21830"/>
    <cellStyle name="Normal 29 2 4 2 3" xfId="6388"/>
    <cellStyle name="Normal 29 2 4 2 3 2" xfId="14447"/>
    <cellStyle name="Normal 29 2 4 2 3 2 2" xfId="31294"/>
    <cellStyle name="Normal 29 2 4 2 3 3" xfId="23727"/>
    <cellStyle name="Normal 29 2 4 2 4" xfId="10614"/>
    <cellStyle name="Normal 29 2 4 2 4 2" xfId="27513"/>
    <cellStyle name="Normal 29 2 4 2 5" xfId="17608"/>
    <cellStyle name="Normal 29 2 4 2 6" xfId="19945"/>
    <cellStyle name="Normal 29 2 4 3" xfId="3577"/>
    <cellStyle name="Normal 29 2 4 3 2" xfId="7360"/>
    <cellStyle name="Normal 29 2 4 3 2 2" xfId="15419"/>
    <cellStyle name="Normal 29 2 4 3 2 2 2" xfId="32266"/>
    <cellStyle name="Normal 29 2 4 3 2 3" xfId="24699"/>
    <cellStyle name="Normal 29 2 4 3 3" xfId="11636"/>
    <cellStyle name="Normal 29 2 4 3 3 2" xfId="28485"/>
    <cellStyle name="Normal 29 2 4 3 4" xfId="20918"/>
    <cellStyle name="Normal 29 2 4 4" xfId="5476"/>
    <cellStyle name="Normal 29 2 4 4 2" xfId="13535"/>
    <cellStyle name="Normal 29 2 4 4 2 2" xfId="30382"/>
    <cellStyle name="Normal 29 2 4 4 3" xfId="22815"/>
    <cellStyle name="Normal 29 2 4 5" xfId="9661"/>
    <cellStyle name="Normal 29 2 4 5 2" xfId="26601"/>
    <cellStyle name="Normal 29 2 4 6" xfId="17607"/>
    <cellStyle name="Normal 29 2 4 7" xfId="19033"/>
    <cellStyle name="Normal 29 2 5" xfId="2057"/>
    <cellStyle name="Normal 29 2 5 2" xfId="4038"/>
    <cellStyle name="Normal 29 2 5 2 2" xfId="7821"/>
    <cellStyle name="Normal 29 2 5 2 2 2" xfId="15880"/>
    <cellStyle name="Normal 29 2 5 2 2 2 2" xfId="32727"/>
    <cellStyle name="Normal 29 2 5 2 2 3" xfId="25160"/>
    <cellStyle name="Normal 29 2 5 2 3" xfId="12097"/>
    <cellStyle name="Normal 29 2 5 2 3 2" xfId="28946"/>
    <cellStyle name="Normal 29 2 5 2 4" xfId="21379"/>
    <cellStyle name="Normal 29 2 5 3" xfId="5937"/>
    <cellStyle name="Normal 29 2 5 3 2" xfId="13996"/>
    <cellStyle name="Normal 29 2 5 3 2 2" xfId="30843"/>
    <cellStyle name="Normal 29 2 5 3 3" xfId="23276"/>
    <cellStyle name="Normal 29 2 5 4" xfId="10155"/>
    <cellStyle name="Normal 29 2 5 4 2" xfId="27062"/>
    <cellStyle name="Normal 29 2 5 5" xfId="17609"/>
    <cellStyle name="Normal 29 2 5 6" xfId="19494"/>
    <cellStyle name="Normal 29 2 6" xfId="3096"/>
    <cellStyle name="Normal 29 2 6 2" xfId="6909"/>
    <cellStyle name="Normal 29 2 6 2 2" xfId="14968"/>
    <cellStyle name="Normal 29 2 6 2 2 2" xfId="31815"/>
    <cellStyle name="Normal 29 2 6 2 3" xfId="24248"/>
    <cellStyle name="Normal 29 2 6 3" xfId="11159"/>
    <cellStyle name="Normal 29 2 6 3 2" xfId="28034"/>
    <cellStyle name="Normal 29 2 6 4" xfId="20467"/>
    <cellStyle name="Normal 29 2 7" xfId="5025"/>
    <cellStyle name="Normal 29 2 7 2" xfId="13084"/>
    <cellStyle name="Normal 29 2 7 2 2" xfId="29931"/>
    <cellStyle name="Normal 29 2 7 3" xfId="22364"/>
    <cellStyle name="Normal 29 2 8" xfId="9044"/>
    <cellStyle name="Normal 29 2 8 2" xfId="26150"/>
    <cellStyle name="Normal 29 2 9" xfId="17594"/>
    <cellStyle name="Normal 29 3" xfId="950"/>
    <cellStyle name="Normal 29 3 2" xfId="3130"/>
    <cellStyle name="Normal 29 3 3" xfId="17610"/>
    <cellStyle name="Normal 29 3 4" xfId="34102"/>
    <cellStyle name="Normal 29 4" xfId="1045"/>
    <cellStyle name="Normal 29 4 2" xfId="1306"/>
    <cellStyle name="Normal 29 4 2 2" xfId="1802"/>
    <cellStyle name="Normal 29 4 2 2 2" xfId="2801"/>
    <cellStyle name="Normal 29 4 2 2 2 2" xfId="4763"/>
    <cellStyle name="Normal 29 4 2 2 2 2 2" xfId="8546"/>
    <cellStyle name="Normal 29 4 2 2 2 2 2 2" xfId="16605"/>
    <cellStyle name="Normal 29 4 2 2 2 2 2 2 2" xfId="33452"/>
    <cellStyle name="Normal 29 4 2 2 2 2 2 3" xfId="25885"/>
    <cellStyle name="Normal 29 4 2 2 2 2 3" xfId="12822"/>
    <cellStyle name="Normal 29 4 2 2 2 2 3 2" xfId="29671"/>
    <cellStyle name="Normal 29 4 2 2 2 2 4" xfId="22104"/>
    <cellStyle name="Normal 29 4 2 2 2 3" xfId="6662"/>
    <cellStyle name="Normal 29 4 2 2 2 3 2" xfId="14721"/>
    <cellStyle name="Normal 29 4 2 2 2 3 2 2" xfId="31568"/>
    <cellStyle name="Normal 29 4 2 2 2 3 3" xfId="24001"/>
    <cellStyle name="Normal 29 4 2 2 2 4" xfId="10888"/>
    <cellStyle name="Normal 29 4 2 2 2 4 2" xfId="27787"/>
    <cellStyle name="Normal 29 4 2 2 2 5" xfId="17614"/>
    <cellStyle name="Normal 29 4 2 2 2 6" xfId="20219"/>
    <cellStyle name="Normal 29 4 2 2 3" xfId="3851"/>
    <cellStyle name="Normal 29 4 2 2 3 2" xfId="7634"/>
    <cellStyle name="Normal 29 4 2 2 3 2 2" xfId="15693"/>
    <cellStyle name="Normal 29 4 2 2 3 2 2 2" xfId="32540"/>
    <cellStyle name="Normal 29 4 2 2 3 2 3" xfId="24973"/>
    <cellStyle name="Normal 29 4 2 2 3 3" xfId="11910"/>
    <cellStyle name="Normal 29 4 2 2 3 3 2" xfId="28759"/>
    <cellStyle name="Normal 29 4 2 2 3 4" xfId="21192"/>
    <cellStyle name="Normal 29 4 2 2 4" xfId="5750"/>
    <cellStyle name="Normal 29 4 2 2 4 2" xfId="13809"/>
    <cellStyle name="Normal 29 4 2 2 4 2 2" xfId="30656"/>
    <cellStyle name="Normal 29 4 2 2 4 3" xfId="23089"/>
    <cellStyle name="Normal 29 4 2 2 5" xfId="9935"/>
    <cellStyle name="Normal 29 4 2 2 5 2" xfId="26875"/>
    <cellStyle name="Normal 29 4 2 2 6" xfId="17613"/>
    <cellStyle name="Normal 29 4 2 2 7" xfId="19307"/>
    <cellStyle name="Normal 29 4 2 3" xfId="2348"/>
    <cellStyle name="Normal 29 4 2 3 2" xfId="4312"/>
    <cellStyle name="Normal 29 4 2 3 2 2" xfId="8095"/>
    <cellStyle name="Normal 29 4 2 3 2 2 2" xfId="16154"/>
    <cellStyle name="Normal 29 4 2 3 2 2 2 2" xfId="33001"/>
    <cellStyle name="Normal 29 4 2 3 2 2 3" xfId="25434"/>
    <cellStyle name="Normal 29 4 2 3 2 3" xfId="12371"/>
    <cellStyle name="Normal 29 4 2 3 2 3 2" xfId="29220"/>
    <cellStyle name="Normal 29 4 2 3 2 4" xfId="21653"/>
    <cellStyle name="Normal 29 4 2 3 3" xfId="6211"/>
    <cellStyle name="Normal 29 4 2 3 3 2" xfId="14270"/>
    <cellStyle name="Normal 29 4 2 3 3 2 2" xfId="31117"/>
    <cellStyle name="Normal 29 4 2 3 3 3" xfId="23550"/>
    <cellStyle name="Normal 29 4 2 3 4" xfId="10436"/>
    <cellStyle name="Normal 29 4 2 3 4 2" xfId="27336"/>
    <cellStyle name="Normal 29 4 2 3 5" xfId="17615"/>
    <cellStyle name="Normal 29 4 2 3 6" xfId="19768"/>
    <cellStyle name="Normal 29 4 2 4" xfId="3400"/>
    <cellStyle name="Normal 29 4 2 4 2" xfId="7183"/>
    <cellStyle name="Normal 29 4 2 4 2 2" xfId="15242"/>
    <cellStyle name="Normal 29 4 2 4 2 2 2" xfId="32089"/>
    <cellStyle name="Normal 29 4 2 4 2 3" xfId="24522"/>
    <cellStyle name="Normal 29 4 2 4 3" xfId="11459"/>
    <cellStyle name="Normal 29 4 2 4 3 2" xfId="28308"/>
    <cellStyle name="Normal 29 4 2 4 4" xfId="20741"/>
    <cellStyle name="Normal 29 4 2 5" xfId="5299"/>
    <cellStyle name="Normal 29 4 2 5 2" xfId="13358"/>
    <cellStyle name="Normal 29 4 2 5 2 2" xfId="30205"/>
    <cellStyle name="Normal 29 4 2 5 3" xfId="22638"/>
    <cellStyle name="Normal 29 4 2 6" xfId="9460"/>
    <cellStyle name="Normal 29 4 2 6 2" xfId="26424"/>
    <cellStyle name="Normal 29 4 2 7" xfId="17612"/>
    <cellStyle name="Normal 29 4 2 8" xfId="18856"/>
    <cellStyle name="Normal 29 4 3" xfId="1584"/>
    <cellStyle name="Normal 29 4 3 2" xfId="2583"/>
    <cellStyle name="Normal 29 4 3 2 2" xfId="4545"/>
    <cellStyle name="Normal 29 4 3 2 2 2" xfId="8328"/>
    <cellStyle name="Normal 29 4 3 2 2 2 2" xfId="16387"/>
    <cellStyle name="Normal 29 4 3 2 2 2 2 2" xfId="33234"/>
    <cellStyle name="Normal 29 4 3 2 2 2 3" xfId="25667"/>
    <cellStyle name="Normal 29 4 3 2 2 3" xfId="12604"/>
    <cellStyle name="Normal 29 4 3 2 2 3 2" xfId="29453"/>
    <cellStyle name="Normal 29 4 3 2 2 4" xfId="21886"/>
    <cellStyle name="Normal 29 4 3 2 3" xfId="6444"/>
    <cellStyle name="Normal 29 4 3 2 3 2" xfId="14503"/>
    <cellStyle name="Normal 29 4 3 2 3 2 2" xfId="31350"/>
    <cellStyle name="Normal 29 4 3 2 3 3" xfId="23783"/>
    <cellStyle name="Normal 29 4 3 2 4" xfId="10670"/>
    <cellStyle name="Normal 29 4 3 2 4 2" xfId="27569"/>
    <cellStyle name="Normal 29 4 3 2 5" xfId="17617"/>
    <cellStyle name="Normal 29 4 3 2 6" xfId="20001"/>
    <cellStyle name="Normal 29 4 3 3" xfId="3633"/>
    <cellStyle name="Normal 29 4 3 3 2" xfId="7416"/>
    <cellStyle name="Normal 29 4 3 3 2 2" xfId="15475"/>
    <cellStyle name="Normal 29 4 3 3 2 2 2" xfId="32322"/>
    <cellStyle name="Normal 29 4 3 3 2 3" xfId="24755"/>
    <cellStyle name="Normal 29 4 3 3 3" xfId="11692"/>
    <cellStyle name="Normal 29 4 3 3 3 2" xfId="28541"/>
    <cellStyle name="Normal 29 4 3 3 4" xfId="20974"/>
    <cellStyle name="Normal 29 4 3 4" xfId="5532"/>
    <cellStyle name="Normal 29 4 3 4 2" xfId="13591"/>
    <cellStyle name="Normal 29 4 3 4 2 2" xfId="30438"/>
    <cellStyle name="Normal 29 4 3 4 3" xfId="22871"/>
    <cellStyle name="Normal 29 4 3 5" xfId="9717"/>
    <cellStyle name="Normal 29 4 3 5 2" xfId="26657"/>
    <cellStyle name="Normal 29 4 3 6" xfId="17616"/>
    <cellStyle name="Normal 29 4 3 7" xfId="19089"/>
    <cellStyle name="Normal 29 4 4" xfId="2130"/>
    <cellStyle name="Normal 29 4 4 2" xfId="4094"/>
    <cellStyle name="Normal 29 4 4 2 2" xfId="7877"/>
    <cellStyle name="Normal 29 4 4 2 2 2" xfId="15936"/>
    <cellStyle name="Normal 29 4 4 2 2 2 2" xfId="32783"/>
    <cellStyle name="Normal 29 4 4 2 2 3" xfId="25216"/>
    <cellStyle name="Normal 29 4 4 2 3" xfId="12153"/>
    <cellStyle name="Normal 29 4 4 2 3 2" xfId="29002"/>
    <cellStyle name="Normal 29 4 4 2 4" xfId="21435"/>
    <cellStyle name="Normal 29 4 4 3" xfId="5993"/>
    <cellStyle name="Normal 29 4 4 3 2" xfId="14052"/>
    <cellStyle name="Normal 29 4 4 3 2 2" xfId="30899"/>
    <cellStyle name="Normal 29 4 4 3 3" xfId="23332"/>
    <cellStyle name="Normal 29 4 4 4" xfId="10218"/>
    <cellStyle name="Normal 29 4 4 4 2" xfId="27118"/>
    <cellStyle name="Normal 29 4 4 5" xfId="17618"/>
    <cellStyle name="Normal 29 4 4 6" xfId="19550"/>
    <cellStyle name="Normal 29 4 5" xfId="3182"/>
    <cellStyle name="Normal 29 4 5 2" xfId="6965"/>
    <cellStyle name="Normal 29 4 5 2 2" xfId="15024"/>
    <cellStyle name="Normal 29 4 5 2 2 2" xfId="31871"/>
    <cellStyle name="Normal 29 4 5 2 3" xfId="24304"/>
    <cellStyle name="Normal 29 4 5 3" xfId="11241"/>
    <cellStyle name="Normal 29 4 5 3 2" xfId="28090"/>
    <cellStyle name="Normal 29 4 5 4" xfId="20523"/>
    <cellStyle name="Normal 29 4 6" xfId="5081"/>
    <cellStyle name="Normal 29 4 6 2" xfId="13140"/>
    <cellStyle name="Normal 29 4 6 2 2" xfId="29987"/>
    <cellStyle name="Normal 29 4 6 3" xfId="22420"/>
    <cellStyle name="Normal 29 4 7" xfId="9225"/>
    <cellStyle name="Normal 29 4 7 2" xfId="26206"/>
    <cellStyle name="Normal 29 4 8" xfId="17611"/>
    <cellStyle name="Normal 29 4 9" xfId="18638"/>
    <cellStyle name="Normal 29 5" xfId="1214"/>
    <cellStyle name="Normal 29 5 2" xfId="1710"/>
    <cellStyle name="Normal 29 5 2 2" xfId="2709"/>
    <cellStyle name="Normal 29 5 2 2 2" xfId="4671"/>
    <cellStyle name="Normal 29 5 2 2 2 2" xfId="8454"/>
    <cellStyle name="Normal 29 5 2 2 2 2 2" xfId="16513"/>
    <cellStyle name="Normal 29 5 2 2 2 2 2 2" xfId="33360"/>
    <cellStyle name="Normal 29 5 2 2 2 2 3" xfId="25793"/>
    <cellStyle name="Normal 29 5 2 2 2 3" xfId="12730"/>
    <cellStyle name="Normal 29 5 2 2 2 3 2" xfId="29579"/>
    <cellStyle name="Normal 29 5 2 2 2 4" xfId="22012"/>
    <cellStyle name="Normal 29 5 2 2 3" xfId="6570"/>
    <cellStyle name="Normal 29 5 2 2 3 2" xfId="14629"/>
    <cellStyle name="Normal 29 5 2 2 3 2 2" xfId="31476"/>
    <cellStyle name="Normal 29 5 2 2 3 3" xfId="23909"/>
    <cellStyle name="Normal 29 5 2 2 4" xfId="10796"/>
    <cellStyle name="Normal 29 5 2 2 4 2" xfId="27695"/>
    <cellStyle name="Normal 29 5 2 2 5" xfId="17621"/>
    <cellStyle name="Normal 29 5 2 2 6" xfId="20127"/>
    <cellStyle name="Normal 29 5 2 3" xfId="3759"/>
    <cellStyle name="Normal 29 5 2 3 2" xfId="7542"/>
    <cellStyle name="Normal 29 5 2 3 2 2" xfId="15601"/>
    <cellStyle name="Normal 29 5 2 3 2 2 2" xfId="32448"/>
    <cellStyle name="Normal 29 5 2 3 2 3" xfId="24881"/>
    <cellStyle name="Normal 29 5 2 3 3" xfId="11818"/>
    <cellStyle name="Normal 29 5 2 3 3 2" xfId="28667"/>
    <cellStyle name="Normal 29 5 2 3 4" xfId="21100"/>
    <cellStyle name="Normal 29 5 2 4" xfId="5658"/>
    <cellStyle name="Normal 29 5 2 4 2" xfId="13717"/>
    <cellStyle name="Normal 29 5 2 4 2 2" xfId="30564"/>
    <cellStyle name="Normal 29 5 2 4 3" xfId="22997"/>
    <cellStyle name="Normal 29 5 2 5" xfId="9843"/>
    <cellStyle name="Normal 29 5 2 5 2" xfId="26783"/>
    <cellStyle name="Normal 29 5 2 6" xfId="17620"/>
    <cellStyle name="Normal 29 5 2 7" xfId="19215"/>
    <cellStyle name="Normal 29 5 3" xfId="2256"/>
    <cellStyle name="Normal 29 5 3 2" xfId="4220"/>
    <cellStyle name="Normal 29 5 3 2 2" xfId="8003"/>
    <cellStyle name="Normal 29 5 3 2 2 2" xfId="16062"/>
    <cellStyle name="Normal 29 5 3 2 2 2 2" xfId="32909"/>
    <cellStyle name="Normal 29 5 3 2 2 3" xfId="25342"/>
    <cellStyle name="Normal 29 5 3 2 3" xfId="12279"/>
    <cellStyle name="Normal 29 5 3 2 3 2" xfId="29128"/>
    <cellStyle name="Normal 29 5 3 2 4" xfId="21561"/>
    <cellStyle name="Normal 29 5 3 3" xfId="6119"/>
    <cellStyle name="Normal 29 5 3 3 2" xfId="14178"/>
    <cellStyle name="Normal 29 5 3 3 2 2" xfId="31025"/>
    <cellStyle name="Normal 29 5 3 3 3" xfId="23458"/>
    <cellStyle name="Normal 29 5 3 4" xfId="10344"/>
    <cellStyle name="Normal 29 5 3 4 2" xfId="27244"/>
    <cellStyle name="Normal 29 5 3 5" xfId="17622"/>
    <cellStyle name="Normal 29 5 3 6" xfId="19676"/>
    <cellStyle name="Normal 29 5 4" xfId="3308"/>
    <cellStyle name="Normal 29 5 4 2" xfId="7091"/>
    <cellStyle name="Normal 29 5 4 2 2" xfId="15150"/>
    <cellStyle name="Normal 29 5 4 2 2 2" xfId="31997"/>
    <cellStyle name="Normal 29 5 4 2 3" xfId="24430"/>
    <cellStyle name="Normal 29 5 4 3" xfId="11367"/>
    <cellStyle name="Normal 29 5 4 3 2" xfId="28216"/>
    <cellStyle name="Normal 29 5 4 4" xfId="20649"/>
    <cellStyle name="Normal 29 5 5" xfId="5207"/>
    <cellStyle name="Normal 29 5 5 2" xfId="13266"/>
    <cellStyle name="Normal 29 5 5 2 2" xfId="30113"/>
    <cellStyle name="Normal 29 5 5 3" xfId="22546"/>
    <cellStyle name="Normal 29 5 6" xfId="9368"/>
    <cellStyle name="Normal 29 5 6 2" xfId="26332"/>
    <cellStyle name="Normal 29 5 7" xfId="17619"/>
    <cellStyle name="Normal 29 5 8" xfId="18764"/>
    <cellStyle name="Normal 29 6" xfId="1492"/>
    <cellStyle name="Normal 29 6 2" xfId="2491"/>
    <cellStyle name="Normal 29 6 2 2" xfId="4453"/>
    <cellStyle name="Normal 29 6 2 2 2" xfId="8236"/>
    <cellStyle name="Normal 29 6 2 2 2 2" xfId="16295"/>
    <cellStyle name="Normal 29 6 2 2 2 2 2" xfId="33142"/>
    <cellStyle name="Normal 29 6 2 2 2 3" xfId="25575"/>
    <cellStyle name="Normal 29 6 2 2 3" xfId="12512"/>
    <cellStyle name="Normal 29 6 2 2 3 2" xfId="29361"/>
    <cellStyle name="Normal 29 6 2 2 4" xfId="21794"/>
    <cellStyle name="Normal 29 6 2 3" xfId="6352"/>
    <cellStyle name="Normal 29 6 2 3 2" xfId="14411"/>
    <cellStyle name="Normal 29 6 2 3 2 2" xfId="31258"/>
    <cellStyle name="Normal 29 6 2 3 3" xfId="23691"/>
    <cellStyle name="Normal 29 6 2 4" xfId="10578"/>
    <cellStyle name="Normal 29 6 2 4 2" xfId="27477"/>
    <cellStyle name="Normal 29 6 2 5" xfId="17624"/>
    <cellStyle name="Normal 29 6 2 6" xfId="19909"/>
    <cellStyle name="Normal 29 6 3" xfId="3541"/>
    <cellStyle name="Normal 29 6 3 2" xfId="7324"/>
    <cellStyle name="Normal 29 6 3 2 2" xfId="15383"/>
    <cellStyle name="Normal 29 6 3 2 2 2" xfId="32230"/>
    <cellStyle name="Normal 29 6 3 2 3" xfId="24663"/>
    <cellStyle name="Normal 29 6 3 3" xfId="11600"/>
    <cellStyle name="Normal 29 6 3 3 2" xfId="28449"/>
    <cellStyle name="Normal 29 6 3 4" xfId="20882"/>
    <cellStyle name="Normal 29 6 4" xfId="5440"/>
    <cellStyle name="Normal 29 6 4 2" xfId="13499"/>
    <cellStyle name="Normal 29 6 4 2 2" xfId="30346"/>
    <cellStyle name="Normal 29 6 4 3" xfId="22779"/>
    <cellStyle name="Normal 29 6 5" xfId="9625"/>
    <cellStyle name="Normal 29 6 5 2" xfId="26565"/>
    <cellStyle name="Normal 29 6 6" xfId="17623"/>
    <cellStyle name="Normal 29 6 7" xfId="18997"/>
    <cellStyle name="Normal 29 7" xfId="2017"/>
    <cellStyle name="Normal 29 7 2" xfId="4002"/>
    <cellStyle name="Normal 29 7 2 2" xfId="7785"/>
    <cellStyle name="Normal 29 7 2 2 2" xfId="15844"/>
    <cellStyle name="Normal 29 7 2 2 2 2" xfId="32691"/>
    <cellStyle name="Normal 29 7 2 2 3" xfId="25124"/>
    <cellStyle name="Normal 29 7 2 3" xfId="12061"/>
    <cellStyle name="Normal 29 7 2 3 2" xfId="28910"/>
    <cellStyle name="Normal 29 7 2 4" xfId="21343"/>
    <cellStyle name="Normal 29 7 3" xfId="5901"/>
    <cellStyle name="Normal 29 7 3 2" xfId="13960"/>
    <cellStyle name="Normal 29 7 3 2 2" xfId="30807"/>
    <cellStyle name="Normal 29 7 3 3" xfId="23240"/>
    <cellStyle name="Normal 29 7 4" xfId="10116"/>
    <cellStyle name="Normal 29 7 4 2" xfId="27026"/>
    <cellStyle name="Normal 29 7 5" xfId="17625"/>
    <cellStyle name="Normal 29 7 6" xfId="19458"/>
    <cellStyle name="Normal 29 8" xfId="3060"/>
    <cellStyle name="Normal 29 8 2" xfId="6873"/>
    <cellStyle name="Normal 29 8 2 2" xfId="14932"/>
    <cellStyle name="Normal 29 8 2 2 2" xfId="31779"/>
    <cellStyle name="Normal 29 8 2 3" xfId="24212"/>
    <cellStyle name="Normal 29 8 3" xfId="11123"/>
    <cellStyle name="Normal 29 8 3 2" xfId="27998"/>
    <cellStyle name="Normal 29 8 4" xfId="20431"/>
    <cellStyle name="Normal 29 9" xfId="4989"/>
    <cellStyle name="Normal 29 9 2" xfId="13048"/>
    <cellStyle name="Normal 29 9 2 2" xfId="29895"/>
    <cellStyle name="Normal 29 9 3" xfId="22328"/>
    <cellStyle name="Normal 290" xfId="33699"/>
    <cellStyle name="Normal 291" xfId="33700"/>
    <cellStyle name="Normal 292" xfId="33701"/>
    <cellStyle name="Normal 293" xfId="33702"/>
    <cellStyle name="Normal 294" xfId="33703"/>
    <cellStyle name="Normal 295" xfId="33704"/>
    <cellStyle name="Normal 296" xfId="33705"/>
    <cellStyle name="Normal 297" xfId="33706"/>
    <cellStyle name="Normal 298" xfId="33707"/>
    <cellStyle name="Normal 299" xfId="33708"/>
    <cellStyle name="Normal 3" xfId="176"/>
    <cellStyle name="Normal 3 2" xfId="177"/>
    <cellStyle name="Normal 3 2 2" xfId="2978"/>
    <cellStyle name="Normal 3 2 2 2" xfId="6835"/>
    <cellStyle name="Normal 3 2 2 2 2" xfId="14894"/>
    <cellStyle name="Normal 3 2 2 2 2 2" xfId="31741"/>
    <cellStyle name="Normal 3 2 2 2 3" xfId="24174"/>
    <cellStyle name="Normal 3 2 2 3" xfId="11063"/>
    <cellStyle name="Normal 3 2 2 3 2" xfId="27960"/>
    <cellStyle name="Normal 3 2 2 4" xfId="20392"/>
    <cellStyle name="Normal 3 2 3" xfId="17627"/>
    <cellStyle name="Normal 3 2 4" xfId="445"/>
    <cellStyle name="Normal 3 3" xfId="178"/>
    <cellStyle name="Normal 3 3 2" xfId="551"/>
    <cellStyle name="Normal 3 4" xfId="179"/>
    <cellStyle name="Normal 3 4 2" xfId="848"/>
    <cellStyle name="Normal 3 5" xfId="2968"/>
    <cellStyle name="Normal 3 5 2" xfId="6826"/>
    <cellStyle name="Normal 3 5 2 2" xfId="14885"/>
    <cellStyle name="Normal 3 5 2 2 2" xfId="31732"/>
    <cellStyle name="Normal 3 5 2 3" xfId="24165"/>
    <cellStyle name="Normal 3 5 3" xfId="11054"/>
    <cellStyle name="Normal 3 5 3 2" xfId="27951"/>
    <cellStyle name="Normal 3 5 4" xfId="20383"/>
    <cellStyle name="Normal 3 6" xfId="17626"/>
    <cellStyle name="Normal 3 7" xfId="444"/>
    <cellStyle name="Normal 3_Energía" xfId="17628"/>
    <cellStyle name="Normal 30" xfId="630"/>
    <cellStyle name="Normal 30 10" xfId="8973"/>
    <cellStyle name="Normal 30 10 2" xfId="26115"/>
    <cellStyle name="Normal 30 11" xfId="17629"/>
    <cellStyle name="Normal 30 12" xfId="18546"/>
    <cellStyle name="Normal 30 13" xfId="34103"/>
    <cellStyle name="Normal 30 2" xfId="748"/>
    <cellStyle name="Normal 30 2 10" xfId="18582"/>
    <cellStyle name="Normal 30 2 11" xfId="34104"/>
    <cellStyle name="Normal 30 2 2" xfId="1082"/>
    <cellStyle name="Normal 30 2 2 2" xfId="1343"/>
    <cellStyle name="Normal 30 2 2 2 2" xfId="1839"/>
    <cellStyle name="Normal 30 2 2 2 2 2" xfId="2838"/>
    <cellStyle name="Normal 30 2 2 2 2 2 2" xfId="4800"/>
    <cellStyle name="Normal 30 2 2 2 2 2 2 2" xfId="8583"/>
    <cellStyle name="Normal 30 2 2 2 2 2 2 2 2" xfId="16642"/>
    <cellStyle name="Normal 30 2 2 2 2 2 2 2 2 2" xfId="33489"/>
    <cellStyle name="Normal 30 2 2 2 2 2 2 2 3" xfId="25922"/>
    <cellStyle name="Normal 30 2 2 2 2 2 2 3" xfId="12859"/>
    <cellStyle name="Normal 30 2 2 2 2 2 2 3 2" xfId="29708"/>
    <cellStyle name="Normal 30 2 2 2 2 2 2 4" xfId="22141"/>
    <cellStyle name="Normal 30 2 2 2 2 2 3" xfId="6699"/>
    <cellStyle name="Normal 30 2 2 2 2 2 3 2" xfId="14758"/>
    <cellStyle name="Normal 30 2 2 2 2 2 3 2 2" xfId="31605"/>
    <cellStyle name="Normal 30 2 2 2 2 2 3 3" xfId="24038"/>
    <cellStyle name="Normal 30 2 2 2 2 2 4" xfId="10925"/>
    <cellStyle name="Normal 30 2 2 2 2 2 4 2" xfId="27824"/>
    <cellStyle name="Normal 30 2 2 2 2 2 5" xfId="17634"/>
    <cellStyle name="Normal 30 2 2 2 2 2 6" xfId="20256"/>
    <cellStyle name="Normal 30 2 2 2 2 3" xfId="3888"/>
    <cellStyle name="Normal 30 2 2 2 2 3 2" xfId="7671"/>
    <cellStyle name="Normal 30 2 2 2 2 3 2 2" xfId="15730"/>
    <cellStyle name="Normal 30 2 2 2 2 3 2 2 2" xfId="32577"/>
    <cellStyle name="Normal 30 2 2 2 2 3 2 3" xfId="25010"/>
    <cellStyle name="Normal 30 2 2 2 2 3 3" xfId="11947"/>
    <cellStyle name="Normal 30 2 2 2 2 3 3 2" xfId="28796"/>
    <cellStyle name="Normal 30 2 2 2 2 3 4" xfId="21229"/>
    <cellStyle name="Normal 30 2 2 2 2 4" xfId="5787"/>
    <cellStyle name="Normal 30 2 2 2 2 4 2" xfId="13846"/>
    <cellStyle name="Normal 30 2 2 2 2 4 2 2" xfId="30693"/>
    <cellStyle name="Normal 30 2 2 2 2 4 3" xfId="23126"/>
    <cellStyle name="Normal 30 2 2 2 2 5" xfId="9972"/>
    <cellStyle name="Normal 30 2 2 2 2 5 2" xfId="26912"/>
    <cellStyle name="Normal 30 2 2 2 2 6" xfId="17633"/>
    <cellStyle name="Normal 30 2 2 2 2 7" xfId="19344"/>
    <cellStyle name="Normal 30 2 2 2 3" xfId="2385"/>
    <cellStyle name="Normal 30 2 2 2 3 2" xfId="4349"/>
    <cellStyle name="Normal 30 2 2 2 3 2 2" xfId="8132"/>
    <cellStyle name="Normal 30 2 2 2 3 2 2 2" xfId="16191"/>
    <cellStyle name="Normal 30 2 2 2 3 2 2 2 2" xfId="33038"/>
    <cellStyle name="Normal 30 2 2 2 3 2 2 3" xfId="25471"/>
    <cellStyle name="Normal 30 2 2 2 3 2 3" xfId="12408"/>
    <cellStyle name="Normal 30 2 2 2 3 2 3 2" xfId="29257"/>
    <cellStyle name="Normal 30 2 2 2 3 2 4" xfId="21690"/>
    <cellStyle name="Normal 30 2 2 2 3 3" xfId="6248"/>
    <cellStyle name="Normal 30 2 2 2 3 3 2" xfId="14307"/>
    <cellStyle name="Normal 30 2 2 2 3 3 2 2" xfId="31154"/>
    <cellStyle name="Normal 30 2 2 2 3 3 3" xfId="23587"/>
    <cellStyle name="Normal 30 2 2 2 3 4" xfId="10473"/>
    <cellStyle name="Normal 30 2 2 2 3 4 2" xfId="27373"/>
    <cellStyle name="Normal 30 2 2 2 3 5" xfId="17635"/>
    <cellStyle name="Normal 30 2 2 2 3 6" xfId="19805"/>
    <cellStyle name="Normal 30 2 2 2 4" xfId="3437"/>
    <cellStyle name="Normal 30 2 2 2 4 2" xfId="7220"/>
    <cellStyle name="Normal 30 2 2 2 4 2 2" xfId="15279"/>
    <cellStyle name="Normal 30 2 2 2 4 2 2 2" xfId="32126"/>
    <cellStyle name="Normal 30 2 2 2 4 2 3" xfId="24559"/>
    <cellStyle name="Normal 30 2 2 2 4 3" xfId="11496"/>
    <cellStyle name="Normal 30 2 2 2 4 3 2" xfId="28345"/>
    <cellStyle name="Normal 30 2 2 2 4 4" xfId="20778"/>
    <cellStyle name="Normal 30 2 2 2 5" xfId="5336"/>
    <cellStyle name="Normal 30 2 2 2 5 2" xfId="13395"/>
    <cellStyle name="Normal 30 2 2 2 5 2 2" xfId="30242"/>
    <cellStyle name="Normal 30 2 2 2 5 3" xfId="22675"/>
    <cellStyle name="Normal 30 2 2 2 6" xfId="9497"/>
    <cellStyle name="Normal 30 2 2 2 6 2" xfId="26461"/>
    <cellStyle name="Normal 30 2 2 2 7" xfId="17632"/>
    <cellStyle name="Normal 30 2 2 2 8" xfId="18893"/>
    <cellStyle name="Normal 30 2 2 3" xfId="1621"/>
    <cellStyle name="Normal 30 2 2 3 2" xfId="2620"/>
    <cellStyle name="Normal 30 2 2 3 2 2" xfId="4582"/>
    <cellStyle name="Normal 30 2 2 3 2 2 2" xfId="8365"/>
    <cellStyle name="Normal 30 2 2 3 2 2 2 2" xfId="16424"/>
    <cellStyle name="Normal 30 2 2 3 2 2 2 2 2" xfId="33271"/>
    <cellStyle name="Normal 30 2 2 3 2 2 2 3" xfId="25704"/>
    <cellStyle name="Normal 30 2 2 3 2 2 3" xfId="12641"/>
    <cellStyle name="Normal 30 2 2 3 2 2 3 2" xfId="29490"/>
    <cellStyle name="Normal 30 2 2 3 2 2 4" xfId="21923"/>
    <cellStyle name="Normal 30 2 2 3 2 3" xfId="6481"/>
    <cellStyle name="Normal 30 2 2 3 2 3 2" xfId="14540"/>
    <cellStyle name="Normal 30 2 2 3 2 3 2 2" xfId="31387"/>
    <cellStyle name="Normal 30 2 2 3 2 3 3" xfId="23820"/>
    <cellStyle name="Normal 30 2 2 3 2 4" xfId="10707"/>
    <cellStyle name="Normal 30 2 2 3 2 4 2" xfId="27606"/>
    <cellStyle name="Normal 30 2 2 3 2 5" xfId="17637"/>
    <cellStyle name="Normal 30 2 2 3 2 6" xfId="20038"/>
    <cellStyle name="Normal 30 2 2 3 3" xfId="3670"/>
    <cellStyle name="Normal 30 2 2 3 3 2" xfId="7453"/>
    <cellStyle name="Normal 30 2 2 3 3 2 2" xfId="15512"/>
    <cellStyle name="Normal 30 2 2 3 3 2 2 2" xfId="32359"/>
    <cellStyle name="Normal 30 2 2 3 3 2 3" xfId="24792"/>
    <cellStyle name="Normal 30 2 2 3 3 3" xfId="11729"/>
    <cellStyle name="Normal 30 2 2 3 3 3 2" xfId="28578"/>
    <cellStyle name="Normal 30 2 2 3 3 4" xfId="21011"/>
    <cellStyle name="Normal 30 2 2 3 4" xfId="5569"/>
    <cellStyle name="Normal 30 2 2 3 4 2" xfId="13628"/>
    <cellStyle name="Normal 30 2 2 3 4 2 2" xfId="30475"/>
    <cellStyle name="Normal 30 2 2 3 4 3" xfId="22908"/>
    <cellStyle name="Normal 30 2 2 3 5" xfId="9754"/>
    <cellStyle name="Normal 30 2 2 3 5 2" xfId="26694"/>
    <cellStyle name="Normal 30 2 2 3 6" xfId="17636"/>
    <cellStyle name="Normal 30 2 2 3 7" xfId="19126"/>
    <cellStyle name="Normal 30 2 2 4" xfId="2167"/>
    <cellStyle name="Normal 30 2 2 4 2" xfId="4131"/>
    <cellStyle name="Normal 30 2 2 4 2 2" xfId="7914"/>
    <cellStyle name="Normal 30 2 2 4 2 2 2" xfId="15973"/>
    <cellStyle name="Normal 30 2 2 4 2 2 2 2" xfId="32820"/>
    <cellStyle name="Normal 30 2 2 4 2 2 3" xfId="25253"/>
    <cellStyle name="Normal 30 2 2 4 2 3" xfId="12190"/>
    <cellStyle name="Normal 30 2 2 4 2 3 2" xfId="29039"/>
    <cellStyle name="Normal 30 2 2 4 2 4" xfId="21472"/>
    <cellStyle name="Normal 30 2 2 4 3" xfId="6030"/>
    <cellStyle name="Normal 30 2 2 4 3 2" xfId="14089"/>
    <cellStyle name="Normal 30 2 2 4 3 2 2" xfId="30936"/>
    <cellStyle name="Normal 30 2 2 4 3 3" xfId="23369"/>
    <cellStyle name="Normal 30 2 2 4 4" xfId="10255"/>
    <cellStyle name="Normal 30 2 2 4 4 2" xfId="27155"/>
    <cellStyle name="Normal 30 2 2 4 5" xfId="17638"/>
    <cellStyle name="Normal 30 2 2 4 6" xfId="19587"/>
    <cellStyle name="Normal 30 2 2 5" xfId="3219"/>
    <cellStyle name="Normal 30 2 2 5 2" xfId="7002"/>
    <cellStyle name="Normal 30 2 2 5 2 2" xfId="15061"/>
    <cellStyle name="Normal 30 2 2 5 2 2 2" xfId="31908"/>
    <cellStyle name="Normal 30 2 2 5 2 3" xfId="24341"/>
    <cellStyle name="Normal 30 2 2 5 3" xfId="11278"/>
    <cellStyle name="Normal 30 2 2 5 3 2" xfId="28127"/>
    <cellStyle name="Normal 30 2 2 5 4" xfId="20560"/>
    <cellStyle name="Normal 30 2 2 6" xfId="5118"/>
    <cellStyle name="Normal 30 2 2 6 2" xfId="13177"/>
    <cellStyle name="Normal 30 2 2 6 2 2" xfId="30024"/>
    <cellStyle name="Normal 30 2 2 6 3" xfId="22457"/>
    <cellStyle name="Normal 30 2 2 7" xfId="9262"/>
    <cellStyle name="Normal 30 2 2 7 2" xfId="26243"/>
    <cellStyle name="Normal 30 2 2 8" xfId="17631"/>
    <cellStyle name="Normal 30 2 2 9" xfId="18675"/>
    <cellStyle name="Normal 30 2 3" xfId="1251"/>
    <cellStyle name="Normal 30 2 3 2" xfId="1747"/>
    <cellStyle name="Normal 30 2 3 2 2" xfId="2746"/>
    <cellStyle name="Normal 30 2 3 2 2 2" xfId="4708"/>
    <cellStyle name="Normal 30 2 3 2 2 2 2" xfId="8491"/>
    <cellStyle name="Normal 30 2 3 2 2 2 2 2" xfId="16550"/>
    <cellStyle name="Normal 30 2 3 2 2 2 2 2 2" xfId="33397"/>
    <cellStyle name="Normal 30 2 3 2 2 2 2 3" xfId="25830"/>
    <cellStyle name="Normal 30 2 3 2 2 2 3" xfId="12767"/>
    <cellStyle name="Normal 30 2 3 2 2 2 3 2" xfId="29616"/>
    <cellStyle name="Normal 30 2 3 2 2 2 4" xfId="22049"/>
    <cellStyle name="Normal 30 2 3 2 2 3" xfId="6607"/>
    <cellStyle name="Normal 30 2 3 2 2 3 2" xfId="14666"/>
    <cellStyle name="Normal 30 2 3 2 2 3 2 2" xfId="31513"/>
    <cellStyle name="Normal 30 2 3 2 2 3 3" xfId="23946"/>
    <cellStyle name="Normal 30 2 3 2 2 4" xfId="10833"/>
    <cellStyle name="Normal 30 2 3 2 2 4 2" xfId="27732"/>
    <cellStyle name="Normal 30 2 3 2 2 5" xfId="17641"/>
    <cellStyle name="Normal 30 2 3 2 2 6" xfId="20164"/>
    <cellStyle name="Normal 30 2 3 2 3" xfId="3796"/>
    <cellStyle name="Normal 30 2 3 2 3 2" xfId="7579"/>
    <cellStyle name="Normal 30 2 3 2 3 2 2" xfId="15638"/>
    <cellStyle name="Normal 30 2 3 2 3 2 2 2" xfId="32485"/>
    <cellStyle name="Normal 30 2 3 2 3 2 3" xfId="24918"/>
    <cellStyle name="Normal 30 2 3 2 3 3" xfId="11855"/>
    <cellStyle name="Normal 30 2 3 2 3 3 2" xfId="28704"/>
    <cellStyle name="Normal 30 2 3 2 3 4" xfId="21137"/>
    <cellStyle name="Normal 30 2 3 2 4" xfId="5695"/>
    <cellStyle name="Normal 30 2 3 2 4 2" xfId="13754"/>
    <cellStyle name="Normal 30 2 3 2 4 2 2" xfId="30601"/>
    <cellStyle name="Normal 30 2 3 2 4 3" xfId="23034"/>
    <cellStyle name="Normal 30 2 3 2 5" xfId="9880"/>
    <cellStyle name="Normal 30 2 3 2 5 2" xfId="26820"/>
    <cellStyle name="Normal 30 2 3 2 6" xfId="17640"/>
    <cellStyle name="Normal 30 2 3 2 7" xfId="19252"/>
    <cellStyle name="Normal 30 2 3 3" xfId="2293"/>
    <cellStyle name="Normal 30 2 3 3 2" xfId="4257"/>
    <cellStyle name="Normal 30 2 3 3 2 2" xfId="8040"/>
    <cellStyle name="Normal 30 2 3 3 2 2 2" xfId="16099"/>
    <cellStyle name="Normal 30 2 3 3 2 2 2 2" xfId="32946"/>
    <cellStyle name="Normal 30 2 3 3 2 2 3" xfId="25379"/>
    <cellStyle name="Normal 30 2 3 3 2 3" xfId="12316"/>
    <cellStyle name="Normal 30 2 3 3 2 3 2" xfId="29165"/>
    <cellStyle name="Normal 30 2 3 3 2 4" xfId="21598"/>
    <cellStyle name="Normal 30 2 3 3 3" xfId="6156"/>
    <cellStyle name="Normal 30 2 3 3 3 2" xfId="14215"/>
    <cellStyle name="Normal 30 2 3 3 3 2 2" xfId="31062"/>
    <cellStyle name="Normal 30 2 3 3 3 3" xfId="23495"/>
    <cellStyle name="Normal 30 2 3 3 4" xfId="10381"/>
    <cellStyle name="Normal 30 2 3 3 4 2" xfId="27281"/>
    <cellStyle name="Normal 30 2 3 3 5" xfId="17642"/>
    <cellStyle name="Normal 30 2 3 3 6" xfId="19713"/>
    <cellStyle name="Normal 30 2 3 4" xfId="3345"/>
    <cellStyle name="Normal 30 2 3 4 2" xfId="7128"/>
    <cellStyle name="Normal 30 2 3 4 2 2" xfId="15187"/>
    <cellStyle name="Normal 30 2 3 4 2 2 2" xfId="32034"/>
    <cellStyle name="Normal 30 2 3 4 2 3" xfId="24467"/>
    <cellStyle name="Normal 30 2 3 4 3" xfId="11404"/>
    <cellStyle name="Normal 30 2 3 4 3 2" xfId="28253"/>
    <cellStyle name="Normal 30 2 3 4 4" xfId="20686"/>
    <cellStyle name="Normal 30 2 3 5" xfId="5244"/>
    <cellStyle name="Normal 30 2 3 5 2" xfId="13303"/>
    <cellStyle name="Normal 30 2 3 5 2 2" xfId="30150"/>
    <cellStyle name="Normal 30 2 3 5 3" xfId="22583"/>
    <cellStyle name="Normal 30 2 3 6" xfId="9405"/>
    <cellStyle name="Normal 30 2 3 6 2" xfId="26369"/>
    <cellStyle name="Normal 30 2 3 7" xfId="17639"/>
    <cellStyle name="Normal 30 2 3 8" xfId="18801"/>
    <cellStyle name="Normal 30 2 4" xfId="1529"/>
    <cellStyle name="Normal 30 2 4 2" xfId="2528"/>
    <cellStyle name="Normal 30 2 4 2 2" xfId="4490"/>
    <cellStyle name="Normal 30 2 4 2 2 2" xfId="8273"/>
    <cellStyle name="Normal 30 2 4 2 2 2 2" xfId="16332"/>
    <cellStyle name="Normal 30 2 4 2 2 2 2 2" xfId="33179"/>
    <cellStyle name="Normal 30 2 4 2 2 2 3" xfId="25612"/>
    <cellStyle name="Normal 30 2 4 2 2 3" xfId="12549"/>
    <cellStyle name="Normal 30 2 4 2 2 3 2" xfId="29398"/>
    <cellStyle name="Normal 30 2 4 2 2 4" xfId="21831"/>
    <cellStyle name="Normal 30 2 4 2 3" xfId="6389"/>
    <cellStyle name="Normal 30 2 4 2 3 2" xfId="14448"/>
    <cellStyle name="Normal 30 2 4 2 3 2 2" xfId="31295"/>
    <cellStyle name="Normal 30 2 4 2 3 3" xfId="23728"/>
    <cellStyle name="Normal 30 2 4 2 4" xfId="10615"/>
    <cellStyle name="Normal 30 2 4 2 4 2" xfId="27514"/>
    <cellStyle name="Normal 30 2 4 2 5" xfId="17644"/>
    <cellStyle name="Normal 30 2 4 2 6" xfId="19946"/>
    <cellStyle name="Normal 30 2 4 3" xfId="3578"/>
    <cellStyle name="Normal 30 2 4 3 2" xfId="7361"/>
    <cellStyle name="Normal 30 2 4 3 2 2" xfId="15420"/>
    <cellStyle name="Normal 30 2 4 3 2 2 2" xfId="32267"/>
    <cellStyle name="Normal 30 2 4 3 2 3" xfId="24700"/>
    <cellStyle name="Normal 30 2 4 3 3" xfId="11637"/>
    <cellStyle name="Normal 30 2 4 3 3 2" xfId="28486"/>
    <cellStyle name="Normal 30 2 4 3 4" xfId="20919"/>
    <cellStyle name="Normal 30 2 4 4" xfId="5477"/>
    <cellStyle name="Normal 30 2 4 4 2" xfId="13536"/>
    <cellStyle name="Normal 30 2 4 4 2 2" xfId="30383"/>
    <cellStyle name="Normal 30 2 4 4 3" xfId="22816"/>
    <cellStyle name="Normal 30 2 4 5" xfId="9662"/>
    <cellStyle name="Normal 30 2 4 5 2" xfId="26602"/>
    <cellStyle name="Normal 30 2 4 6" xfId="17643"/>
    <cellStyle name="Normal 30 2 4 7" xfId="19034"/>
    <cellStyle name="Normal 30 2 5" xfId="2058"/>
    <cellStyle name="Normal 30 2 5 2" xfId="4039"/>
    <cellStyle name="Normal 30 2 5 2 2" xfId="7822"/>
    <cellStyle name="Normal 30 2 5 2 2 2" xfId="15881"/>
    <cellStyle name="Normal 30 2 5 2 2 2 2" xfId="32728"/>
    <cellStyle name="Normal 30 2 5 2 2 3" xfId="25161"/>
    <cellStyle name="Normal 30 2 5 2 3" xfId="12098"/>
    <cellStyle name="Normal 30 2 5 2 3 2" xfId="28947"/>
    <cellStyle name="Normal 30 2 5 2 4" xfId="21380"/>
    <cellStyle name="Normal 30 2 5 3" xfId="5938"/>
    <cellStyle name="Normal 30 2 5 3 2" xfId="13997"/>
    <cellStyle name="Normal 30 2 5 3 2 2" xfId="30844"/>
    <cellStyle name="Normal 30 2 5 3 3" xfId="23277"/>
    <cellStyle name="Normal 30 2 5 4" xfId="10156"/>
    <cellStyle name="Normal 30 2 5 4 2" xfId="27063"/>
    <cellStyle name="Normal 30 2 5 5" xfId="17645"/>
    <cellStyle name="Normal 30 2 5 6" xfId="19495"/>
    <cellStyle name="Normal 30 2 6" xfId="3097"/>
    <cellStyle name="Normal 30 2 6 2" xfId="6910"/>
    <cellStyle name="Normal 30 2 6 2 2" xfId="14969"/>
    <cellStyle name="Normal 30 2 6 2 2 2" xfId="31816"/>
    <cellStyle name="Normal 30 2 6 2 3" xfId="24249"/>
    <cellStyle name="Normal 30 2 6 3" xfId="11160"/>
    <cellStyle name="Normal 30 2 6 3 2" xfId="28035"/>
    <cellStyle name="Normal 30 2 6 4" xfId="20468"/>
    <cellStyle name="Normal 30 2 7" xfId="5026"/>
    <cellStyle name="Normal 30 2 7 2" xfId="13085"/>
    <cellStyle name="Normal 30 2 7 2 2" xfId="29932"/>
    <cellStyle name="Normal 30 2 7 3" xfId="22365"/>
    <cellStyle name="Normal 30 2 8" xfId="9045"/>
    <cellStyle name="Normal 30 2 8 2" xfId="26151"/>
    <cellStyle name="Normal 30 2 9" xfId="17630"/>
    <cellStyle name="Normal 30 3" xfId="951"/>
    <cellStyle name="Normal 30 3 2" xfId="3131"/>
    <cellStyle name="Normal 30 3 3" xfId="17646"/>
    <cellStyle name="Normal 30 3 4" xfId="34105"/>
    <cellStyle name="Normal 30 4" xfId="1046"/>
    <cellStyle name="Normal 30 4 2" xfId="1307"/>
    <cellStyle name="Normal 30 4 2 2" xfId="1803"/>
    <cellStyle name="Normal 30 4 2 2 2" xfId="2802"/>
    <cellStyle name="Normal 30 4 2 2 2 2" xfId="4764"/>
    <cellStyle name="Normal 30 4 2 2 2 2 2" xfId="8547"/>
    <cellStyle name="Normal 30 4 2 2 2 2 2 2" xfId="16606"/>
    <cellStyle name="Normal 30 4 2 2 2 2 2 2 2" xfId="33453"/>
    <cellStyle name="Normal 30 4 2 2 2 2 2 3" xfId="25886"/>
    <cellStyle name="Normal 30 4 2 2 2 2 3" xfId="12823"/>
    <cellStyle name="Normal 30 4 2 2 2 2 3 2" xfId="29672"/>
    <cellStyle name="Normal 30 4 2 2 2 2 4" xfId="22105"/>
    <cellStyle name="Normal 30 4 2 2 2 3" xfId="6663"/>
    <cellStyle name="Normal 30 4 2 2 2 3 2" xfId="14722"/>
    <cellStyle name="Normal 30 4 2 2 2 3 2 2" xfId="31569"/>
    <cellStyle name="Normal 30 4 2 2 2 3 3" xfId="24002"/>
    <cellStyle name="Normal 30 4 2 2 2 4" xfId="10889"/>
    <cellStyle name="Normal 30 4 2 2 2 4 2" xfId="27788"/>
    <cellStyle name="Normal 30 4 2 2 2 5" xfId="17650"/>
    <cellStyle name="Normal 30 4 2 2 2 6" xfId="20220"/>
    <cellStyle name="Normal 30 4 2 2 3" xfId="3852"/>
    <cellStyle name="Normal 30 4 2 2 3 2" xfId="7635"/>
    <cellStyle name="Normal 30 4 2 2 3 2 2" xfId="15694"/>
    <cellStyle name="Normal 30 4 2 2 3 2 2 2" xfId="32541"/>
    <cellStyle name="Normal 30 4 2 2 3 2 3" xfId="24974"/>
    <cellStyle name="Normal 30 4 2 2 3 3" xfId="11911"/>
    <cellStyle name="Normal 30 4 2 2 3 3 2" xfId="28760"/>
    <cellStyle name="Normal 30 4 2 2 3 4" xfId="21193"/>
    <cellStyle name="Normal 30 4 2 2 4" xfId="5751"/>
    <cellStyle name="Normal 30 4 2 2 4 2" xfId="13810"/>
    <cellStyle name="Normal 30 4 2 2 4 2 2" xfId="30657"/>
    <cellStyle name="Normal 30 4 2 2 4 3" xfId="23090"/>
    <cellStyle name="Normal 30 4 2 2 5" xfId="9936"/>
    <cellStyle name="Normal 30 4 2 2 5 2" xfId="26876"/>
    <cellStyle name="Normal 30 4 2 2 6" xfId="17649"/>
    <cellStyle name="Normal 30 4 2 2 7" xfId="19308"/>
    <cellStyle name="Normal 30 4 2 3" xfId="2349"/>
    <cellStyle name="Normal 30 4 2 3 2" xfId="4313"/>
    <cellStyle name="Normal 30 4 2 3 2 2" xfId="8096"/>
    <cellStyle name="Normal 30 4 2 3 2 2 2" xfId="16155"/>
    <cellStyle name="Normal 30 4 2 3 2 2 2 2" xfId="33002"/>
    <cellStyle name="Normal 30 4 2 3 2 2 3" xfId="25435"/>
    <cellStyle name="Normal 30 4 2 3 2 3" xfId="12372"/>
    <cellStyle name="Normal 30 4 2 3 2 3 2" xfId="29221"/>
    <cellStyle name="Normal 30 4 2 3 2 4" xfId="21654"/>
    <cellStyle name="Normal 30 4 2 3 3" xfId="6212"/>
    <cellStyle name="Normal 30 4 2 3 3 2" xfId="14271"/>
    <cellStyle name="Normal 30 4 2 3 3 2 2" xfId="31118"/>
    <cellStyle name="Normal 30 4 2 3 3 3" xfId="23551"/>
    <cellStyle name="Normal 30 4 2 3 4" xfId="10437"/>
    <cellStyle name="Normal 30 4 2 3 4 2" xfId="27337"/>
    <cellStyle name="Normal 30 4 2 3 5" xfId="17651"/>
    <cellStyle name="Normal 30 4 2 3 6" xfId="19769"/>
    <cellStyle name="Normal 30 4 2 4" xfId="3401"/>
    <cellStyle name="Normal 30 4 2 4 2" xfId="7184"/>
    <cellStyle name="Normal 30 4 2 4 2 2" xfId="15243"/>
    <cellStyle name="Normal 30 4 2 4 2 2 2" xfId="32090"/>
    <cellStyle name="Normal 30 4 2 4 2 3" xfId="24523"/>
    <cellStyle name="Normal 30 4 2 4 3" xfId="11460"/>
    <cellStyle name="Normal 30 4 2 4 3 2" xfId="28309"/>
    <cellStyle name="Normal 30 4 2 4 4" xfId="20742"/>
    <cellStyle name="Normal 30 4 2 5" xfId="5300"/>
    <cellStyle name="Normal 30 4 2 5 2" xfId="13359"/>
    <cellStyle name="Normal 30 4 2 5 2 2" xfId="30206"/>
    <cellStyle name="Normal 30 4 2 5 3" xfId="22639"/>
    <cellStyle name="Normal 30 4 2 6" xfId="9461"/>
    <cellStyle name="Normal 30 4 2 6 2" xfId="26425"/>
    <cellStyle name="Normal 30 4 2 7" xfId="17648"/>
    <cellStyle name="Normal 30 4 2 8" xfId="18857"/>
    <cellStyle name="Normal 30 4 3" xfId="1585"/>
    <cellStyle name="Normal 30 4 3 2" xfId="2584"/>
    <cellStyle name="Normal 30 4 3 2 2" xfId="4546"/>
    <cellStyle name="Normal 30 4 3 2 2 2" xfId="8329"/>
    <cellStyle name="Normal 30 4 3 2 2 2 2" xfId="16388"/>
    <cellStyle name="Normal 30 4 3 2 2 2 2 2" xfId="33235"/>
    <cellStyle name="Normal 30 4 3 2 2 2 3" xfId="25668"/>
    <cellStyle name="Normal 30 4 3 2 2 3" xfId="12605"/>
    <cellStyle name="Normal 30 4 3 2 2 3 2" xfId="29454"/>
    <cellStyle name="Normal 30 4 3 2 2 4" xfId="21887"/>
    <cellStyle name="Normal 30 4 3 2 3" xfId="6445"/>
    <cellStyle name="Normal 30 4 3 2 3 2" xfId="14504"/>
    <cellStyle name="Normal 30 4 3 2 3 2 2" xfId="31351"/>
    <cellStyle name="Normal 30 4 3 2 3 3" xfId="23784"/>
    <cellStyle name="Normal 30 4 3 2 4" xfId="10671"/>
    <cellStyle name="Normal 30 4 3 2 4 2" xfId="27570"/>
    <cellStyle name="Normal 30 4 3 2 5" xfId="17653"/>
    <cellStyle name="Normal 30 4 3 2 6" xfId="20002"/>
    <cellStyle name="Normal 30 4 3 3" xfId="3634"/>
    <cellStyle name="Normal 30 4 3 3 2" xfId="7417"/>
    <cellStyle name="Normal 30 4 3 3 2 2" xfId="15476"/>
    <cellStyle name="Normal 30 4 3 3 2 2 2" xfId="32323"/>
    <cellStyle name="Normal 30 4 3 3 2 3" xfId="24756"/>
    <cellStyle name="Normal 30 4 3 3 3" xfId="11693"/>
    <cellStyle name="Normal 30 4 3 3 3 2" xfId="28542"/>
    <cellStyle name="Normal 30 4 3 3 4" xfId="20975"/>
    <cellStyle name="Normal 30 4 3 4" xfId="5533"/>
    <cellStyle name="Normal 30 4 3 4 2" xfId="13592"/>
    <cellStyle name="Normal 30 4 3 4 2 2" xfId="30439"/>
    <cellStyle name="Normal 30 4 3 4 3" xfId="22872"/>
    <cellStyle name="Normal 30 4 3 5" xfId="9718"/>
    <cellStyle name="Normal 30 4 3 5 2" xfId="26658"/>
    <cellStyle name="Normal 30 4 3 6" xfId="17652"/>
    <cellStyle name="Normal 30 4 3 7" xfId="19090"/>
    <cellStyle name="Normal 30 4 4" xfId="2131"/>
    <cellStyle name="Normal 30 4 4 2" xfId="4095"/>
    <cellStyle name="Normal 30 4 4 2 2" xfId="7878"/>
    <cellStyle name="Normal 30 4 4 2 2 2" xfId="15937"/>
    <cellStyle name="Normal 30 4 4 2 2 2 2" xfId="32784"/>
    <cellStyle name="Normal 30 4 4 2 2 3" xfId="25217"/>
    <cellStyle name="Normal 30 4 4 2 3" xfId="12154"/>
    <cellStyle name="Normal 30 4 4 2 3 2" xfId="29003"/>
    <cellStyle name="Normal 30 4 4 2 4" xfId="21436"/>
    <cellStyle name="Normal 30 4 4 3" xfId="5994"/>
    <cellStyle name="Normal 30 4 4 3 2" xfId="14053"/>
    <cellStyle name="Normal 30 4 4 3 2 2" xfId="30900"/>
    <cellStyle name="Normal 30 4 4 3 3" xfId="23333"/>
    <cellStyle name="Normal 30 4 4 4" xfId="10219"/>
    <cellStyle name="Normal 30 4 4 4 2" xfId="27119"/>
    <cellStyle name="Normal 30 4 4 5" xfId="17654"/>
    <cellStyle name="Normal 30 4 4 6" xfId="19551"/>
    <cellStyle name="Normal 30 4 5" xfId="3183"/>
    <cellStyle name="Normal 30 4 5 2" xfId="6966"/>
    <cellStyle name="Normal 30 4 5 2 2" xfId="15025"/>
    <cellStyle name="Normal 30 4 5 2 2 2" xfId="31872"/>
    <cellStyle name="Normal 30 4 5 2 3" xfId="24305"/>
    <cellStyle name="Normal 30 4 5 3" xfId="11242"/>
    <cellStyle name="Normal 30 4 5 3 2" xfId="28091"/>
    <cellStyle name="Normal 30 4 5 4" xfId="20524"/>
    <cellStyle name="Normal 30 4 6" xfId="5082"/>
    <cellStyle name="Normal 30 4 6 2" xfId="13141"/>
    <cellStyle name="Normal 30 4 6 2 2" xfId="29988"/>
    <cellStyle name="Normal 30 4 6 3" xfId="22421"/>
    <cellStyle name="Normal 30 4 7" xfId="9226"/>
    <cellStyle name="Normal 30 4 7 2" xfId="26207"/>
    <cellStyle name="Normal 30 4 8" xfId="17647"/>
    <cellStyle name="Normal 30 4 9" xfId="18639"/>
    <cellStyle name="Normal 30 5" xfId="1215"/>
    <cellStyle name="Normal 30 5 2" xfId="1711"/>
    <cellStyle name="Normal 30 5 2 2" xfId="2710"/>
    <cellStyle name="Normal 30 5 2 2 2" xfId="4672"/>
    <cellStyle name="Normal 30 5 2 2 2 2" xfId="8455"/>
    <cellStyle name="Normal 30 5 2 2 2 2 2" xfId="16514"/>
    <cellStyle name="Normal 30 5 2 2 2 2 2 2" xfId="33361"/>
    <cellStyle name="Normal 30 5 2 2 2 2 3" xfId="25794"/>
    <cellStyle name="Normal 30 5 2 2 2 3" xfId="12731"/>
    <cellStyle name="Normal 30 5 2 2 2 3 2" xfId="29580"/>
    <cellStyle name="Normal 30 5 2 2 2 4" xfId="22013"/>
    <cellStyle name="Normal 30 5 2 2 3" xfId="6571"/>
    <cellStyle name="Normal 30 5 2 2 3 2" xfId="14630"/>
    <cellStyle name="Normal 30 5 2 2 3 2 2" xfId="31477"/>
    <cellStyle name="Normal 30 5 2 2 3 3" xfId="23910"/>
    <cellStyle name="Normal 30 5 2 2 4" xfId="10797"/>
    <cellStyle name="Normal 30 5 2 2 4 2" xfId="27696"/>
    <cellStyle name="Normal 30 5 2 2 5" xfId="17657"/>
    <cellStyle name="Normal 30 5 2 2 6" xfId="20128"/>
    <cellStyle name="Normal 30 5 2 3" xfId="3760"/>
    <cellStyle name="Normal 30 5 2 3 2" xfId="7543"/>
    <cellStyle name="Normal 30 5 2 3 2 2" xfId="15602"/>
    <cellStyle name="Normal 30 5 2 3 2 2 2" xfId="32449"/>
    <cellStyle name="Normal 30 5 2 3 2 3" xfId="24882"/>
    <cellStyle name="Normal 30 5 2 3 3" xfId="11819"/>
    <cellStyle name="Normal 30 5 2 3 3 2" xfId="28668"/>
    <cellStyle name="Normal 30 5 2 3 4" xfId="21101"/>
    <cellStyle name="Normal 30 5 2 4" xfId="5659"/>
    <cellStyle name="Normal 30 5 2 4 2" xfId="13718"/>
    <cellStyle name="Normal 30 5 2 4 2 2" xfId="30565"/>
    <cellStyle name="Normal 30 5 2 4 3" xfId="22998"/>
    <cellStyle name="Normal 30 5 2 5" xfId="9844"/>
    <cellStyle name="Normal 30 5 2 5 2" xfId="26784"/>
    <cellStyle name="Normal 30 5 2 6" xfId="17656"/>
    <cellStyle name="Normal 30 5 2 7" xfId="19216"/>
    <cellStyle name="Normal 30 5 3" xfId="2257"/>
    <cellStyle name="Normal 30 5 3 2" xfId="4221"/>
    <cellStyle name="Normal 30 5 3 2 2" xfId="8004"/>
    <cellStyle name="Normal 30 5 3 2 2 2" xfId="16063"/>
    <cellStyle name="Normal 30 5 3 2 2 2 2" xfId="32910"/>
    <cellStyle name="Normal 30 5 3 2 2 3" xfId="25343"/>
    <cellStyle name="Normal 30 5 3 2 3" xfId="12280"/>
    <cellStyle name="Normal 30 5 3 2 3 2" xfId="29129"/>
    <cellStyle name="Normal 30 5 3 2 4" xfId="21562"/>
    <cellStyle name="Normal 30 5 3 3" xfId="6120"/>
    <cellStyle name="Normal 30 5 3 3 2" xfId="14179"/>
    <cellStyle name="Normal 30 5 3 3 2 2" xfId="31026"/>
    <cellStyle name="Normal 30 5 3 3 3" xfId="23459"/>
    <cellStyle name="Normal 30 5 3 4" xfId="10345"/>
    <cellStyle name="Normal 30 5 3 4 2" xfId="27245"/>
    <cellStyle name="Normal 30 5 3 5" xfId="17658"/>
    <cellStyle name="Normal 30 5 3 6" xfId="19677"/>
    <cellStyle name="Normal 30 5 4" xfId="3309"/>
    <cellStyle name="Normal 30 5 4 2" xfId="7092"/>
    <cellStyle name="Normal 30 5 4 2 2" xfId="15151"/>
    <cellStyle name="Normal 30 5 4 2 2 2" xfId="31998"/>
    <cellStyle name="Normal 30 5 4 2 3" xfId="24431"/>
    <cellStyle name="Normal 30 5 4 3" xfId="11368"/>
    <cellStyle name="Normal 30 5 4 3 2" xfId="28217"/>
    <cellStyle name="Normal 30 5 4 4" xfId="20650"/>
    <cellStyle name="Normal 30 5 5" xfId="5208"/>
    <cellStyle name="Normal 30 5 5 2" xfId="13267"/>
    <cellStyle name="Normal 30 5 5 2 2" xfId="30114"/>
    <cellStyle name="Normal 30 5 5 3" xfId="22547"/>
    <cellStyle name="Normal 30 5 6" xfId="9369"/>
    <cellStyle name="Normal 30 5 6 2" xfId="26333"/>
    <cellStyle name="Normal 30 5 7" xfId="17655"/>
    <cellStyle name="Normal 30 5 8" xfId="18765"/>
    <cellStyle name="Normal 30 6" xfId="1493"/>
    <cellStyle name="Normal 30 6 2" xfId="2492"/>
    <cellStyle name="Normal 30 6 2 2" xfId="4454"/>
    <cellStyle name="Normal 30 6 2 2 2" xfId="8237"/>
    <cellStyle name="Normal 30 6 2 2 2 2" xfId="16296"/>
    <cellStyle name="Normal 30 6 2 2 2 2 2" xfId="33143"/>
    <cellStyle name="Normal 30 6 2 2 2 3" xfId="25576"/>
    <cellStyle name="Normal 30 6 2 2 3" xfId="12513"/>
    <cellStyle name="Normal 30 6 2 2 3 2" xfId="29362"/>
    <cellStyle name="Normal 30 6 2 2 4" xfId="21795"/>
    <cellStyle name="Normal 30 6 2 3" xfId="6353"/>
    <cellStyle name="Normal 30 6 2 3 2" xfId="14412"/>
    <cellStyle name="Normal 30 6 2 3 2 2" xfId="31259"/>
    <cellStyle name="Normal 30 6 2 3 3" xfId="23692"/>
    <cellStyle name="Normal 30 6 2 4" xfId="10579"/>
    <cellStyle name="Normal 30 6 2 4 2" xfId="27478"/>
    <cellStyle name="Normal 30 6 2 5" xfId="17660"/>
    <cellStyle name="Normal 30 6 2 6" xfId="19910"/>
    <cellStyle name="Normal 30 6 3" xfId="3542"/>
    <cellStyle name="Normal 30 6 3 2" xfId="7325"/>
    <cellStyle name="Normal 30 6 3 2 2" xfId="15384"/>
    <cellStyle name="Normal 30 6 3 2 2 2" xfId="32231"/>
    <cellStyle name="Normal 30 6 3 2 3" xfId="24664"/>
    <cellStyle name="Normal 30 6 3 3" xfId="11601"/>
    <cellStyle name="Normal 30 6 3 3 2" xfId="28450"/>
    <cellStyle name="Normal 30 6 3 4" xfId="20883"/>
    <cellStyle name="Normal 30 6 4" xfId="5441"/>
    <cellStyle name="Normal 30 6 4 2" xfId="13500"/>
    <cellStyle name="Normal 30 6 4 2 2" xfId="30347"/>
    <cellStyle name="Normal 30 6 4 3" xfId="22780"/>
    <cellStyle name="Normal 30 6 5" xfId="9626"/>
    <cellStyle name="Normal 30 6 5 2" xfId="26566"/>
    <cellStyle name="Normal 30 6 6" xfId="17659"/>
    <cellStyle name="Normal 30 6 7" xfId="18998"/>
    <cellStyle name="Normal 30 7" xfId="2018"/>
    <cellStyle name="Normal 30 7 2" xfId="4003"/>
    <cellStyle name="Normal 30 7 2 2" xfId="7786"/>
    <cellStyle name="Normal 30 7 2 2 2" xfId="15845"/>
    <cellStyle name="Normal 30 7 2 2 2 2" xfId="32692"/>
    <cellStyle name="Normal 30 7 2 2 3" xfId="25125"/>
    <cellStyle name="Normal 30 7 2 3" xfId="12062"/>
    <cellStyle name="Normal 30 7 2 3 2" xfId="28911"/>
    <cellStyle name="Normal 30 7 2 4" xfId="21344"/>
    <cellStyle name="Normal 30 7 3" xfId="5902"/>
    <cellStyle name="Normal 30 7 3 2" xfId="13961"/>
    <cellStyle name="Normal 30 7 3 2 2" xfId="30808"/>
    <cellStyle name="Normal 30 7 3 3" xfId="23241"/>
    <cellStyle name="Normal 30 7 4" xfId="10117"/>
    <cellStyle name="Normal 30 7 4 2" xfId="27027"/>
    <cellStyle name="Normal 30 7 5" xfId="17661"/>
    <cellStyle name="Normal 30 7 6" xfId="19459"/>
    <cellStyle name="Normal 30 8" xfId="3061"/>
    <cellStyle name="Normal 30 8 2" xfId="6874"/>
    <cellStyle name="Normal 30 8 2 2" xfId="14933"/>
    <cellStyle name="Normal 30 8 2 2 2" xfId="31780"/>
    <cellStyle name="Normal 30 8 2 3" xfId="24213"/>
    <cellStyle name="Normal 30 8 3" xfId="11124"/>
    <cellStyle name="Normal 30 8 3 2" xfId="27999"/>
    <cellStyle name="Normal 30 8 4" xfId="20432"/>
    <cellStyle name="Normal 30 9" xfId="4990"/>
    <cellStyle name="Normal 30 9 2" xfId="13049"/>
    <cellStyle name="Normal 30 9 2 2" xfId="29896"/>
    <cellStyle name="Normal 30 9 3" xfId="22329"/>
    <cellStyle name="Normal 300" xfId="33709"/>
    <cellStyle name="Normal 301" xfId="33710"/>
    <cellStyle name="Normal 302" xfId="33711"/>
    <cellStyle name="Normal 303" xfId="33712"/>
    <cellStyle name="Normal 304" xfId="33713"/>
    <cellStyle name="Normal 305" xfId="33714"/>
    <cellStyle name="Normal 306" xfId="33715"/>
    <cellStyle name="Normal 307" xfId="33716"/>
    <cellStyle name="Normal 308" xfId="33717"/>
    <cellStyle name="Normal 309" xfId="33718"/>
    <cellStyle name="Normal 31" xfId="631"/>
    <cellStyle name="Normal 31 10" xfId="8974"/>
    <cellStyle name="Normal 31 10 2" xfId="26116"/>
    <cellStyle name="Normal 31 11" xfId="17662"/>
    <cellStyle name="Normal 31 12" xfId="18547"/>
    <cellStyle name="Normal 31 13" xfId="34106"/>
    <cellStyle name="Normal 31 2" xfId="749"/>
    <cellStyle name="Normal 31 2 10" xfId="18583"/>
    <cellStyle name="Normal 31 2 11" xfId="34107"/>
    <cellStyle name="Normal 31 2 2" xfId="1083"/>
    <cellStyle name="Normal 31 2 2 2" xfId="1344"/>
    <cellStyle name="Normal 31 2 2 2 2" xfId="1840"/>
    <cellStyle name="Normal 31 2 2 2 2 2" xfId="2839"/>
    <cellStyle name="Normal 31 2 2 2 2 2 2" xfId="4801"/>
    <cellStyle name="Normal 31 2 2 2 2 2 2 2" xfId="8584"/>
    <cellStyle name="Normal 31 2 2 2 2 2 2 2 2" xfId="16643"/>
    <cellStyle name="Normal 31 2 2 2 2 2 2 2 2 2" xfId="33490"/>
    <cellStyle name="Normal 31 2 2 2 2 2 2 2 3" xfId="25923"/>
    <cellStyle name="Normal 31 2 2 2 2 2 2 3" xfId="12860"/>
    <cellStyle name="Normal 31 2 2 2 2 2 2 3 2" xfId="29709"/>
    <cellStyle name="Normal 31 2 2 2 2 2 2 4" xfId="22142"/>
    <cellStyle name="Normal 31 2 2 2 2 2 3" xfId="6700"/>
    <cellStyle name="Normal 31 2 2 2 2 2 3 2" xfId="14759"/>
    <cellStyle name="Normal 31 2 2 2 2 2 3 2 2" xfId="31606"/>
    <cellStyle name="Normal 31 2 2 2 2 2 3 3" xfId="24039"/>
    <cellStyle name="Normal 31 2 2 2 2 2 4" xfId="10926"/>
    <cellStyle name="Normal 31 2 2 2 2 2 4 2" xfId="27825"/>
    <cellStyle name="Normal 31 2 2 2 2 2 5" xfId="17667"/>
    <cellStyle name="Normal 31 2 2 2 2 2 6" xfId="20257"/>
    <cellStyle name="Normal 31 2 2 2 2 3" xfId="3889"/>
    <cellStyle name="Normal 31 2 2 2 2 3 2" xfId="7672"/>
    <cellStyle name="Normal 31 2 2 2 2 3 2 2" xfId="15731"/>
    <cellStyle name="Normal 31 2 2 2 2 3 2 2 2" xfId="32578"/>
    <cellStyle name="Normal 31 2 2 2 2 3 2 3" xfId="25011"/>
    <cellStyle name="Normal 31 2 2 2 2 3 3" xfId="11948"/>
    <cellStyle name="Normal 31 2 2 2 2 3 3 2" xfId="28797"/>
    <cellStyle name="Normal 31 2 2 2 2 3 4" xfId="21230"/>
    <cellStyle name="Normal 31 2 2 2 2 4" xfId="5788"/>
    <cellStyle name="Normal 31 2 2 2 2 4 2" xfId="13847"/>
    <cellStyle name="Normal 31 2 2 2 2 4 2 2" xfId="30694"/>
    <cellStyle name="Normal 31 2 2 2 2 4 3" xfId="23127"/>
    <cellStyle name="Normal 31 2 2 2 2 5" xfId="9973"/>
    <cellStyle name="Normal 31 2 2 2 2 5 2" xfId="26913"/>
    <cellStyle name="Normal 31 2 2 2 2 6" xfId="17666"/>
    <cellStyle name="Normal 31 2 2 2 2 7" xfId="19345"/>
    <cellStyle name="Normal 31 2 2 2 3" xfId="2386"/>
    <cellStyle name="Normal 31 2 2 2 3 2" xfId="4350"/>
    <cellStyle name="Normal 31 2 2 2 3 2 2" xfId="8133"/>
    <cellStyle name="Normal 31 2 2 2 3 2 2 2" xfId="16192"/>
    <cellStyle name="Normal 31 2 2 2 3 2 2 2 2" xfId="33039"/>
    <cellStyle name="Normal 31 2 2 2 3 2 2 3" xfId="25472"/>
    <cellStyle name="Normal 31 2 2 2 3 2 3" xfId="12409"/>
    <cellStyle name="Normal 31 2 2 2 3 2 3 2" xfId="29258"/>
    <cellStyle name="Normal 31 2 2 2 3 2 4" xfId="21691"/>
    <cellStyle name="Normal 31 2 2 2 3 3" xfId="6249"/>
    <cellStyle name="Normal 31 2 2 2 3 3 2" xfId="14308"/>
    <cellStyle name="Normal 31 2 2 2 3 3 2 2" xfId="31155"/>
    <cellStyle name="Normal 31 2 2 2 3 3 3" xfId="23588"/>
    <cellStyle name="Normal 31 2 2 2 3 4" xfId="10474"/>
    <cellStyle name="Normal 31 2 2 2 3 4 2" xfId="27374"/>
    <cellStyle name="Normal 31 2 2 2 3 5" xfId="17668"/>
    <cellStyle name="Normal 31 2 2 2 3 6" xfId="19806"/>
    <cellStyle name="Normal 31 2 2 2 4" xfId="3438"/>
    <cellStyle name="Normal 31 2 2 2 4 2" xfId="7221"/>
    <cellStyle name="Normal 31 2 2 2 4 2 2" xfId="15280"/>
    <cellStyle name="Normal 31 2 2 2 4 2 2 2" xfId="32127"/>
    <cellStyle name="Normal 31 2 2 2 4 2 3" xfId="24560"/>
    <cellStyle name="Normal 31 2 2 2 4 3" xfId="11497"/>
    <cellStyle name="Normal 31 2 2 2 4 3 2" xfId="28346"/>
    <cellStyle name="Normal 31 2 2 2 4 4" xfId="20779"/>
    <cellStyle name="Normal 31 2 2 2 5" xfId="5337"/>
    <cellStyle name="Normal 31 2 2 2 5 2" xfId="13396"/>
    <cellStyle name="Normal 31 2 2 2 5 2 2" xfId="30243"/>
    <cellStyle name="Normal 31 2 2 2 5 3" xfId="22676"/>
    <cellStyle name="Normal 31 2 2 2 6" xfId="9498"/>
    <cellStyle name="Normal 31 2 2 2 6 2" xfId="26462"/>
    <cellStyle name="Normal 31 2 2 2 7" xfId="17665"/>
    <cellStyle name="Normal 31 2 2 2 8" xfId="18894"/>
    <cellStyle name="Normal 31 2 2 3" xfId="1622"/>
    <cellStyle name="Normal 31 2 2 3 2" xfId="2621"/>
    <cellStyle name="Normal 31 2 2 3 2 2" xfId="4583"/>
    <cellStyle name="Normal 31 2 2 3 2 2 2" xfId="8366"/>
    <cellStyle name="Normal 31 2 2 3 2 2 2 2" xfId="16425"/>
    <cellStyle name="Normal 31 2 2 3 2 2 2 2 2" xfId="33272"/>
    <cellStyle name="Normal 31 2 2 3 2 2 2 3" xfId="25705"/>
    <cellStyle name="Normal 31 2 2 3 2 2 3" xfId="12642"/>
    <cellStyle name="Normal 31 2 2 3 2 2 3 2" xfId="29491"/>
    <cellStyle name="Normal 31 2 2 3 2 2 4" xfId="21924"/>
    <cellStyle name="Normal 31 2 2 3 2 3" xfId="6482"/>
    <cellStyle name="Normal 31 2 2 3 2 3 2" xfId="14541"/>
    <cellStyle name="Normal 31 2 2 3 2 3 2 2" xfId="31388"/>
    <cellStyle name="Normal 31 2 2 3 2 3 3" xfId="23821"/>
    <cellStyle name="Normal 31 2 2 3 2 4" xfId="10708"/>
    <cellStyle name="Normal 31 2 2 3 2 4 2" xfId="27607"/>
    <cellStyle name="Normal 31 2 2 3 2 5" xfId="17670"/>
    <cellStyle name="Normal 31 2 2 3 2 6" xfId="20039"/>
    <cellStyle name="Normal 31 2 2 3 3" xfId="3671"/>
    <cellStyle name="Normal 31 2 2 3 3 2" xfId="7454"/>
    <cellStyle name="Normal 31 2 2 3 3 2 2" xfId="15513"/>
    <cellStyle name="Normal 31 2 2 3 3 2 2 2" xfId="32360"/>
    <cellStyle name="Normal 31 2 2 3 3 2 3" xfId="24793"/>
    <cellStyle name="Normal 31 2 2 3 3 3" xfId="11730"/>
    <cellStyle name="Normal 31 2 2 3 3 3 2" xfId="28579"/>
    <cellStyle name="Normal 31 2 2 3 3 4" xfId="21012"/>
    <cellStyle name="Normal 31 2 2 3 4" xfId="5570"/>
    <cellStyle name="Normal 31 2 2 3 4 2" xfId="13629"/>
    <cellStyle name="Normal 31 2 2 3 4 2 2" xfId="30476"/>
    <cellStyle name="Normal 31 2 2 3 4 3" xfId="22909"/>
    <cellStyle name="Normal 31 2 2 3 5" xfId="9755"/>
    <cellStyle name="Normal 31 2 2 3 5 2" xfId="26695"/>
    <cellStyle name="Normal 31 2 2 3 6" xfId="17669"/>
    <cellStyle name="Normal 31 2 2 3 7" xfId="19127"/>
    <cellStyle name="Normal 31 2 2 4" xfId="2168"/>
    <cellStyle name="Normal 31 2 2 4 2" xfId="4132"/>
    <cellStyle name="Normal 31 2 2 4 2 2" xfId="7915"/>
    <cellStyle name="Normal 31 2 2 4 2 2 2" xfId="15974"/>
    <cellStyle name="Normal 31 2 2 4 2 2 2 2" xfId="32821"/>
    <cellStyle name="Normal 31 2 2 4 2 2 3" xfId="25254"/>
    <cellStyle name="Normal 31 2 2 4 2 3" xfId="12191"/>
    <cellStyle name="Normal 31 2 2 4 2 3 2" xfId="29040"/>
    <cellStyle name="Normal 31 2 2 4 2 4" xfId="21473"/>
    <cellStyle name="Normal 31 2 2 4 3" xfId="6031"/>
    <cellStyle name="Normal 31 2 2 4 3 2" xfId="14090"/>
    <cellStyle name="Normal 31 2 2 4 3 2 2" xfId="30937"/>
    <cellStyle name="Normal 31 2 2 4 3 3" xfId="23370"/>
    <cellStyle name="Normal 31 2 2 4 4" xfId="10256"/>
    <cellStyle name="Normal 31 2 2 4 4 2" xfId="27156"/>
    <cellStyle name="Normal 31 2 2 4 5" xfId="17671"/>
    <cellStyle name="Normal 31 2 2 4 6" xfId="19588"/>
    <cellStyle name="Normal 31 2 2 5" xfId="3220"/>
    <cellStyle name="Normal 31 2 2 5 2" xfId="7003"/>
    <cellStyle name="Normal 31 2 2 5 2 2" xfId="15062"/>
    <cellStyle name="Normal 31 2 2 5 2 2 2" xfId="31909"/>
    <cellStyle name="Normal 31 2 2 5 2 3" xfId="24342"/>
    <cellStyle name="Normal 31 2 2 5 3" xfId="11279"/>
    <cellStyle name="Normal 31 2 2 5 3 2" xfId="28128"/>
    <cellStyle name="Normal 31 2 2 5 4" xfId="20561"/>
    <cellStyle name="Normal 31 2 2 6" xfId="5119"/>
    <cellStyle name="Normal 31 2 2 6 2" xfId="13178"/>
    <cellStyle name="Normal 31 2 2 6 2 2" xfId="30025"/>
    <cellStyle name="Normal 31 2 2 6 3" xfId="22458"/>
    <cellStyle name="Normal 31 2 2 7" xfId="9263"/>
    <cellStyle name="Normal 31 2 2 7 2" xfId="26244"/>
    <cellStyle name="Normal 31 2 2 8" xfId="17664"/>
    <cellStyle name="Normal 31 2 2 9" xfId="18676"/>
    <cellStyle name="Normal 31 2 3" xfId="1252"/>
    <cellStyle name="Normal 31 2 3 2" xfId="1748"/>
    <cellStyle name="Normal 31 2 3 2 2" xfId="2747"/>
    <cellStyle name="Normal 31 2 3 2 2 2" xfId="4709"/>
    <cellStyle name="Normal 31 2 3 2 2 2 2" xfId="8492"/>
    <cellStyle name="Normal 31 2 3 2 2 2 2 2" xfId="16551"/>
    <cellStyle name="Normal 31 2 3 2 2 2 2 2 2" xfId="33398"/>
    <cellStyle name="Normal 31 2 3 2 2 2 2 3" xfId="25831"/>
    <cellStyle name="Normal 31 2 3 2 2 2 3" xfId="12768"/>
    <cellStyle name="Normal 31 2 3 2 2 2 3 2" xfId="29617"/>
    <cellStyle name="Normal 31 2 3 2 2 2 4" xfId="22050"/>
    <cellStyle name="Normal 31 2 3 2 2 3" xfId="6608"/>
    <cellStyle name="Normal 31 2 3 2 2 3 2" xfId="14667"/>
    <cellStyle name="Normal 31 2 3 2 2 3 2 2" xfId="31514"/>
    <cellStyle name="Normal 31 2 3 2 2 3 3" xfId="23947"/>
    <cellStyle name="Normal 31 2 3 2 2 4" xfId="10834"/>
    <cellStyle name="Normal 31 2 3 2 2 4 2" xfId="27733"/>
    <cellStyle name="Normal 31 2 3 2 2 5" xfId="17674"/>
    <cellStyle name="Normal 31 2 3 2 2 6" xfId="20165"/>
    <cellStyle name="Normal 31 2 3 2 3" xfId="3797"/>
    <cellStyle name="Normal 31 2 3 2 3 2" xfId="7580"/>
    <cellStyle name="Normal 31 2 3 2 3 2 2" xfId="15639"/>
    <cellStyle name="Normal 31 2 3 2 3 2 2 2" xfId="32486"/>
    <cellStyle name="Normal 31 2 3 2 3 2 3" xfId="24919"/>
    <cellStyle name="Normal 31 2 3 2 3 3" xfId="11856"/>
    <cellStyle name="Normal 31 2 3 2 3 3 2" xfId="28705"/>
    <cellStyle name="Normal 31 2 3 2 3 4" xfId="21138"/>
    <cellStyle name="Normal 31 2 3 2 4" xfId="5696"/>
    <cellStyle name="Normal 31 2 3 2 4 2" xfId="13755"/>
    <cellStyle name="Normal 31 2 3 2 4 2 2" xfId="30602"/>
    <cellStyle name="Normal 31 2 3 2 4 3" xfId="23035"/>
    <cellStyle name="Normal 31 2 3 2 5" xfId="9881"/>
    <cellStyle name="Normal 31 2 3 2 5 2" xfId="26821"/>
    <cellStyle name="Normal 31 2 3 2 6" xfId="17673"/>
    <cellStyle name="Normal 31 2 3 2 7" xfId="19253"/>
    <cellStyle name="Normal 31 2 3 3" xfId="2294"/>
    <cellStyle name="Normal 31 2 3 3 2" xfId="4258"/>
    <cellStyle name="Normal 31 2 3 3 2 2" xfId="8041"/>
    <cellStyle name="Normal 31 2 3 3 2 2 2" xfId="16100"/>
    <cellStyle name="Normal 31 2 3 3 2 2 2 2" xfId="32947"/>
    <cellStyle name="Normal 31 2 3 3 2 2 3" xfId="25380"/>
    <cellStyle name="Normal 31 2 3 3 2 3" xfId="12317"/>
    <cellStyle name="Normal 31 2 3 3 2 3 2" xfId="29166"/>
    <cellStyle name="Normal 31 2 3 3 2 4" xfId="21599"/>
    <cellStyle name="Normal 31 2 3 3 3" xfId="6157"/>
    <cellStyle name="Normal 31 2 3 3 3 2" xfId="14216"/>
    <cellStyle name="Normal 31 2 3 3 3 2 2" xfId="31063"/>
    <cellStyle name="Normal 31 2 3 3 3 3" xfId="23496"/>
    <cellStyle name="Normal 31 2 3 3 4" xfId="10382"/>
    <cellStyle name="Normal 31 2 3 3 4 2" xfId="27282"/>
    <cellStyle name="Normal 31 2 3 3 5" xfId="17675"/>
    <cellStyle name="Normal 31 2 3 3 6" xfId="19714"/>
    <cellStyle name="Normal 31 2 3 4" xfId="3346"/>
    <cellStyle name="Normal 31 2 3 4 2" xfId="7129"/>
    <cellStyle name="Normal 31 2 3 4 2 2" xfId="15188"/>
    <cellStyle name="Normal 31 2 3 4 2 2 2" xfId="32035"/>
    <cellStyle name="Normal 31 2 3 4 2 3" xfId="24468"/>
    <cellStyle name="Normal 31 2 3 4 3" xfId="11405"/>
    <cellStyle name="Normal 31 2 3 4 3 2" xfId="28254"/>
    <cellStyle name="Normal 31 2 3 4 4" xfId="20687"/>
    <cellStyle name="Normal 31 2 3 5" xfId="5245"/>
    <cellStyle name="Normal 31 2 3 5 2" xfId="13304"/>
    <cellStyle name="Normal 31 2 3 5 2 2" xfId="30151"/>
    <cellStyle name="Normal 31 2 3 5 3" xfId="22584"/>
    <cellStyle name="Normal 31 2 3 6" xfId="9406"/>
    <cellStyle name="Normal 31 2 3 6 2" xfId="26370"/>
    <cellStyle name="Normal 31 2 3 7" xfId="17672"/>
    <cellStyle name="Normal 31 2 3 8" xfId="18802"/>
    <cellStyle name="Normal 31 2 4" xfId="1530"/>
    <cellStyle name="Normal 31 2 4 2" xfId="2529"/>
    <cellStyle name="Normal 31 2 4 2 2" xfId="4491"/>
    <cellStyle name="Normal 31 2 4 2 2 2" xfId="8274"/>
    <cellStyle name="Normal 31 2 4 2 2 2 2" xfId="16333"/>
    <cellStyle name="Normal 31 2 4 2 2 2 2 2" xfId="33180"/>
    <cellStyle name="Normal 31 2 4 2 2 2 3" xfId="25613"/>
    <cellStyle name="Normal 31 2 4 2 2 3" xfId="12550"/>
    <cellStyle name="Normal 31 2 4 2 2 3 2" xfId="29399"/>
    <cellStyle name="Normal 31 2 4 2 2 4" xfId="21832"/>
    <cellStyle name="Normal 31 2 4 2 3" xfId="6390"/>
    <cellStyle name="Normal 31 2 4 2 3 2" xfId="14449"/>
    <cellStyle name="Normal 31 2 4 2 3 2 2" xfId="31296"/>
    <cellStyle name="Normal 31 2 4 2 3 3" xfId="23729"/>
    <cellStyle name="Normal 31 2 4 2 4" xfId="10616"/>
    <cellStyle name="Normal 31 2 4 2 4 2" xfId="27515"/>
    <cellStyle name="Normal 31 2 4 2 5" xfId="17677"/>
    <cellStyle name="Normal 31 2 4 2 6" xfId="19947"/>
    <cellStyle name="Normal 31 2 4 3" xfId="3579"/>
    <cellStyle name="Normal 31 2 4 3 2" xfId="7362"/>
    <cellStyle name="Normal 31 2 4 3 2 2" xfId="15421"/>
    <cellStyle name="Normal 31 2 4 3 2 2 2" xfId="32268"/>
    <cellStyle name="Normal 31 2 4 3 2 3" xfId="24701"/>
    <cellStyle name="Normal 31 2 4 3 3" xfId="11638"/>
    <cellStyle name="Normal 31 2 4 3 3 2" xfId="28487"/>
    <cellStyle name="Normal 31 2 4 3 4" xfId="20920"/>
    <cellStyle name="Normal 31 2 4 4" xfId="5478"/>
    <cellStyle name="Normal 31 2 4 4 2" xfId="13537"/>
    <cellStyle name="Normal 31 2 4 4 2 2" xfId="30384"/>
    <cellStyle name="Normal 31 2 4 4 3" xfId="22817"/>
    <cellStyle name="Normal 31 2 4 5" xfId="9663"/>
    <cellStyle name="Normal 31 2 4 5 2" xfId="26603"/>
    <cellStyle name="Normal 31 2 4 6" xfId="17676"/>
    <cellStyle name="Normal 31 2 4 7" xfId="19035"/>
    <cellStyle name="Normal 31 2 5" xfId="2059"/>
    <cellStyle name="Normal 31 2 5 2" xfId="4040"/>
    <cellStyle name="Normal 31 2 5 2 2" xfId="7823"/>
    <cellStyle name="Normal 31 2 5 2 2 2" xfId="15882"/>
    <cellStyle name="Normal 31 2 5 2 2 2 2" xfId="32729"/>
    <cellStyle name="Normal 31 2 5 2 2 3" xfId="25162"/>
    <cellStyle name="Normal 31 2 5 2 3" xfId="12099"/>
    <cellStyle name="Normal 31 2 5 2 3 2" xfId="28948"/>
    <cellStyle name="Normal 31 2 5 2 4" xfId="21381"/>
    <cellStyle name="Normal 31 2 5 3" xfId="5939"/>
    <cellStyle name="Normal 31 2 5 3 2" xfId="13998"/>
    <cellStyle name="Normal 31 2 5 3 2 2" xfId="30845"/>
    <cellStyle name="Normal 31 2 5 3 3" xfId="23278"/>
    <cellStyle name="Normal 31 2 5 4" xfId="10157"/>
    <cellStyle name="Normal 31 2 5 4 2" xfId="27064"/>
    <cellStyle name="Normal 31 2 5 5" xfId="17678"/>
    <cellStyle name="Normal 31 2 5 6" xfId="19496"/>
    <cellStyle name="Normal 31 2 6" xfId="3098"/>
    <cellStyle name="Normal 31 2 6 2" xfId="6911"/>
    <cellStyle name="Normal 31 2 6 2 2" xfId="14970"/>
    <cellStyle name="Normal 31 2 6 2 2 2" xfId="31817"/>
    <cellStyle name="Normal 31 2 6 2 3" xfId="24250"/>
    <cellStyle name="Normal 31 2 6 3" xfId="11161"/>
    <cellStyle name="Normal 31 2 6 3 2" xfId="28036"/>
    <cellStyle name="Normal 31 2 6 4" xfId="20469"/>
    <cellStyle name="Normal 31 2 7" xfId="5027"/>
    <cellStyle name="Normal 31 2 7 2" xfId="13086"/>
    <cellStyle name="Normal 31 2 7 2 2" xfId="29933"/>
    <cellStyle name="Normal 31 2 7 3" xfId="22366"/>
    <cellStyle name="Normal 31 2 8" xfId="9046"/>
    <cellStyle name="Normal 31 2 8 2" xfId="26152"/>
    <cellStyle name="Normal 31 2 9" xfId="17663"/>
    <cellStyle name="Normal 31 3" xfId="952"/>
    <cellStyle name="Normal 31 3 2" xfId="3132"/>
    <cellStyle name="Normal 31 3 3" xfId="17679"/>
    <cellStyle name="Normal 31 3 4" xfId="34108"/>
    <cellStyle name="Normal 31 4" xfId="1047"/>
    <cellStyle name="Normal 31 4 2" xfId="1308"/>
    <cellStyle name="Normal 31 4 2 2" xfId="1804"/>
    <cellStyle name="Normal 31 4 2 2 2" xfId="2803"/>
    <cellStyle name="Normal 31 4 2 2 2 2" xfId="4765"/>
    <cellStyle name="Normal 31 4 2 2 2 2 2" xfId="8548"/>
    <cellStyle name="Normal 31 4 2 2 2 2 2 2" xfId="16607"/>
    <cellStyle name="Normal 31 4 2 2 2 2 2 2 2" xfId="33454"/>
    <cellStyle name="Normal 31 4 2 2 2 2 2 3" xfId="25887"/>
    <cellStyle name="Normal 31 4 2 2 2 2 3" xfId="12824"/>
    <cellStyle name="Normal 31 4 2 2 2 2 3 2" xfId="29673"/>
    <cellStyle name="Normal 31 4 2 2 2 2 4" xfId="22106"/>
    <cellStyle name="Normal 31 4 2 2 2 3" xfId="6664"/>
    <cellStyle name="Normal 31 4 2 2 2 3 2" xfId="14723"/>
    <cellStyle name="Normal 31 4 2 2 2 3 2 2" xfId="31570"/>
    <cellStyle name="Normal 31 4 2 2 2 3 3" xfId="24003"/>
    <cellStyle name="Normal 31 4 2 2 2 4" xfId="10890"/>
    <cellStyle name="Normal 31 4 2 2 2 4 2" xfId="27789"/>
    <cellStyle name="Normal 31 4 2 2 2 5" xfId="17683"/>
    <cellStyle name="Normal 31 4 2 2 2 6" xfId="20221"/>
    <cellStyle name="Normal 31 4 2 2 3" xfId="3853"/>
    <cellStyle name="Normal 31 4 2 2 3 2" xfId="7636"/>
    <cellStyle name="Normal 31 4 2 2 3 2 2" xfId="15695"/>
    <cellStyle name="Normal 31 4 2 2 3 2 2 2" xfId="32542"/>
    <cellStyle name="Normal 31 4 2 2 3 2 3" xfId="24975"/>
    <cellStyle name="Normal 31 4 2 2 3 3" xfId="11912"/>
    <cellStyle name="Normal 31 4 2 2 3 3 2" xfId="28761"/>
    <cellStyle name="Normal 31 4 2 2 3 4" xfId="21194"/>
    <cellStyle name="Normal 31 4 2 2 4" xfId="5752"/>
    <cellStyle name="Normal 31 4 2 2 4 2" xfId="13811"/>
    <cellStyle name="Normal 31 4 2 2 4 2 2" xfId="30658"/>
    <cellStyle name="Normal 31 4 2 2 4 3" xfId="23091"/>
    <cellStyle name="Normal 31 4 2 2 5" xfId="9937"/>
    <cellStyle name="Normal 31 4 2 2 5 2" xfId="26877"/>
    <cellStyle name="Normal 31 4 2 2 6" xfId="17682"/>
    <cellStyle name="Normal 31 4 2 2 7" xfId="19309"/>
    <cellStyle name="Normal 31 4 2 3" xfId="2350"/>
    <cellStyle name="Normal 31 4 2 3 2" xfId="4314"/>
    <cellStyle name="Normal 31 4 2 3 2 2" xfId="8097"/>
    <cellStyle name="Normal 31 4 2 3 2 2 2" xfId="16156"/>
    <cellStyle name="Normal 31 4 2 3 2 2 2 2" xfId="33003"/>
    <cellStyle name="Normal 31 4 2 3 2 2 3" xfId="25436"/>
    <cellStyle name="Normal 31 4 2 3 2 3" xfId="12373"/>
    <cellStyle name="Normal 31 4 2 3 2 3 2" xfId="29222"/>
    <cellStyle name="Normal 31 4 2 3 2 4" xfId="21655"/>
    <cellStyle name="Normal 31 4 2 3 3" xfId="6213"/>
    <cellStyle name="Normal 31 4 2 3 3 2" xfId="14272"/>
    <cellStyle name="Normal 31 4 2 3 3 2 2" xfId="31119"/>
    <cellStyle name="Normal 31 4 2 3 3 3" xfId="23552"/>
    <cellStyle name="Normal 31 4 2 3 4" xfId="10438"/>
    <cellStyle name="Normal 31 4 2 3 4 2" xfId="27338"/>
    <cellStyle name="Normal 31 4 2 3 5" xfId="17684"/>
    <cellStyle name="Normal 31 4 2 3 6" xfId="19770"/>
    <cellStyle name="Normal 31 4 2 4" xfId="3402"/>
    <cellStyle name="Normal 31 4 2 4 2" xfId="7185"/>
    <cellStyle name="Normal 31 4 2 4 2 2" xfId="15244"/>
    <cellStyle name="Normal 31 4 2 4 2 2 2" xfId="32091"/>
    <cellStyle name="Normal 31 4 2 4 2 3" xfId="24524"/>
    <cellStyle name="Normal 31 4 2 4 3" xfId="11461"/>
    <cellStyle name="Normal 31 4 2 4 3 2" xfId="28310"/>
    <cellStyle name="Normal 31 4 2 4 4" xfId="20743"/>
    <cellStyle name="Normal 31 4 2 5" xfId="5301"/>
    <cellStyle name="Normal 31 4 2 5 2" xfId="13360"/>
    <cellStyle name="Normal 31 4 2 5 2 2" xfId="30207"/>
    <cellStyle name="Normal 31 4 2 5 3" xfId="22640"/>
    <cellStyle name="Normal 31 4 2 6" xfId="9462"/>
    <cellStyle name="Normal 31 4 2 6 2" xfId="26426"/>
    <cellStyle name="Normal 31 4 2 7" xfId="17681"/>
    <cellStyle name="Normal 31 4 2 8" xfId="18858"/>
    <cellStyle name="Normal 31 4 3" xfId="1586"/>
    <cellStyle name="Normal 31 4 3 2" xfId="2585"/>
    <cellStyle name="Normal 31 4 3 2 2" xfId="4547"/>
    <cellStyle name="Normal 31 4 3 2 2 2" xfId="8330"/>
    <cellStyle name="Normal 31 4 3 2 2 2 2" xfId="16389"/>
    <cellStyle name="Normal 31 4 3 2 2 2 2 2" xfId="33236"/>
    <cellStyle name="Normal 31 4 3 2 2 2 3" xfId="25669"/>
    <cellStyle name="Normal 31 4 3 2 2 3" xfId="12606"/>
    <cellStyle name="Normal 31 4 3 2 2 3 2" xfId="29455"/>
    <cellStyle name="Normal 31 4 3 2 2 4" xfId="21888"/>
    <cellStyle name="Normal 31 4 3 2 3" xfId="6446"/>
    <cellStyle name="Normal 31 4 3 2 3 2" xfId="14505"/>
    <cellStyle name="Normal 31 4 3 2 3 2 2" xfId="31352"/>
    <cellStyle name="Normal 31 4 3 2 3 3" xfId="23785"/>
    <cellStyle name="Normal 31 4 3 2 4" xfId="10672"/>
    <cellStyle name="Normal 31 4 3 2 4 2" xfId="27571"/>
    <cellStyle name="Normal 31 4 3 2 5" xfId="17686"/>
    <cellStyle name="Normal 31 4 3 2 6" xfId="20003"/>
    <cellStyle name="Normal 31 4 3 3" xfId="3635"/>
    <cellStyle name="Normal 31 4 3 3 2" xfId="7418"/>
    <cellStyle name="Normal 31 4 3 3 2 2" xfId="15477"/>
    <cellStyle name="Normal 31 4 3 3 2 2 2" xfId="32324"/>
    <cellStyle name="Normal 31 4 3 3 2 3" xfId="24757"/>
    <cellStyle name="Normal 31 4 3 3 3" xfId="11694"/>
    <cellStyle name="Normal 31 4 3 3 3 2" xfId="28543"/>
    <cellStyle name="Normal 31 4 3 3 4" xfId="20976"/>
    <cellStyle name="Normal 31 4 3 4" xfId="5534"/>
    <cellStyle name="Normal 31 4 3 4 2" xfId="13593"/>
    <cellStyle name="Normal 31 4 3 4 2 2" xfId="30440"/>
    <cellStyle name="Normal 31 4 3 4 3" xfId="22873"/>
    <cellStyle name="Normal 31 4 3 5" xfId="9719"/>
    <cellStyle name="Normal 31 4 3 5 2" xfId="26659"/>
    <cellStyle name="Normal 31 4 3 6" xfId="17685"/>
    <cellStyle name="Normal 31 4 3 7" xfId="19091"/>
    <cellStyle name="Normal 31 4 4" xfId="2132"/>
    <cellStyle name="Normal 31 4 4 2" xfId="4096"/>
    <cellStyle name="Normal 31 4 4 2 2" xfId="7879"/>
    <cellStyle name="Normal 31 4 4 2 2 2" xfId="15938"/>
    <cellStyle name="Normal 31 4 4 2 2 2 2" xfId="32785"/>
    <cellStyle name="Normal 31 4 4 2 2 3" xfId="25218"/>
    <cellStyle name="Normal 31 4 4 2 3" xfId="12155"/>
    <cellStyle name="Normal 31 4 4 2 3 2" xfId="29004"/>
    <cellStyle name="Normal 31 4 4 2 4" xfId="21437"/>
    <cellStyle name="Normal 31 4 4 3" xfId="5995"/>
    <cellStyle name="Normal 31 4 4 3 2" xfId="14054"/>
    <cellStyle name="Normal 31 4 4 3 2 2" xfId="30901"/>
    <cellStyle name="Normal 31 4 4 3 3" xfId="23334"/>
    <cellStyle name="Normal 31 4 4 4" xfId="10220"/>
    <cellStyle name="Normal 31 4 4 4 2" xfId="27120"/>
    <cellStyle name="Normal 31 4 4 5" xfId="17687"/>
    <cellStyle name="Normal 31 4 4 6" xfId="19552"/>
    <cellStyle name="Normal 31 4 5" xfId="3184"/>
    <cellStyle name="Normal 31 4 5 2" xfId="6967"/>
    <cellStyle name="Normal 31 4 5 2 2" xfId="15026"/>
    <cellStyle name="Normal 31 4 5 2 2 2" xfId="31873"/>
    <cellStyle name="Normal 31 4 5 2 3" xfId="24306"/>
    <cellStyle name="Normal 31 4 5 3" xfId="11243"/>
    <cellStyle name="Normal 31 4 5 3 2" xfId="28092"/>
    <cellStyle name="Normal 31 4 5 4" xfId="20525"/>
    <cellStyle name="Normal 31 4 6" xfId="5083"/>
    <cellStyle name="Normal 31 4 6 2" xfId="13142"/>
    <cellStyle name="Normal 31 4 6 2 2" xfId="29989"/>
    <cellStyle name="Normal 31 4 6 3" xfId="22422"/>
    <cellStyle name="Normal 31 4 7" xfId="9227"/>
    <cellStyle name="Normal 31 4 7 2" xfId="26208"/>
    <cellStyle name="Normal 31 4 8" xfId="17680"/>
    <cellStyle name="Normal 31 4 9" xfId="18640"/>
    <cellStyle name="Normal 31 5" xfId="1216"/>
    <cellStyle name="Normal 31 5 2" xfId="1712"/>
    <cellStyle name="Normal 31 5 2 2" xfId="2711"/>
    <cellStyle name="Normal 31 5 2 2 2" xfId="4673"/>
    <cellStyle name="Normal 31 5 2 2 2 2" xfId="8456"/>
    <cellStyle name="Normal 31 5 2 2 2 2 2" xfId="16515"/>
    <cellStyle name="Normal 31 5 2 2 2 2 2 2" xfId="33362"/>
    <cellStyle name="Normal 31 5 2 2 2 2 3" xfId="25795"/>
    <cellStyle name="Normal 31 5 2 2 2 3" xfId="12732"/>
    <cellStyle name="Normal 31 5 2 2 2 3 2" xfId="29581"/>
    <cellStyle name="Normal 31 5 2 2 2 4" xfId="22014"/>
    <cellStyle name="Normal 31 5 2 2 3" xfId="6572"/>
    <cellStyle name="Normal 31 5 2 2 3 2" xfId="14631"/>
    <cellStyle name="Normal 31 5 2 2 3 2 2" xfId="31478"/>
    <cellStyle name="Normal 31 5 2 2 3 3" xfId="23911"/>
    <cellStyle name="Normal 31 5 2 2 4" xfId="10798"/>
    <cellStyle name="Normal 31 5 2 2 4 2" xfId="27697"/>
    <cellStyle name="Normal 31 5 2 2 5" xfId="17690"/>
    <cellStyle name="Normal 31 5 2 2 6" xfId="20129"/>
    <cellStyle name="Normal 31 5 2 3" xfId="3761"/>
    <cellStyle name="Normal 31 5 2 3 2" xfId="7544"/>
    <cellStyle name="Normal 31 5 2 3 2 2" xfId="15603"/>
    <cellStyle name="Normal 31 5 2 3 2 2 2" xfId="32450"/>
    <cellStyle name="Normal 31 5 2 3 2 3" xfId="24883"/>
    <cellStyle name="Normal 31 5 2 3 3" xfId="11820"/>
    <cellStyle name="Normal 31 5 2 3 3 2" xfId="28669"/>
    <cellStyle name="Normal 31 5 2 3 4" xfId="21102"/>
    <cellStyle name="Normal 31 5 2 4" xfId="5660"/>
    <cellStyle name="Normal 31 5 2 4 2" xfId="13719"/>
    <cellStyle name="Normal 31 5 2 4 2 2" xfId="30566"/>
    <cellStyle name="Normal 31 5 2 4 3" xfId="22999"/>
    <cellStyle name="Normal 31 5 2 5" xfId="9845"/>
    <cellStyle name="Normal 31 5 2 5 2" xfId="26785"/>
    <cellStyle name="Normal 31 5 2 6" xfId="17689"/>
    <cellStyle name="Normal 31 5 2 7" xfId="19217"/>
    <cellStyle name="Normal 31 5 3" xfId="2258"/>
    <cellStyle name="Normal 31 5 3 2" xfId="4222"/>
    <cellStyle name="Normal 31 5 3 2 2" xfId="8005"/>
    <cellStyle name="Normal 31 5 3 2 2 2" xfId="16064"/>
    <cellStyle name="Normal 31 5 3 2 2 2 2" xfId="32911"/>
    <cellStyle name="Normal 31 5 3 2 2 3" xfId="25344"/>
    <cellStyle name="Normal 31 5 3 2 3" xfId="12281"/>
    <cellStyle name="Normal 31 5 3 2 3 2" xfId="29130"/>
    <cellStyle name="Normal 31 5 3 2 4" xfId="21563"/>
    <cellStyle name="Normal 31 5 3 3" xfId="6121"/>
    <cellStyle name="Normal 31 5 3 3 2" xfId="14180"/>
    <cellStyle name="Normal 31 5 3 3 2 2" xfId="31027"/>
    <cellStyle name="Normal 31 5 3 3 3" xfId="23460"/>
    <cellStyle name="Normal 31 5 3 4" xfId="10346"/>
    <cellStyle name="Normal 31 5 3 4 2" xfId="27246"/>
    <cellStyle name="Normal 31 5 3 5" xfId="17691"/>
    <cellStyle name="Normal 31 5 3 6" xfId="19678"/>
    <cellStyle name="Normal 31 5 4" xfId="3310"/>
    <cellStyle name="Normal 31 5 4 2" xfId="7093"/>
    <cellStyle name="Normal 31 5 4 2 2" xfId="15152"/>
    <cellStyle name="Normal 31 5 4 2 2 2" xfId="31999"/>
    <cellStyle name="Normal 31 5 4 2 3" xfId="24432"/>
    <cellStyle name="Normal 31 5 4 3" xfId="11369"/>
    <cellStyle name="Normal 31 5 4 3 2" xfId="28218"/>
    <cellStyle name="Normal 31 5 4 4" xfId="20651"/>
    <cellStyle name="Normal 31 5 5" xfId="5209"/>
    <cellStyle name="Normal 31 5 5 2" xfId="13268"/>
    <cellStyle name="Normal 31 5 5 2 2" xfId="30115"/>
    <cellStyle name="Normal 31 5 5 3" xfId="22548"/>
    <cellStyle name="Normal 31 5 6" xfId="9370"/>
    <cellStyle name="Normal 31 5 6 2" xfId="26334"/>
    <cellStyle name="Normal 31 5 7" xfId="17688"/>
    <cellStyle name="Normal 31 5 8" xfId="18766"/>
    <cellStyle name="Normal 31 6" xfId="1494"/>
    <cellStyle name="Normal 31 6 2" xfId="2493"/>
    <cellStyle name="Normal 31 6 2 2" xfId="4455"/>
    <cellStyle name="Normal 31 6 2 2 2" xfId="8238"/>
    <cellStyle name="Normal 31 6 2 2 2 2" xfId="16297"/>
    <cellStyle name="Normal 31 6 2 2 2 2 2" xfId="33144"/>
    <cellStyle name="Normal 31 6 2 2 2 3" xfId="25577"/>
    <cellStyle name="Normal 31 6 2 2 3" xfId="12514"/>
    <cellStyle name="Normal 31 6 2 2 3 2" xfId="29363"/>
    <cellStyle name="Normal 31 6 2 2 4" xfId="21796"/>
    <cellStyle name="Normal 31 6 2 3" xfId="6354"/>
    <cellStyle name="Normal 31 6 2 3 2" xfId="14413"/>
    <cellStyle name="Normal 31 6 2 3 2 2" xfId="31260"/>
    <cellStyle name="Normal 31 6 2 3 3" xfId="23693"/>
    <cellStyle name="Normal 31 6 2 4" xfId="10580"/>
    <cellStyle name="Normal 31 6 2 4 2" xfId="27479"/>
    <cellStyle name="Normal 31 6 2 5" xfId="17693"/>
    <cellStyle name="Normal 31 6 2 6" xfId="19911"/>
    <cellStyle name="Normal 31 6 3" xfId="3543"/>
    <cellStyle name="Normal 31 6 3 2" xfId="7326"/>
    <cellStyle name="Normal 31 6 3 2 2" xfId="15385"/>
    <cellStyle name="Normal 31 6 3 2 2 2" xfId="32232"/>
    <cellStyle name="Normal 31 6 3 2 3" xfId="24665"/>
    <cellStyle name="Normal 31 6 3 3" xfId="11602"/>
    <cellStyle name="Normal 31 6 3 3 2" xfId="28451"/>
    <cellStyle name="Normal 31 6 3 4" xfId="20884"/>
    <cellStyle name="Normal 31 6 4" xfId="5442"/>
    <cellStyle name="Normal 31 6 4 2" xfId="13501"/>
    <cellStyle name="Normal 31 6 4 2 2" xfId="30348"/>
    <cellStyle name="Normal 31 6 4 3" xfId="22781"/>
    <cellStyle name="Normal 31 6 5" xfId="9627"/>
    <cellStyle name="Normal 31 6 5 2" xfId="26567"/>
    <cellStyle name="Normal 31 6 6" xfId="17692"/>
    <cellStyle name="Normal 31 6 7" xfId="18999"/>
    <cellStyle name="Normal 31 7" xfId="2019"/>
    <cellStyle name="Normal 31 7 2" xfId="4004"/>
    <cellStyle name="Normal 31 7 2 2" xfId="7787"/>
    <cellStyle name="Normal 31 7 2 2 2" xfId="15846"/>
    <cellStyle name="Normal 31 7 2 2 2 2" xfId="32693"/>
    <cellStyle name="Normal 31 7 2 2 3" xfId="25126"/>
    <cellStyle name="Normal 31 7 2 3" xfId="12063"/>
    <cellStyle name="Normal 31 7 2 3 2" xfId="28912"/>
    <cellStyle name="Normal 31 7 2 4" xfId="21345"/>
    <cellStyle name="Normal 31 7 3" xfId="5903"/>
    <cellStyle name="Normal 31 7 3 2" xfId="13962"/>
    <cellStyle name="Normal 31 7 3 2 2" xfId="30809"/>
    <cellStyle name="Normal 31 7 3 3" xfId="23242"/>
    <cellStyle name="Normal 31 7 4" xfId="10118"/>
    <cellStyle name="Normal 31 7 4 2" xfId="27028"/>
    <cellStyle name="Normal 31 7 5" xfId="17694"/>
    <cellStyle name="Normal 31 7 6" xfId="19460"/>
    <cellStyle name="Normal 31 8" xfId="3062"/>
    <cellStyle name="Normal 31 8 2" xfId="6875"/>
    <cellStyle name="Normal 31 8 2 2" xfId="14934"/>
    <cellStyle name="Normal 31 8 2 2 2" xfId="31781"/>
    <cellStyle name="Normal 31 8 2 3" xfId="24214"/>
    <cellStyle name="Normal 31 8 3" xfId="11125"/>
    <cellStyle name="Normal 31 8 3 2" xfId="28000"/>
    <cellStyle name="Normal 31 8 4" xfId="20433"/>
    <cellStyle name="Normal 31 9" xfId="4991"/>
    <cellStyle name="Normal 31 9 2" xfId="13050"/>
    <cellStyle name="Normal 31 9 2 2" xfId="29897"/>
    <cellStyle name="Normal 31 9 3" xfId="22330"/>
    <cellStyle name="Normal 310" xfId="33719"/>
    <cellStyle name="Normal 311" xfId="33720"/>
    <cellStyle name="Normal 312" xfId="33721"/>
    <cellStyle name="Normal 313" xfId="33722"/>
    <cellStyle name="Normal 314" xfId="33723"/>
    <cellStyle name="Normal 315" xfId="33724"/>
    <cellStyle name="Normal 316" xfId="33725"/>
    <cellStyle name="Normal 317" xfId="33726"/>
    <cellStyle name="Normal 318" xfId="33727"/>
    <cellStyle name="Normal 319" xfId="33728"/>
    <cellStyle name="Normal 32" xfId="632"/>
    <cellStyle name="Normal 32 10" xfId="17695"/>
    <cellStyle name="Normal 32 11" xfId="18548"/>
    <cellStyle name="Normal 32 12" xfId="34109"/>
    <cellStyle name="Normal 32 2" xfId="953"/>
    <cellStyle name="Normal 32 2 2" xfId="3133"/>
    <cellStyle name="Normal 32 2 3" xfId="17696"/>
    <cellStyle name="Normal 32 2 4" xfId="34110"/>
    <cellStyle name="Normal 32 3" xfId="1048"/>
    <cellStyle name="Normal 32 3 2" xfId="1309"/>
    <cellStyle name="Normal 32 3 2 2" xfId="1805"/>
    <cellStyle name="Normal 32 3 2 2 2" xfId="2804"/>
    <cellStyle name="Normal 32 3 2 2 2 2" xfId="4766"/>
    <cellStyle name="Normal 32 3 2 2 2 2 2" xfId="8549"/>
    <cellStyle name="Normal 32 3 2 2 2 2 2 2" xfId="16608"/>
    <cellStyle name="Normal 32 3 2 2 2 2 2 2 2" xfId="33455"/>
    <cellStyle name="Normal 32 3 2 2 2 2 2 3" xfId="25888"/>
    <cellStyle name="Normal 32 3 2 2 2 2 3" xfId="12825"/>
    <cellStyle name="Normal 32 3 2 2 2 2 3 2" xfId="29674"/>
    <cellStyle name="Normal 32 3 2 2 2 2 4" xfId="22107"/>
    <cellStyle name="Normal 32 3 2 2 2 3" xfId="6665"/>
    <cellStyle name="Normal 32 3 2 2 2 3 2" xfId="14724"/>
    <cellStyle name="Normal 32 3 2 2 2 3 2 2" xfId="31571"/>
    <cellStyle name="Normal 32 3 2 2 2 3 3" xfId="24004"/>
    <cellStyle name="Normal 32 3 2 2 2 4" xfId="10891"/>
    <cellStyle name="Normal 32 3 2 2 2 4 2" xfId="27790"/>
    <cellStyle name="Normal 32 3 2 2 2 5" xfId="17700"/>
    <cellStyle name="Normal 32 3 2 2 2 6" xfId="20222"/>
    <cellStyle name="Normal 32 3 2 2 3" xfId="3854"/>
    <cellStyle name="Normal 32 3 2 2 3 2" xfId="7637"/>
    <cellStyle name="Normal 32 3 2 2 3 2 2" xfId="15696"/>
    <cellStyle name="Normal 32 3 2 2 3 2 2 2" xfId="32543"/>
    <cellStyle name="Normal 32 3 2 2 3 2 3" xfId="24976"/>
    <cellStyle name="Normal 32 3 2 2 3 3" xfId="11913"/>
    <cellStyle name="Normal 32 3 2 2 3 3 2" xfId="28762"/>
    <cellStyle name="Normal 32 3 2 2 3 4" xfId="21195"/>
    <cellStyle name="Normal 32 3 2 2 4" xfId="5753"/>
    <cellStyle name="Normal 32 3 2 2 4 2" xfId="13812"/>
    <cellStyle name="Normal 32 3 2 2 4 2 2" xfId="30659"/>
    <cellStyle name="Normal 32 3 2 2 4 3" xfId="23092"/>
    <cellStyle name="Normal 32 3 2 2 5" xfId="9938"/>
    <cellStyle name="Normal 32 3 2 2 5 2" xfId="26878"/>
    <cellStyle name="Normal 32 3 2 2 6" xfId="17699"/>
    <cellStyle name="Normal 32 3 2 2 7" xfId="19310"/>
    <cellStyle name="Normal 32 3 2 3" xfId="2351"/>
    <cellStyle name="Normal 32 3 2 3 2" xfId="4315"/>
    <cellStyle name="Normal 32 3 2 3 2 2" xfId="8098"/>
    <cellStyle name="Normal 32 3 2 3 2 2 2" xfId="16157"/>
    <cellStyle name="Normal 32 3 2 3 2 2 2 2" xfId="33004"/>
    <cellStyle name="Normal 32 3 2 3 2 2 3" xfId="25437"/>
    <cellStyle name="Normal 32 3 2 3 2 3" xfId="12374"/>
    <cellStyle name="Normal 32 3 2 3 2 3 2" xfId="29223"/>
    <cellStyle name="Normal 32 3 2 3 2 4" xfId="21656"/>
    <cellStyle name="Normal 32 3 2 3 3" xfId="6214"/>
    <cellStyle name="Normal 32 3 2 3 3 2" xfId="14273"/>
    <cellStyle name="Normal 32 3 2 3 3 2 2" xfId="31120"/>
    <cellStyle name="Normal 32 3 2 3 3 3" xfId="23553"/>
    <cellStyle name="Normal 32 3 2 3 4" xfId="10439"/>
    <cellStyle name="Normal 32 3 2 3 4 2" xfId="27339"/>
    <cellStyle name="Normal 32 3 2 3 5" xfId="17701"/>
    <cellStyle name="Normal 32 3 2 3 6" xfId="19771"/>
    <cellStyle name="Normal 32 3 2 4" xfId="3403"/>
    <cellStyle name="Normal 32 3 2 4 2" xfId="7186"/>
    <cellStyle name="Normal 32 3 2 4 2 2" xfId="15245"/>
    <cellStyle name="Normal 32 3 2 4 2 2 2" xfId="32092"/>
    <cellStyle name="Normal 32 3 2 4 2 3" xfId="24525"/>
    <cellStyle name="Normal 32 3 2 4 3" xfId="11462"/>
    <cellStyle name="Normal 32 3 2 4 3 2" xfId="28311"/>
    <cellStyle name="Normal 32 3 2 4 4" xfId="20744"/>
    <cellStyle name="Normal 32 3 2 5" xfId="5302"/>
    <cellStyle name="Normal 32 3 2 5 2" xfId="13361"/>
    <cellStyle name="Normal 32 3 2 5 2 2" xfId="30208"/>
    <cellStyle name="Normal 32 3 2 5 3" xfId="22641"/>
    <cellStyle name="Normal 32 3 2 6" xfId="9463"/>
    <cellStyle name="Normal 32 3 2 6 2" xfId="26427"/>
    <cellStyle name="Normal 32 3 2 7" xfId="17698"/>
    <cellStyle name="Normal 32 3 2 8" xfId="18859"/>
    <cellStyle name="Normal 32 3 3" xfId="1587"/>
    <cellStyle name="Normal 32 3 3 2" xfId="2586"/>
    <cellStyle name="Normal 32 3 3 2 2" xfId="4548"/>
    <cellStyle name="Normal 32 3 3 2 2 2" xfId="8331"/>
    <cellStyle name="Normal 32 3 3 2 2 2 2" xfId="16390"/>
    <cellStyle name="Normal 32 3 3 2 2 2 2 2" xfId="33237"/>
    <cellStyle name="Normal 32 3 3 2 2 2 3" xfId="25670"/>
    <cellStyle name="Normal 32 3 3 2 2 3" xfId="12607"/>
    <cellStyle name="Normal 32 3 3 2 2 3 2" xfId="29456"/>
    <cellStyle name="Normal 32 3 3 2 2 4" xfId="21889"/>
    <cellStyle name="Normal 32 3 3 2 3" xfId="6447"/>
    <cellStyle name="Normal 32 3 3 2 3 2" xfId="14506"/>
    <cellStyle name="Normal 32 3 3 2 3 2 2" xfId="31353"/>
    <cellStyle name="Normal 32 3 3 2 3 3" xfId="23786"/>
    <cellStyle name="Normal 32 3 3 2 4" xfId="10673"/>
    <cellStyle name="Normal 32 3 3 2 4 2" xfId="27572"/>
    <cellStyle name="Normal 32 3 3 2 5" xfId="17703"/>
    <cellStyle name="Normal 32 3 3 2 6" xfId="20004"/>
    <cellStyle name="Normal 32 3 3 3" xfId="3636"/>
    <cellStyle name="Normal 32 3 3 3 2" xfId="7419"/>
    <cellStyle name="Normal 32 3 3 3 2 2" xfId="15478"/>
    <cellStyle name="Normal 32 3 3 3 2 2 2" xfId="32325"/>
    <cellStyle name="Normal 32 3 3 3 2 3" xfId="24758"/>
    <cellStyle name="Normal 32 3 3 3 3" xfId="11695"/>
    <cellStyle name="Normal 32 3 3 3 3 2" xfId="28544"/>
    <cellStyle name="Normal 32 3 3 3 4" xfId="20977"/>
    <cellStyle name="Normal 32 3 3 4" xfId="5535"/>
    <cellStyle name="Normal 32 3 3 4 2" xfId="13594"/>
    <cellStyle name="Normal 32 3 3 4 2 2" xfId="30441"/>
    <cellStyle name="Normal 32 3 3 4 3" xfId="22874"/>
    <cellStyle name="Normal 32 3 3 5" xfId="9720"/>
    <cellStyle name="Normal 32 3 3 5 2" xfId="26660"/>
    <cellStyle name="Normal 32 3 3 6" xfId="17702"/>
    <cellStyle name="Normal 32 3 3 7" xfId="19092"/>
    <cellStyle name="Normal 32 3 4" xfId="2133"/>
    <cellStyle name="Normal 32 3 4 2" xfId="4097"/>
    <cellStyle name="Normal 32 3 4 2 2" xfId="7880"/>
    <cellStyle name="Normal 32 3 4 2 2 2" xfId="15939"/>
    <cellStyle name="Normal 32 3 4 2 2 2 2" xfId="32786"/>
    <cellStyle name="Normal 32 3 4 2 2 3" xfId="25219"/>
    <cellStyle name="Normal 32 3 4 2 3" xfId="12156"/>
    <cellStyle name="Normal 32 3 4 2 3 2" xfId="29005"/>
    <cellStyle name="Normal 32 3 4 2 4" xfId="21438"/>
    <cellStyle name="Normal 32 3 4 3" xfId="5996"/>
    <cellStyle name="Normal 32 3 4 3 2" xfId="14055"/>
    <cellStyle name="Normal 32 3 4 3 2 2" xfId="30902"/>
    <cellStyle name="Normal 32 3 4 3 3" xfId="23335"/>
    <cellStyle name="Normal 32 3 4 4" xfId="10221"/>
    <cellStyle name="Normal 32 3 4 4 2" xfId="27121"/>
    <cellStyle name="Normal 32 3 4 5" xfId="17704"/>
    <cellStyle name="Normal 32 3 4 6" xfId="19553"/>
    <cellStyle name="Normal 32 3 5" xfId="3185"/>
    <cellStyle name="Normal 32 3 5 2" xfId="6968"/>
    <cellStyle name="Normal 32 3 5 2 2" xfId="15027"/>
    <cellStyle name="Normal 32 3 5 2 2 2" xfId="31874"/>
    <cellStyle name="Normal 32 3 5 2 3" xfId="24307"/>
    <cellStyle name="Normal 32 3 5 3" xfId="11244"/>
    <cellStyle name="Normal 32 3 5 3 2" xfId="28093"/>
    <cellStyle name="Normal 32 3 5 4" xfId="20526"/>
    <cellStyle name="Normal 32 3 6" xfId="5084"/>
    <cellStyle name="Normal 32 3 6 2" xfId="13143"/>
    <cellStyle name="Normal 32 3 6 2 2" xfId="29990"/>
    <cellStyle name="Normal 32 3 6 3" xfId="22423"/>
    <cellStyle name="Normal 32 3 7" xfId="9228"/>
    <cellStyle name="Normal 32 3 7 2" xfId="26209"/>
    <cellStyle name="Normal 32 3 8" xfId="17697"/>
    <cellStyle name="Normal 32 3 9" xfId="18641"/>
    <cellStyle name="Normal 32 4" xfId="1217"/>
    <cellStyle name="Normal 32 4 2" xfId="1713"/>
    <cellStyle name="Normal 32 4 2 2" xfId="2712"/>
    <cellStyle name="Normal 32 4 2 2 2" xfId="4674"/>
    <cellStyle name="Normal 32 4 2 2 2 2" xfId="8457"/>
    <cellStyle name="Normal 32 4 2 2 2 2 2" xfId="16516"/>
    <cellStyle name="Normal 32 4 2 2 2 2 2 2" xfId="33363"/>
    <cellStyle name="Normal 32 4 2 2 2 2 3" xfId="25796"/>
    <cellStyle name="Normal 32 4 2 2 2 3" xfId="12733"/>
    <cellStyle name="Normal 32 4 2 2 2 3 2" xfId="29582"/>
    <cellStyle name="Normal 32 4 2 2 2 4" xfId="22015"/>
    <cellStyle name="Normal 32 4 2 2 3" xfId="6573"/>
    <cellStyle name="Normal 32 4 2 2 3 2" xfId="14632"/>
    <cellStyle name="Normal 32 4 2 2 3 2 2" xfId="31479"/>
    <cellStyle name="Normal 32 4 2 2 3 3" xfId="23912"/>
    <cellStyle name="Normal 32 4 2 2 4" xfId="10799"/>
    <cellStyle name="Normal 32 4 2 2 4 2" xfId="27698"/>
    <cellStyle name="Normal 32 4 2 2 5" xfId="17707"/>
    <cellStyle name="Normal 32 4 2 2 6" xfId="20130"/>
    <cellStyle name="Normal 32 4 2 3" xfId="3762"/>
    <cellStyle name="Normal 32 4 2 3 2" xfId="7545"/>
    <cellStyle name="Normal 32 4 2 3 2 2" xfId="15604"/>
    <cellStyle name="Normal 32 4 2 3 2 2 2" xfId="32451"/>
    <cellStyle name="Normal 32 4 2 3 2 3" xfId="24884"/>
    <cellStyle name="Normal 32 4 2 3 3" xfId="11821"/>
    <cellStyle name="Normal 32 4 2 3 3 2" xfId="28670"/>
    <cellStyle name="Normal 32 4 2 3 4" xfId="21103"/>
    <cellStyle name="Normal 32 4 2 4" xfId="5661"/>
    <cellStyle name="Normal 32 4 2 4 2" xfId="13720"/>
    <cellStyle name="Normal 32 4 2 4 2 2" xfId="30567"/>
    <cellStyle name="Normal 32 4 2 4 3" xfId="23000"/>
    <cellStyle name="Normal 32 4 2 5" xfId="9846"/>
    <cellStyle name="Normal 32 4 2 5 2" xfId="26786"/>
    <cellStyle name="Normal 32 4 2 6" xfId="17706"/>
    <cellStyle name="Normal 32 4 2 7" xfId="19218"/>
    <cellStyle name="Normal 32 4 3" xfId="2259"/>
    <cellStyle name="Normal 32 4 3 2" xfId="4223"/>
    <cellStyle name="Normal 32 4 3 2 2" xfId="8006"/>
    <cellStyle name="Normal 32 4 3 2 2 2" xfId="16065"/>
    <cellStyle name="Normal 32 4 3 2 2 2 2" xfId="32912"/>
    <cellStyle name="Normal 32 4 3 2 2 3" xfId="25345"/>
    <cellStyle name="Normal 32 4 3 2 3" xfId="12282"/>
    <cellStyle name="Normal 32 4 3 2 3 2" xfId="29131"/>
    <cellStyle name="Normal 32 4 3 2 4" xfId="21564"/>
    <cellStyle name="Normal 32 4 3 3" xfId="6122"/>
    <cellStyle name="Normal 32 4 3 3 2" xfId="14181"/>
    <cellStyle name="Normal 32 4 3 3 2 2" xfId="31028"/>
    <cellStyle name="Normal 32 4 3 3 3" xfId="23461"/>
    <cellStyle name="Normal 32 4 3 4" xfId="10347"/>
    <cellStyle name="Normal 32 4 3 4 2" xfId="27247"/>
    <cellStyle name="Normal 32 4 3 5" xfId="17708"/>
    <cellStyle name="Normal 32 4 3 6" xfId="19679"/>
    <cellStyle name="Normal 32 4 4" xfId="3311"/>
    <cellStyle name="Normal 32 4 4 2" xfId="7094"/>
    <cellStyle name="Normal 32 4 4 2 2" xfId="15153"/>
    <cellStyle name="Normal 32 4 4 2 2 2" xfId="32000"/>
    <cellStyle name="Normal 32 4 4 2 3" xfId="24433"/>
    <cellStyle name="Normal 32 4 4 3" xfId="11370"/>
    <cellStyle name="Normal 32 4 4 3 2" xfId="28219"/>
    <cellStyle name="Normal 32 4 4 4" xfId="20652"/>
    <cellStyle name="Normal 32 4 5" xfId="5210"/>
    <cellStyle name="Normal 32 4 5 2" xfId="13269"/>
    <cellStyle name="Normal 32 4 5 2 2" xfId="30116"/>
    <cellStyle name="Normal 32 4 5 3" xfId="22549"/>
    <cellStyle name="Normal 32 4 6" xfId="9371"/>
    <cellStyle name="Normal 32 4 6 2" xfId="26335"/>
    <cellStyle name="Normal 32 4 7" xfId="17705"/>
    <cellStyle name="Normal 32 4 8" xfId="18767"/>
    <cellStyle name="Normal 32 5" xfId="1495"/>
    <cellStyle name="Normal 32 5 2" xfId="2494"/>
    <cellStyle name="Normal 32 5 2 2" xfId="4456"/>
    <cellStyle name="Normal 32 5 2 2 2" xfId="8239"/>
    <cellStyle name="Normal 32 5 2 2 2 2" xfId="16298"/>
    <cellStyle name="Normal 32 5 2 2 2 2 2" xfId="33145"/>
    <cellStyle name="Normal 32 5 2 2 2 3" xfId="25578"/>
    <cellStyle name="Normal 32 5 2 2 3" xfId="12515"/>
    <cellStyle name="Normal 32 5 2 2 3 2" xfId="29364"/>
    <cellStyle name="Normal 32 5 2 2 4" xfId="21797"/>
    <cellStyle name="Normal 32 5 2 3" xfId="6355"/>
    <cellStyle name="Normal 32 5 2 3 2" xfId="14414"/>
    <cellStyle name="Normal 32 5 2 3 2 2" xfId="31261"/>
    <cellStyle name="Normal 32 5 2 3 3" xfId="23694"/>
    <cellStyle name="Normal 32 5 2 4" xfId="10581"/>
    <cellStyle name="Normal 32 5 2 4 2" xfId="27480"/>
    <cellStyle name="Normal 32 5 2 5" xfId="17710"/>
    <cellStyle name="Normal 32 5 2 6" xfId="19912"/>
    <cellStyle name="Normal 32 5 3" xfId="3544"/>
    <cellStyle name="Normal 32 5 3 2" xfId="7327"/>
    <cellStyle name="Normal 32 5 3 2 2" xfId="15386"/>
    <cellStyle name="Normal 32 5 3 2 2 2" xfId="32233"/>
    <cellStyle name="Normal 32 5 3 2 3" xfId="24666"/>
    <cellStyle name="Normal 32 5 3 3" xfId="11603"/>
    <cellStyle name="Normal 32 5 3 3 2" xfId="28452"/>
    <cellStyle name="Normal 32 5 3 4" xfId="20885"/>
    <cellStyle name="Normal 32 5 4" xfId="5443"/>
    <cellStyle name="Normal 32 5 4 2" xfId="13502"/>
    <cellStyle name="Normal 32 5 4 2 2" xfId="30349"/>
    <cellStyle name="Normal 32 5 4 3" xfId="22782"/>
    <cellStyle name="Normal 32 5 5" xfId="9628"/>
    <cellStyle name="Normal 32 5 5 2" xfId="26568"/>
    <cellStyle name="Normal 32 5 6" xfId="17709"/>
    <cellStyle name="Normal 32 5 7" xfId="19000"/>
    <cellStyle name="Normal 32 6" xfId="2020"/>
    <cellStyle name="Normal 32 6 2" xfId="4005"/>
    <cellStyle name="Normal 32 6 2 2" xfId="7788"/>
    <cellStyle name="Normal 32 6 2 2 2" xfId="15847"/>
    <cellStyle name="Normal 32 6 2 2 2 2" xfId="32694"/>
    <cellStyle name="Normal 32 6 2 2 3" xfId="25127"/>
    <cellStyle name="Normal 32 6 2 3" xfId="12064"/>
    <cellStyle name="Normal 32 6 2 3 2" xfId="28913"/>
    <cellStyle name="Normal 32 6 2 4" xfId="21346"/>
    <cellStyle name="Normal 32 6 3" xfId="5904"/>
    <cellStyle name="Normal 32 6 3 2" xfId="13963"/>
    <cellStyle name="Normal 32 6 3 2 2" xfId="30810"/>
    <cellStyle name="Normal 32 6 3 3" xfId="23243"/>
    <cellStyle name="Normal 32 6 4" xfId="10119"/>
    <cellStyle name="Normal 32 6 4 2" xfId="27029"/>
    <cellStyle name="Normal 32 6 5" xfId="17711"/>
    <cellStyle name="Normal 32 6 6" xfId="19461"/>
    <cellStyle name="Normal 32 7" xfId="3063"/>
    <cellStyle name="Normal 32 7 2" xfId="6876"/>
    <cellStyle name="Normal 32 7 2 2" xfId="14935"/>
    <cellStyle name="Normal 32 7 2 2 2" xfId="31782"/>
    <cellStyle name="Normal 32 7 2 3" xfId="24215"/>
    <cellStyle name="Normal 32 7 3" xfId="11126"/>
    <cellStyle name="Normal 32 7 3 2" xfId="28001"/>
    <cellStyle name="Normal 32 7 4" xfId="20434"/>
    <cellStyle name="Normal 32 8" xfId="4992"/>
    <cellStyle name="Normal 32 8 2" xfId="13051"/>
    <cellStyle name="Normal 32 8 2 2" xfId="29898"/>
    <cellStyle name="Normal 32 8 3" xfId="22331"/>
    <cellStyle name="Normal 32 9" xfId="8975"/>
    <cellStyle name="Normal 32 9 2" xfId="26117"/>
    <cellStyle name="Normal 320" xfId="33729"/>
    <cellStyle name="Normal 321" xfId="33730"/>
    <cellStyle name="Normal 322" xfId="33731"/>
    <cellStyle name="Normal 323" xfId="33912"/>
    <cellStyle name="Normal 324" xfId="33913"/>
    <cellStyle name="Normal 325" xfId="33914"/>
    <cellStyle name="Normal 326" xfId="33909"/>
    <cellStyle name="Normal 327" xfId="33915"/>
    <cellStyle name="Normal 328" xfId="33916"/>
    <cellStyle name="Normal 329" xfId="33917"/>
    <cellStyle name="Normal 33" xfId="633"/>
    <cellStyle name="Normal 33 10" xfId="17712"/>
    <cellStyle name="Normal 33 11" xfId="18549"/>
    <cellStyle name="Normal 33 12" xfId="34111"/>
    <cellStyle name="Normal 33 2" xfId="954"/>
    <cellStyle name="Normal 33 2 2" xfId="3134"/>
    <cellStyle name="Normal 33 2 3" xfId="17713"/>
    <cellStyle name="Normal 33 2 4" xfId="34112"/>
    <cellStyle name="Normal 33 3" xfId="1049"/>
    <cellStyle name="Normal 33 3 2" xfId="1310"/>
    <cellStyle name="Normal 33 3 2 2" xfId="1806"/>
    <cellStyle name="Normal 33 3 2 2 2" xfId="2805"/>
    <cellStyle name="Normal 33 3 2 2 2 2" xfId="4767"/>
    <cellStyle name="Normal 33 3 2 2 2 2 2" xfId="8550"/>
    <cellStyle name="Normal 33 3 2 2 2 2 2 2" xfId="16609"/>
    <cellStyle name="Normal 33 3 2 2 2 2 2 2 2" xfId="33456"/>
    <cellStyle name="Normal 33 3 2 2 2 2 2 3" xfId="25889"/>
    <cellStyle name="Normal 33 3 2 2 2 2 3" xfId="12826"/>
    <cellStyle name="Normal 33 3 2 2 2 2 3 2" xfId="29675"/>
    <cellStyle name="Normal 33 3 2 2 2 2 4" xfId="22108"/>
    <cellStyle name="Normal 33 3 2 2 2 3" xfId="6666"/>
    <cellStyle name="Normal 33 3 2 2 2 3 2" xfId="14725"/>
    <cellStyle name="Normal 33 3 2 2 2 3 2 2" xfId="31572"/>
    <cellStyle name="Normal 33 3 2 2 2 3 3" xfId="24005"/>
    <cellStyle name="Normal 33 3 2 2 2 4" xfId="10892"/>
    <cellStyle name="Normal 33 3 2 2 2 4 2" xfId="27791"/>
    <cellStyle name="Normal 33 3 2 2 2 5" xfId="17717"/>
    <cellStyle name="Normal 33 3 2 2 2 6" xfId="20223"/>
    <cellStyle name="Normal 33 3 2 2 3" xfId="3855"/>
    <cellStyle name="Normal 33 3 2 2 3 2" xfId="7638"/>
    <cellStyle name="Normal 33 3 2 2 3 2 2" xfId="15697"/>
    <cellStyle name="Normal 33 3 2 2 3 2 2 2" xfId="32544"/>
    <cellStyle name="Normal 33 3 2 2 3 2 3" xfId="24977"/>
    <cellStyle name="Normal 33 3 2 2 3 3" xfId="11914"/>
    <cellStyle name="Normal 33 3 2 2 3 3 2" xfId="28763"/>
    <cellStyle name="Normal 33 3 2 2 3 4" xfId="21196"/>
    <cellStyle name="Normal 33 3 2 2 4" xfId="5754"/>
    <cellStyle name="Normal 33 3 2 2 4 2" xfId="13813"/>
    <cellStyle name="Normal 33 3 2 2 4 2 2" xfId="30660"/>
    <cellStyle name="Normal 33 3 2 2 4 3" xfId="23093"/>
    <cellStyle name="Normal 33 3 2 2 5" xfId="9939"/>
    <cellStyle name="Normal 33 3 2 2 5 2" xfId="26879"/>
    <cellStyle name="Normal 33 3 2 2 6" xfId="17716"/>
    <cellStyle name="Normal 33 3 2 2 7" xfId="19311"/>
    <cellStyle name="Normal 33 3 2 3" xfId="2352"/>
    <cellStyle name="Normal 33 3 2 3 2" xfId="4316"/>
    <cellStyle name="Normal 33 3 2 3 2 2" xfId="8099"/>
    <cellStyle name="Normal 33 3 2 3 2 2 2" xfId="16158"/>
    <cellStyle name="Normal 33 3 2 3 2 2 2 2" xfId="33005"/>
    <cellStyle name="Normal 33 3 2 3 2 2 3" xfId="25438"/>
    <cellStyle name="Normal 33 3 2 3 2 3" xfId="12375"/>
    <cellStyle name="Normal 33 3 2 3 2 3 2" xfId="29224"/>
    <cellStyle name="Normal 33 3 2 3 2 4" xfId="21657"/>
    <cellStyle name="Normal 33 3 2 3 3" xfId="6215"/>
    <cellStyle name="Normal 33 3 2 3 3 2" xfId="14274"/>
    <cellStyle name="Normal 33 3 2 3 3 2 2" xfId="31121"/>
    <cellStyle name="Normal 33 3 2 3 3 3" xfId="23554"/>
    <cellStyle name="Normal 33 3 2 3 4" xfId="10440"/>
    <cellStyle name="Normal 33 3 2 3 4 2" xfId="27340"/>
    <cellStyle name="Normal 33 3 2 3 5" xfId="17718"/>
    <cellStyle name="Normal 33 3 2 3 6" xfId="19772"/>
    <cellStyle name="Normal 33 3 2 4" xfId="3404"/>
    <cellStyle name="Normal 33 3 2 4 2" xfId="7187"/>
    <cellStyle name="Normal 33 3 2 4 2 2" xfId="15246"/>
    <cellStyle name="Normal 33 3 2 4 2 2 2" xfId="32093"/>
    <cellStyle name="Normal 33 3 2 4 2 3" xfId="24526"/>
    <cellStyle name="Normal 33 3 2 4 3" xfId="11463"/>
    <cellStyle name="Normal 33 3 2 4 3 2" xfId="28312"/>
    <cellStyle name="Normal 33 3 2 4 4" xfId="20745"/>
    <cellStyle name="Normal 33 3 2 5" xfId="5303"/>
    <cellStyle name="Normal 33 3 2 5 2" xfId="13362"/>
    <cellStyle name="Normal 33 3 2 5 2 2" xfId="30209"/>
    <cellStyle name="Normal 33 3 2 5 3" xfId="22642"/>
    <cellStyle name="Normal 33 3 2 6" xfId="9464"/>
    <cellStyle name="Normal 33 3 2 6 2" xfId="26428"/>
    <cellStyle name="Normal 33 3 2 7" xfId="17715"/>
    <cellStyle name="Normal 33 3 2 8" xfId="18860"/>
    <cellStyle name="Normal 33 3 3" xfId="1588"/>
    <cellStyle name="Normal 33 3 3 2" xfId="2587"/>
    <cellStyle name="Normal 33 3 3 2 2" xfId="4549"/>
    <cellStyle name="Normal 33 3 3 2 2 2" xfId="8332"/>
    <cellStyle name="Normal 33 3 3 2 2 2 2" xfId="16391"/>
    <cellStyle name="Normal 33 3 3 2 2 2 2 2" xfId="33238"/>
    <cellStyle name="Normal 33 3 3 2 2 2 3" xfId="25671"/>
    <cellStyle name="Normal 33 3 3 2 2 3" xfId="12608"/>
    <cellStyle name="Normal 33 3 3 2 2 3 2" xfId="29457"/>
    <cellStyle name="Normal 33 3 3 2 2 4" xfId="21890"/>
    <cellStyle name="Normal 33 3 3 2 3" xfId="6448"/>
    <cellStyle name="Normal 33 3 3 2 3 2" xfId="14507"/>
    <cellStyle name="Normal 33 3 3 2 3 2 2" xfId="31354"/>
    <cellStyle name="Normal 33 3 3 2 3 3" xfId="23787"/>
    <cellStyle name="Normal 33 3 3 2 4" xfId="10674"/>
    <cellStyle name="Normal 33 3 3 2 4 2" xfId="27573"/>
    <cellStyle name="Normal 33 3 3 2 5" xfId="17720"/>
    <cellStyle name="Normal 33 3 3 2 6" xfId="20005"/>
    <cellStyle name="Normal 33 3 3 3" xfId="3637"/>
    <cellStyle name="Normal 33 3 3 3 2" xfId="7420"/>
    <cellStyle name="Normal 33 3 3 3 2 2" xfId="15479"/>
    <cellStyle name="Normal 33 3 3 3 2 2 2" xfId="32326"/>
    <cellStyle name="Normal 33 3 3 3 2 3" xfId="24759"/>
    <cellStyle name="Normal 33 3 3 3 3" xfId="11696"/>
    <cellStyle name="Normal 33 3 3 3 3 2" xfId="28545"/>
    <cellStyle name="Normal 33 3 3 3 4" xfId="20978"/>
    <cellStyle name="Normal 33 3 3 4" xfId="5536"/>
    <cellStyle name="Normal 33 3 3 4 2" xfId="13595"/>
    <cellStyle name="Normal 33 3 3 4 2 2" xfId="30442"/>
    <cellStyle name="Normal 33 3 3 4 3" xfId="22875"/>
    <cellStyle name="Normal 33 3 3 5" xfId="9721"/>
    <cellStyle name="Normal 33 3 3 5 2" xfId="26661"/>
    <cellStyle name="Normal 33 3 3 6" xfId="17719"/>
    <cellStyle name="Normal 33 3 3 7" xfId="19093"/>
    <cellStyle name="Normal 33 3 4" xfId="2134"/>
    <cellStyle name="Normal 33 3 4 2" xfId="4098"/>
    <cellStyle name="Normal 33 3 4 2 2" xfId="7881"/>
    <cellStyle name="Normal 33 3 4 2 2 2" xfId="15940"/>
    <cellStyle name="Normal 33 3 4 2 2 2 2" xfId="32787"/>
    <cellStyle name="Normal 33 3 4 2 2 3" xfId="25220"/>
    <cellStyle name="Normal 33 3 4 2 3" xfId="12157"/>
    <cellStyle name="Normal 33 3 4 2 3 2" xfId="29006"/>
    <cellStyle name="Normal 33 3 4 2 4" xfId="21439"/>
    <cellStyle name="Normal 33 3 4 3" xfId="5997"/>
    <cellStyle name="Normal 33 3 4 3 2" xfId="14056"/>
    <cellStyle name="Normal 33 3 4 3 2 2" xfId="30903"/>
    <cellStyle name="Normal 33 3 4 3 3" xfId="23336"/>
    <cellStyle name="Normal 33 3 4 4" xfId="10222"/>
    <cellStyle name="Normal 33 3 4 4 2" xfId="27122"/>
    <cellStyle name="Normal 33 3 4 5" xfId="17721"/>
    <cellStyle name="Normal 33 3 4 6" xfId="19554"/>
    <cellStyle name="Normal 33 3 5" xfId="3186"/>
    <cellStyle name="Normal 33 3 5 2" xfId="6969"/>
    <cellStyle name="Normal 33 3 5 2 2" xfId="15028"/>
    <cellStyle name="Normal 33 3 5 2 2 2" xfId="31875"/>
    <cellStyle name="Normal 33 3 5 2 3" xfId="24308"/>
    <cellStyle name="Normal 33 3 5 3" xfId="11245"/>
    <cellStyle name="Normal 33 3 5 3 2" xfId="28094"/>
    <cellStyle name="Normal 33 3 5 4" xfId="20527"/>
    <cellStyle name="Normal 33 3 6" xfId="5085"/>
    <cellStyle name="Normal 33 3 6 2" xfId="13144"/>
    <cellStyle name="Normal 33 3 6 2 2" xfId="29991"/>
    <cellStyle name="Normal 33 3 6 3" xfId="22424"/>
    <cellStyle name="Normal 33 3 7" xfId="9229"/>
    <cellStyle name="Normal 33 3 7 2" xfId="26210"/>
    <cellStyle name="Normal 33 3 8" xfId="17714"/>
    <cellStyle name="Normal 33 3 9" xfId="18642"/>
    <cellStyle name="Normal 33 4" xfId="1218"/>
    <cellStyle name="Normal 33 4 2" xfId="1714"/>
    <cellStyle name="Normal 33 4 2 2" xfId="2713"/>
    <cellStyle name="Normal 33 4 2 2 2" xfId="4675"/>
    <cellStyle name="Normal 33 4 2 2 2 2" xfId="8458"/>
    <cellStyle name="Normal 33 4 2 2 2 2 2" xfId="16517"/>
    <cellStyle name="Normal 33 4 2 2 2 2 2 2" xfId="33364"/>
    <cellStyle name="Normal 33 4 2 2 2 2 3" xfId="25797"/>
    <cellStyle name="Normal 33 4 2 2 2 3" xfId="12734"/>
    <cellStyle name="Normal 33 4 2 2 2 3 2" xfId="29583"/>
    <cellStyle name="Normal 33 4 2 2 2 4" xfId="22016"/>
    <cellStyle name="Normal 33 4 2 2 3" xfId="6574"/>
    <cellStyle name="Normal 33 4 2 2 3 2" xfId="14633"/>
    <cellStyle name="Normal 33 4 2 2 3 2 2" xfId="31480"/>
    <cellStyle name="Normal 33 4 2 2 3 3" xfId="23913"/>
    <cellStyle name="Normal 33 4 2 2 4" xfId="10800"/>
    <cellStyle name="Normal 33 4 2 2 4 2" xfId="27699"/>
    <cellStyle name="Normal 33 4 2 2 5" xfId="17724"/>
    <cellStyle name="Normal 33 4 2 2 6" xfId="20131"/>
    <cellStyle name="Normal 33 4 2 3" xfId="3763"/>
    <cellStyle name="Normal 33 4 2 3 2" xfId="7546"/>
    <cellStyle name="Normal 33 4 2 3 2 2" xfId="15605"/>
    <cellStyle name="Normal 33 4 2 3 2 2 2" xfId="32452"/>
    <cellStyle name="Normal 33 4 2 3 2 3" xfId="24885"/>
    <cellStyle name="Normal 33 4 2 3 3" xfId="11822"/>
    <cellStyle name="Normal 33 4 2 3 3 2" xfId="28671"/>
    <cellStyle name="Normal 33 4 2 3 4" xfId="21104"/>
    <cellStyle name="Normal 33 4 2 4" xfId="5662"/>
    <cellStyle name="Normal 33 4 2 4 2" xfId="13721"/>
    <cellStyle name="Normal 33 4 2 4 2 2" xfId="30568"/>
    <cellStyle name="Normal 33 4 2 4 3" xfId="23001"/>
    <cellStyle name="Normal 33 4 2 5" xfId="9847"/>
    <cellStyle name="Normal 33 4 2 5 2" xfId="26787"/>
    <cellStyle name="Normal 33 4 2 6" xfId="17723"/>
    <cellStyle name="Normal 33 4 2 7" xfId="19219"/>
    <cellStyle name="Normal 33 4 3" xfId="2260"/>
    <cellStyle name="Normal 33 4 3 2" xfId="4224"/>
    <cellStyle name="Normal 33 4 3 2 2" xfId="8007"/>
    <cellStyle name="Normal 33 4 3 2 2 2" xfId="16066"/>
    <cellStyle name="Normal 33 4 3 2 2 2 2" xfId="32913"/>
    <cellStyle name="Normal 33 4 3 2 2 3" xfId="25346"/>
    <cellStyle name="Normal 33 4 3 2 3" xfId="12283"/>
    <cellStyle name="Normal 33 4 3 2 3 2" xfId="29132"/>
    <cellStyle name="Normal 33 4 3 2 4" xfId="21565"/>
    <cellStyle name="Normal 33 4 3 3" xfId="6123"/>
    <cellStyle name="Normal 33 4 3 3 2" xfId="14182"/>
    <cellStyle name="Normal 33 4 3 3 2 2" xfId="31029"/>
    <cellStyle name="Normal 33 4 3 3 3" xfId="23462"/>
    <cellStyle name="Normal 33 4 3 4" xfId="10348"/>
    <cellStyle name="Normal 33 4 3 4 2" xfId="27248"/>
    <cellStyle name="Normal 33 4 3 5" xfId="17725"/>
    <cellStyle name="Normal 33 4 3 6" xfId="19680"/>
    <cellStyle name="Normal 33 4 4" xfId="3312"/>
    <cellStyle name="Normal 33 4 4 2" xfId="7095"/>
    <cellStyle name="Normal 33 4 4 2 2" xfId="15154"/>
    <cellStyle name="Normal 33 4 4 2 2 2" xfId="32001"/>
    <cellStyle name="Normal 33 4 4 2 3" xfId="24434"/>
    <cellStyle name="Normal 33 4 4 3" xfId="11371"/>
    <cellStyle name="Normal 33 4 4 3 2" xfId="28220"/>
    <cellStyle name="Normal 33 4 4 4" xfId="20653"/>
    <cellStyle name="Normal 33 4 5" xfId="5211"/>
    <cellStyle name="Normal 33 4 5 2" xfId="13270"/>
    <cellStyle name="Normal 33 4 5 2 2" xfId="30117"/>
    <cellStyle name="Normal 33 4 5 3" xfId="22550"/>
    <cellStyle name="Normal 33 4 6" xfId="9372"/>
    <cellStyle name="Normal 33 4 6 2" xfId="26336"/>
    <cellStyle name="Normal 33 4 7" xfId="17722"/>
    <cellStyle name="Normal 33 4 8" xfId="18768"/>
    <cellStyle name="Normal 33 5" xfId="1496"/>
    <cellStyle name="Normal 33 5 2" xfId="2495"/>
    <cellStyle name="Normal 33 5 2 2" xfId="4457"/>
    <cellStyle name="Normal 33 5 2 2 2" xfId="8240"/>
    <cellStyle name="Normal 33 5 2 2 2 2" xfId="16299"/>
    <cellStyle name="Normal 33 5 2 2 2 2 2" xfId="33146"/>
    <cellStyle name="Normal 33 5 2 2 2 3" xfId="25579"/>
    <cellStyle name="Normal 33 5 2 2 3" xfId="12516"/>
    <cellStyle name="Normal 33 5 2 2 3 2" xfId="29365"/>
    <cellStyle name="Normal 33 5 2 2 4" xfId="21798"/>
    <cellStyle name="Normal 33 5 2 3" xfId="6356"/>
    <cellStyle name="Normal 33 5 2 3 2" xfId="14415"/>
    <cellStyle name="Normal 33 5 2 3 2 2" xfId="31262"/>
    <cellStyle name="Normal 33 5 2 3 3" xfId="23695"/>
    <cellStyle name="Normal 33 5 2 4" xfId="10582"/>
    <cellStyle name="Normal 33 5 2 4 2" xfId="27481"/>
    <cellStyle name="Normal 33 5 2 5" xfId="17727"/>
    <cellStyle name="Normal 33 5 2 6" xfId="19913"/>
    <cellStyle name="Normal 33 5 3" xfId="3545"/>
    <cellStyle name="Normal 33 5 3 2" xfId="7328"/>
    <cellStyle name="Normal 33 5 3 2 2" xfId="15387"/>
    <cellStyle name="Normal 33 5 3 2 2 2" xfId="32234"/>
    <cellStyle name="Normal 33 5 3 2 3" xfId="24667"/>
    <cellStyle name="Normal 33 5 3 3" xfId="11604"/>
    <cellStyle name="Normal 33 5 3 3 2" xfId="28453"/>
    <cellStyle name="Normal 33 5 3 4" xfId="20886"/>
    <cellStyle name="Normal 33 5 4" xfId="5444"/>
    <cellStyle name="Normal 33 5 4 2" xfId="13503"/>
    <cellStyle name="Normal 33 5 4 2 2" xfId="30350"/>
    <cellStyle name="Normal 33 5 4 3" xfId="22783"/>
    <cellStyle name="Normal 33 5 5" xfId="9629"/>
    <cellStyle name="Normal 33 5 5 2" xfId="26569"/>
    <cellStyle name="Normal 33 5 6" xfId="17726"/>
    <cellStyle name="Normal 33 5 7" xfId="19001"/>
    <cellStyle name="Normal 33 6" xfId="2021"/>
    <cellStyle name="Normal 33 6 2" xfId="4006"/>
    <cellStyle name="Normal 33 6 2 2" xfId="7789"/>
    <cellStyle name="Normal 33 6 2 2 2" xfId="15848"/>
    <cellStyle name="Normal 33 6 2 2 2 2" xfId="32695"/>
    <cellStyle name="Normal 33 6 2 2 3" xfId="25128"/>
    <cellStyle name="Normal 33 6 2 3" xfId="12065"/>
    <cellStyle name="Normal 33 6 2 3 2" xfId="28914"/>
    <cellStyle name="Normal 33 6 2 4" xfId="21347"/>
    <cellStyle name="Normal 33 6 3" xfId="5905"/>
    <cellStyle name="Normal 33 6 3 2" xfId="13964"/>
    <cellStyle name="Normal 33 6 3 2 2" xfId="30811"/>
    <cellStyle name="Normal 33 6 3 3" xfId="23244"/>
    <cellStyle name="Normal 33 6 4" xfId="10120"/>
    <cellStyle name="Normal 33 6 4 2" xfId="27030"/>
    <cellStyle name="Normal 33 6 5" xfId="17728"/>
    <cellStyle name="Normal 33 6 6" xfId="19462"/>
    <cellStyle name="Normal 33 7" xfId="3064"/>
    <cellStyle name="Normal 33 7 2" xfId="6877"/>
    <cellStyle name="Normal 33 7 2 2" xfId="14936"/>
    <cellStyle name="Normal 33 7 2 2 2" xfId="31783"/>
    <cellStyle name="Normal 33 7 2 3" xfId="24216"/>
    <cellStyle name="Normal 33 7 3" xfId="11127"/>
    <cellStyle name="Normal 33 7 3 2" xfId="28002"/>
    <cellStyle name="Normal 33 7 4" xfId="20435"/>
    <cellStyle name="Normal 33 8" xfId="4993"/>
    <cellStyle name="Normal 33 8 2" xfId="13052"/>
    <cellStyle name="Normal 33 8 2 2" xfId="29899"/>
    <cellStyle name="Normal 33 8 3" xfId="22332"/>
    <cellStyle name="Normal 33 9" xfId="8976"/>
    <cellStyle name="Normal 33 9 2" xfId="26118"/>
    <cellStyle name="Normal 330" xfId="33918"/>
    <cellStyle name="Normal 331" xfId="33919"/>
    <cellStyle name="Normal 332" xfId="33920"/>
    <cellStyle name="Normal 333" xfId="33921"/>
    <cellStyle name="Normal 334" xfId="33922"/>
    <cellStyle name="Normal 335" xfId="33923"/>
    <cellStyle name="Normal 336" xfId="33924"/>
    <cellStyle name="Normal 337" xfId="33925"/>
    <cellStyle name="Normal 338" xfId="33926"/>
    <cellStyle name="Normal 339" xfId="33927"/>
    <cellStyle name="Normal 34" xfId="635"/>
    <cellStyle name="Normal 34 2" xfId="955"/>
    <cellStyle name="Normal 34 2 2" xfId="3135"/>
    <cellStyle name="Normal 34 2 3" xfId="17729"/>
    <cellStyle name="Normal 34 2 4" xfId="34113"/>
    <cellStyle name="Normal 340" xfId="33928"/>
    <cellStyle name="Normal 341" xfId="33929"/>
    <cellStyle name="Normal 342" xfId="33930"/>
    <cellStyle name="Normal 343" xfId="33931"/>
    <cellStyle name="Normal 344" xfId="33932"/>
    <cellStyle name="Normal 345" xfId="33933"/>
    <cellStyle name="Normal 346" xfId="263"/>
    <cellStyle name="Normal 346 2" xfId="33934"/>
    <cellStyle name="Normal 347" xfId="33935"/>
    <cellStyle name="Normal 348" xfId="33936"/>
    <cellStyle name="Normal 349" xfId="33937"/>
    <cellStyle name="Normal 35" xfId="634"/>
    <cellStyle name="Normal 35 10" xfId="17730"/>
    <cellStyle name="Normal 35 11" xfId="18550"/>
    <cellStyle name="Normal 35 12" xfId="34114"/>
    <cellStyle name="Normal 35 2" xfId="956"/>
    <cellStyle name="Normal 35 2 2" xfId="3136"/>
    <cellStyle name="Normal 35 2 3" xfId="17731"/>
    <cellStyle name="Normal 35 2 4" xfId="34115"/>
    <cellStyle name="Normal 35 3" xfId="1050"/>
    <cellStyle name="Normal 35 3 2" xfId="1311"/>
    <cellStyle name="Normal 35 3 2 2" xfId="1807"/>
    <cellStyle name="Normal 35 3 2 2 2" xfId="2806"/>
    <cellStyle name="Normal 35 3 2 2 2 2" xfId="4768"/>
    <cellStyle name="Normal 35 3 2 2 2 2 2" xfId="8551"/>
    <cellStyle name="Normal 35 3 2 2 2 2 2 2" xfId="16610"/>
    <cellStyle name="Normal 35 3 2 2 2 2 2 2 2" xfId="33457"/>
    <cellStyle name="Normal 35 3 2 2 2 2 2 3" xfId="25890"/>
    <cellStyle name="Normal 35 3 2 2 2 2 3" xfId="12827"/>
    <cellStyle name="Normal 35 3 2 2 2 2 3 2" xfId="29676"/>
    <cellStyle name="Normal 35 3 2 2 2 2 4" xfId="22109"/>
    <cellStyle name="Normal 35 3 2 2 2 3" xfId="6667"/>
    <cellStyle name="Normal 35 3 2 2 2 3 2" xfId="14726"/>
    <cellStyle name="Normal 35 3 2 2 2 3 2 2" xfId="31573"/>
    <cellStyle name="Normal 35 3 2 2 2 3 3" xfId="24006"/>
    <cellStyle name="Normal 35 3 2 2 2 4" xfId="10893"/>
    <cellStyle name="Normal 35 3 2 2 2 4 2" xfId="27792"/>
    <cellStyle name="Normal 35 3 2 2 2 5" xfId="17735"/>
    <cellStyle name="Normal 35 3 2 2 2 6" xfId="20224"/>
    <cellStyle name="Normal 35 3 2 2 3" xfId="3856"/>
    <cellStyle name="Normal 35 3 2 2 3 2" xfId="7639"/>
    <cellStyle name="Normal 35 3 2 2 3 2 2" xfId="15698"/>
    <cellStyle name="Normal 35 3 2 2 3 2 2 2" xfId="32545"/>
    <cellStyle name="Normal 35 3 2 2 3 2 3" xfId="24978"/>
    <cellStyle name="Normal 35 3 2 2 3 3" xfId="11915"/>
    <cellStyle name="Normal 35 3 2 2 3 3 2" xfId="28764"/>
    <cellStyle name="Normal 35 3 2 2 3 4" xfId="21197"/>
    <cellStyle name="Normal 35 3 2 2 4" xfId="5755"/>
    <cellStyle name="Normal 35 3 2 2 4 2" xfId="13814"/>
    <cellStyle name="Normal 35 3 2 2 4 2 2" xfId="30661"/>
    <cellStyle name="Normal 35 3 2 2 4 3" xfId="23094"/>
    <cellStyle name="Normal 35 3 2 2 5" xfId="9940"/>
    <cellStyle name="Normal 35 3 2 2 5 2" xfId="26880"/>
    <cellStyle name="Normal 35 3 2 2 6" xfId="17734"/>
    <cellStyle name="Normal 35 3 2 2 7" xfId="19312"/>
    <cellStyle name="Normal 35 3 2 3" xfId="2353"/>
    <cellStyle name="Normal 35 3 2 3 2" xfId="4317"/>
    <cellStyle name="Normal 35 3 2 3 2 2" xfId="8100"/>
    <cellStyle name="Normal 35 3 2 3 2 2 2" xfId="16159"/>
    <cellStyle name="Normal 35 3 2 3 2 2 2 2" xfId="33006"/>
    <cellStyle name="Normal 35 3 2 3 2 2 3" xfId="25439"/>
    <cellStyle name="Normal 35 3 2 3 2 3" xfId="12376"/>
    <cellStyle name="Normal 35 3 2 3 2 3 2" xfId="29225"/>
    <cellStyle name="Normal 35 3 2 3 2 4" xfId="21658"/>
    <cellStyle name="Normal 35 3 2 3 3" xfId="6216"/>
    <cellStyle name="Normal 35 3 2 3 3 2" xfId="14275"/>
    <cellStyle name="Normal 35 3 2 3 3 2 2" xfId="31122"/>
    <cellStyle name="Normal 35 3 2 3 3 3" xfId="23555"/>
    <cellStyle name="Normal 35 3 2 3 4" xfId="10441"/>
    <cellStyle name="Normal 35 3 2 3 4 2" xfId="27341"/>
    <cellStyle name="Normal 35 3 2 3 5" xfId="17736"/>
    <cellStyle name="Normal 35 3 2 3 6" xfId="19773"/>
    <cellStyle name="Normal 35 3 2 4" xfId="3405"/>
    <cellStyle name="Normal 35 3 2 4 2" xfId="7188"/>
    <cellStyle name="Normal 35 3 2 4 2 2" xfId="15247"/>
    <cellStyle name="Normal 35 3 2 4 2 2 2" xfId="32094"/>
    <cellStyle name="Normal 35 3 2 4 2 3" xfId="24527"/>
    <cellStyle name="Normal 35 3 2 4 3" xfId="11464"/>
    <cellStyle name="Normal 35 3 2 4 3 2" xfId="28313"/>
    <cellStyle name="Normal 35 3 2 4 4" xfId="20746"/>
    <cellStyle name="Normal 35 3 2 5" xfId="5304"/>
    <cellStyle name="Normal 35 3 2 5 2" xfId="13363"/>
    <cellStyle name="Normal 35 3 2 5 2 2" xfId="30210"/>
    <cellStyle name="Normal 35 3 2 5 3" xfId="22643"/>
    <cellStyle name="Normal 35 3 2 6" xfId="9465"/>
    <cellStyle name="Normal 35 3 2 6 2" xfId="26429"/>
    <cellStyle name="Normal 35 3 2 7" xfId="17733"/>
    <cellStyle name="Normal 35 3 2 8" xfId="18861"/>
    <cellStyle name="Normal 35 3 3" xfId="1589"/>
    <cellStyle name="Normal 35 3 3 2" xfId="2588"/>
    <cellStyle name="Normal 35 3 3 2 2" xfId="4550"/>
    <cellStyle name="Normal 35 3 3 2 2 2" xfId="8333"/>
    <cellStyle name="Normal 35 3 3 2 2 2 2" xfId="16392"/>
    <cellStyle name="Normal 35 3 3 2 2 2 2 2" xfId="33239"/>
    <cellStyle name="Normal 35 3 3 2 2 2 3" xfId="25672"/>
    <cellStyle name="Normal 35 3 3 2 2 3" xfId="12609"/>
    <cellStyle name="Normal 35 3 3 2 2 3 2" xfId="29458"/>
    <cellStyle name="Normal 35 3 3 2 2 4" xfId="21891"/>
    <cellStyle name="Normal 35 3 3 2 3" xfId="6449"/>
    <cellStyle name="Normal 35 3 3 2 3 2" xfId="14508"/>
    <cellStyle name="Normal 35 3 3 2 3 2 2" xfId="31355"/>
    <cellStyle name="Normal 35 3 3 2 3 3" xfId="23788"/>
    <cellStyle name="Normal 35 3 3 2 4" xfId="10675"/>
    <cellStyle name="Normal 35 3 3 2 4 2" xfId="27574"/>
    <cellStyle name="Normal 35 3 3 2 5" xfId="17738"/>
    <cellStyle name="Normal 35 3 3 2 6" xfId="20006"/>
    <cellStyle name="Normal 35 3 3 3" xfId="3638"/>
    <cellStyle name="Normal 35 3 3 3 2" xfId="7421"/>
    <cellStyle name="Normal 35 3 3 3 2 2" xfId="15480"/>
    <cellStyle name="Normal 35 3 3 3 2 2 2" xfId="32327"/>
    <cellStyle name="Normal 35 3 3 3 2 3" xfId="24760"/>
    <cellStyle name="Normal 35 3 3 3 3" xfId="11697"/>
    <cellStyle name="Normal 35 3 3 3 3 2" xfId="28546"/>
    <cellStyle name="Normal 35 3 3 3 4" xfId="20979"/>
    <cellStyle name="Normal 35 3 3 4" xfId="5537"/>
    <cellStyle name="Normal 35 3 3 4 2" xfId="13596"/>
    <cellStyle name="Normal 35 3 3 4 2 2" xfId="30443"/>
    <cellStyle name="Normal 35 3 3 4 3" xfId="22876"/>
    <cellStyle name="Normal 35 3 3 5" xfId="9722"/>
    <cellStyle name="Normal 35 3 3 5 2" xfId="26662"/>
    <cellStyle name="Normal 35 3 3 6" xfId="17737"/>
    <cellStyle name="Normal 35 3 3 7" xfId="19094"/>
    <cellStyle name="Normal 35 3 4" xfId="2135"/>
    <cellStyle name="Normal 35 3 4 2" xfId="4099"/>
    <cellStyle name="Normal 35 3 4 2 2" xfId="7882"/>
    <cellStyle name="Normal 35 3 4 2 2 2" xfId="15941"/>
    <cellStyle name="Normal 35 3 4 2 2 2 2" xfId="32788"/>
    <cellStyle name="Normal 35 3 4 2 2 3" xfId="25221"/>
    <cellStyle name="Normal 35 3 4 2 3" xfId="12158"/>
    <cellStyle name="Normal 35 3 4 2 3 2" xfId="29007"/>
    <cellStyle name="Normal 35 3 4 2 4" xfId="21440"/>
    <cellStyle name="Normal 35 3 4 3" xfId="5998"/>
    <cellStyle name="Normal 35 3 4 3 2" xfId="14057"/>
    <cellStyle name="Normal 35 3 4 3 2 2" xfId="30904"/>
    <cellStyle name="Normal 35 3 4 3 3" xfId="23337"/>
    <cellStyle name="Normal 35 3 4 4" xfId="10223"/>
    <cellStyle name="Normal 35 3 4 4 2" xfId="27123"/>
    <cellStyle name="Normal 35 3 4 5" xfId="17739"/>
    <cellStyle name="Normal 35 3 4 6" xfId="19555"/>
    <cellStyle name="Normal 35 3 5" xfId="3187"/>
    <cellStyle name="Normal 35 3 5 2" xfId="6970"/>
    <cellStyle name="Normal 35 3 5 2 2" xfId="15029"/>
    <cellStyle name="Normal 35 3 5 2 2 2" xfId="31876"/>
    <cellStyle name="Normal 35 3 5 2 3" xfId="24309"/>
    <cellStyle name="Normal 35 3 5 3" xfId="11246"/>
    <cellStyle name="Normal 35 3 5 3 2" xfId="28095"/>
    <cellStyle name="Normal 35 3 5 4" xfId="20528"/>
    <cellStyle name="Normal 35 3 6" xfId="5086"/>
    <cellStyle name="Normal 35 3 6 2" xfId="13145"/>
    <cellStyle name="Normal 35 3 6 2 2" xfId="29992"/>
    <cellStyle name="Normal 35 3 6 3" xfId="22425"/>
    <cellStyle name="Normal 35 3 7" xfId="9230"/>
    <cellStyle name="Normal 35 3 7 2" xfId="26211"/>
    <cellStyle name="Normal 35 3 8" xfId="17732"/>
    <cellStyle name="Normal 35 3 9" xfId="18643"/>
    <cellStyle name="Normal 35 4" xfId="1219"/>
    <cellStyle name="Normal 35 4 2" xfId="1715"/>
    <cellStyle name="Normal 35 4 2 2" xfId="2714"/>
    <cellStyle name="Normal 35 4 2 2 2" xfId="4676"/>
    <cellStyle name="Normal 35 4 2 2 2 2" xfId="8459"/>
    <cellStyle name="Normal 35 4 2 2 2 2 2" xfId="16518"/>
    <cellStyle name="Normal 35 4 2 2 2 2 2 2" xfId="33365"/>
    <cellStyle name="Normal 35 4 2 2 2 2 3" xfId="25798"/>
    <cellStyle name="Normal 35 4 2 2 2 3" xfId="12735"/>
    <cellStyle name="Normal 35 4 2 2 2 3 2" xfId="29584"/>
    <cellStyle name="Normal 35 4 2 2 2 4" xfId="22017"/>
    <cellStyle name="Normal 35 4 2 2 3" xfId="6575"/>
    <cellStyle name="Normal 35 4 2 2 3 2" xfId="14634"/>
    <cellStyle name="Normal 35 4 2 2 3 2 2" xfId="31481"/>
    <cellStyle name="Normal 35 4 2 2 3 3" xfId="23914"/>
    <cellStyle name="Normal 35 4 2 2 4" xfId="10801"/>
    <cellStyle name="Normal 35 4 2 2 4 2" xfId="27700"/>
    <cellStyle name="Normal 35 4 2 2 5" xfId="17742"/>
    <cellStyle name="Normal 35 4 2 2 6" xfId="20132"/>
    <cellStyle name="Normal 35 4 2 3" xfId="3764"/>
    <cellStyle name="Normal 35 4 2 3 2" xfId="7547"/>
    <cellStyle name="Normal 35 4 2 3 2 2" xfId="15606"/>
    <cellStyle name="Normal 35 4 2 3 2 2 2" xfId="32453"/>
    <cellStyle name="Normal 35 4 2 3 2 3" xfId="24886"/>
    <cellStyle name="Normal 35 4 2 3 3" xfId="11823"/>
    <cellStyle name="Normal 35 4 2 3 3 2" xfId="28672"/>
    <cellStyle name="Normal 35 4 2 3 4" xfId="21105"/>
    <cellStyle name="Normal 35 4 2 4" xfId="5663"/>
    <cellStyle name="Normal 35 4 2 4 2" xfId="13722"/>
    <cellStyle name="Normal 35 4 2 4 2 2" xfId="30569"/>
    <cellStyle name="Normal 35 4 2 4 3" xfId="23002"/>
    <cellStyle name="Normal 35 4 2 5" xfId="9848"/>
    <cellStyle name="Normal 35 4 2 5 2" xfId="26788"/>
    <cellStyle name="Normal 35 4 2 6" xfId="17741"/>
    <cellStyle name="Normal 35 4 2 7" xfId="19220"/>
    <cellStyle name="Normal 35 4 3" xfId="2261"/>
    <cellStyle name="Normal 35 4 3 2" xfId="4225"/>
    <cellStyle name="Normal 35 4 3 2 2" xfId="8008"/>
    <cellStyle name="Normal 35 4 3 2 2 2" xfId="16067"/>
    <cellStyle name="Normal 35 4 3 2 2 2 2" xfId="32914"/>
    <cellStyle name="Normal 35 4 3 2 2 3" xfId="25347"/>
    <cellStyle name="Normal 35 4 3 2 3" xfId="12284"/>
    <cellStyle name="Normal 35 4 3 2 3 2" xfId="29133"/>
    <cellStyle name="Normal 35 4 3 2 4" xfId="21566"/>
    <cellStyle name="Normal 35 4 3 3" xfId="6124"/>
    <cellStyle name="Normal 35 4 3 3 2" xfId="14183"/>
    <cellStyle name="Normal 35 4 3 3 2 2" xfId="31030"/>
    <cellStyle name="Normal 35 4 3 3 3" xfId="23463"/>
    <cellStyle name="Normal 35 4 3 4" xfId="10349"/>
    <cellStyle name="Normal 35 4 3 4 2" xfId="27249"/>
    <cellStyle name="Normal 35 4 3 5" xfId="17743"/>
    <cellStyle name="Normal 35 4 3 6" xfId="19681"/>
    <cellStyle name="Normal 35 4 4" xfId="3313"/>
    <cellStyle name="Normal 35 4 4 2" xfId="7096"/>
    <cellStyle name="Normal 35 4 4 2 2" xfId="15155"/>
    <cellStyle name="Normal 35 4 4 2 2 2" xfId="32002"/>
    <cellStyle name="Normal 35 4 4 2 3" xfId="24435"/>
    <cellStyle name="Normal 35 4 4 3" xfId="11372"/>
    <cellStyle name="Normal 35 4 4 3 2" xfId="28221"/>
    <cellStyle name="Normal 35 4 4 4" xfId="20654"/>
    <cellStyle name="Normal 35 4 5" xfId="5212"/>
    <cellStyle name="Normal 35 4 5 2" xfId="13271"/>
    <cellStyle name="Normal 35 4 5 2 2" xfId="30118"/>
    <cellStyle name="Normal 35 4 5 3" xfId="22551"/>
    <cellStyle name="Normal 35 4 6" xfId="9373"/>
    <cellStyle name="Normal 35 4 6 2" xfId="26337"/>
    <cellStyle name="Normal 35 4 7" xfId="17740"/>
    <cellStyle name="Normal 35 4 8" xfId="18769"/>
    <cellStyle name="Normal 35 5" xfId="1497"/>
    <cellStyle name="Normal 35 5 2" xfId="2496"/>
    <cellStyle name="Normal 35 5 2 2" xfId="4458"/>
    <cellStyle name="Normal 35 5 2 2 2" xfId="8241"/>
    <cellStyle name="Normal 35 5 2 2 2 2" xfId="16300"/>
    <cellStyle name="Normal 35 5 2 2 2 2 2" xfId="33147"/>
    <cellStyle name="Normal 35 5 2 2 2 3" xfId="25580"/>
    <cellStyle name="Normal 35 5 2 2 3" xfId="12517"/>
    <cellStyle name="Normal 35 5 2 2 3 2" xfId="29366"/>
    <cellStyle name="Normal 35 5 2 2 4" xfId="21799"/>
    <cellStyle name="Normal 35 5 2 3" xfId="6357"/>
    <cellStyle name="Normal 35 5 2 3 2" xfId="14416"/>
    <cellStyle name="Normal 35 5 2 3 2 2" xfId="31263"/>
    <cellStyle name="Normal 35 5 2 3 3" xfId="23696"/>
    <cellStyle name="Normal 35 5 2 4" xfId="10583"/>
    <cellStyle name="Normal 35 5 2 4 2" xfId="27482"/>
    <cellStyle name="Normal 35 5 2 5" xfId="17745"/>
    <cellStyle name="Normal 35 5 2 6" xfId="19914"/>
    <cellStyle name="Normal 35 5 3" xfId="3546"/>
    <cellStyle name="Normal 35 5 3 2" xfId="7329"/>
    <cellStyle name="Normal 35 5 3 2 2" xfId="15388"/>
    <cellStyle name="Normal 35 5 3 2 2 2" xfId="32235"/>
    <cellStyle name="Normal 35 5 3 2 3" xfId="24668"/>
    <cellStyle name="Normal 35 5 3 3" xfId="11605"/>
    <cellStyle name="Normal 35 5 3 3 2" xfId="28454"/>
    <cellStyle name="Normal 35 5 3 4" xfId="20887"/>
    <cellStyle name="Normal 35 5 4" xfId="5445"/>
    <cellStyle name="Normal 35 5 4 2" xfId="13504"/>
    <cellStyle name="Normal 35 5 4 2 2" xfId="30351"/>
    <cellStyle name="Normal 35 5 4 3" xfId="22784"/>
    <cellStyle name="Normal 35 5 5" xfId="9630"/>
    <cellStyle name="Normal 35 5 5 2" xfId="26570"/>
    <cellStyle name="Normal 35 5 6" xfId="17744"/>
    <cellStyle name="Normal 35 5 7" xfId="19002"/>
    <cellStyle name="Normal 35 6" xfId="2022"/>
    <cellStyle name="Normal 35 6 2" xfId="4007"/>
    <cellStyle name="Normal 35 6 2 2" xfId="7790"/>
    <cellStyle name="Normal 35 6 2 2 2" xfId="15849"/>
    <cellStyle name="Normal 35 6 2 2 2 2" xfId="32696"/>
    <cellStyle name="Normal 35 6 2 2 3" xfId="25129"/>
    <cellStyle name="Normal 35 6 2 3" xfId="12066"/>
    <cellStyle name="Normal 35 6 2 3 2" xfId="28915"/>
    <cellStyle name="Normal 35 6 2 4" xfId="21348"/>
    <cellStyle name="Normal 35 6 3" xfId="5906"/>
    <cellStyle name="Normal 35 6 3 2" xfId="13965"/>
    <cellStyle name="Normal 35 6 3 2 2" xfId="30812"/>
    <cellStyle name="Normal 35 6 3 3" xfId="23245"/>
    <cellStyle name="Normal 35 6 4" xfId="10121"/>
    <cellStyle name="Normal 35 6 4 2" xfId="27031"/>
    <cellStyle name="Normal 35 6 5" xfId="17746"/>
    <cellStyle name="Normal 35 6 6" xfId="19463"/>
    <cellStyle name="Normal 35 7" xfId="3065"/>
    <cellStyle name="Normal 35 7 2" xfId="6878"/>
    <cellStyle name="Normal 35 7 2 2" xfId="14937"/>
    <cellStyle name="Normal 35 7 2 2 2" xfId="31784"/>
    <cellStyle name="Normal 35 7 2 3" xfId="24217"/>
    <cellStyle name="Normal 35 7 3" xfId="11128"/>
    <cellStyle name="Normal 35 7 3 2" xfId="28003"/>
    <cellStyle name="Normal 35 7 4" xfId="20436"/>
    <cellStyle name="Normal 35 8" xfId="4994"/>
    <cellStyle name="Normal 35 8 2" xfId="13053"/>
    <cellStyle name="Normal 35 8 2 2" xfId="29900"/>
    <cellStyle name="Normal 35 8 3" xfId="22333"/>
    <cellStyle name="Normal 35 9" xfId="8977"/>
    <cellStyle name="Normal 35 9 2" xfId="26119"/>
    <cellStyle name="Normal 350" xfId="33938"/>
    <cellStyle name="Normal 351" xfId="33939"/>
    <cellStyle name="Normal 352" xfId="33940"/>
    <cellStyle name="Normal 353" xfId="33941"/>
    <cellStyle name="Normal 354" xfId="33942"/>
    <cellStyle name="Normal 355" xfId="33943"/>
    <cellStyle name="Normal 356" xfId="33944"/>
    <cellStyle name="Normal 357" xfId="33945"/>
    <cellStyle name="Normal 358" xfId="33946"/>
    <cellStyle name="Normal 359" xfId="33947"/>
    <cellStyle name="Normal 36" xfId="710"/>
    <cellStyle name="Normal 36 2" xfId="957"/>
    <cellStyle name="Normal 36 2 2" xfId="3137"/>
    <cellStyle name="Normal 36 2 3" xfId="17747"/>
    <cellStyle name="Normal 36 2 4" xfId="34116"/>
    <cellStyle name="Normal 360" xfId="33949"/>
    <cellStyle name="Normal 361" xfId="33950"/>
    <cellStyle name="Normal 362" xfId="33951"/>
    <cellStyle name="Normal 363" xfId="33952"/>
    <cellStyle name="Normal 364" xfId="33953"/>
    <cellStyle name="Normal 365" xfId="33954"/>
    <cellStyle name="Normal 366" xfId="33955"/>
    <cellStyle name="Normal 367" xfId="33956"/>
    <cellStyle name="Normal 368" xfId="33957"/>
    <cellStyle name="Normal 369" xfId="33958"/>
    <cellStyle name="Normal 37" xfId="754"/>
    <cellStyle name="Normal 37 10" xfId="17748"/>
    <cellStyle name="Normal 37 11" xfId="18584"/>
    <cellStyle name="Normal 37 12" xfId="34117"/>
    <cellStyle name="Normal 37 2" xfId="958"/>
    <cellStyle name="Normal 37 2 2" xfId="3138"/>
    <cellStyle name="Normal 37 2 3" xfId="17749"/>
    <cellStyle name="Normal 37 2 4" xfId="34118"/>
    <cellStyle name="Normal 37 3" xfId="1084"/>
    <cellStyle name="Normal 37 3 2" xfId="1345"/>
    <cellStyle name="Normal 37 3 2 2" xfId="1841"/>
    <cellStyle name="Normal 37 3 2 2 2" xfId="2840"/>
    <cellStyle name="Normal 37 3 2 2 2 2" xfId="4802"/>
    <cellStyle name="Normal 37 3 2 2 2 2 2" xfId="8585"/>
    <cellStyle name="Normal 37 3 2 2 2 2 2 2" xfId="16644"/>
    <cellStyle name="Normal 37 3 2 2 2 2 2 2 2" xfId="33491"/>
    <cellStyle name="Normal 37 3 2 2 2 2 2 3" xfId="25924"/>
    <cellStyle name="Normal 37 3 2 2 2 2 3" xfId="12861"/>
    <cellStyle name="Normal 37 3 2 2 2 2 3 2" xfId="29710"/>
    <cellStyle name="Normal 37 3 2 2 2 2 4" xfId="22143"/>
    <cellStyle name="Normal 37 3 2 2 2 3" xfId="6701"/>
    <cellStyle name="Normal 37 3 2 2 2 3 2" xfId="14760"/>
    <cellStyle name="Normal 37 3 2 2 2 3 2 2" xfId="31607"/>
    <cellStyle name="Normal 37 3 2 2 2 3 3" xfId="24040"/>
    <cellStyle name="Normal 37 3 2 2 2 4" xfId="10927"/>
    <cellStyle name="Normal 37 3 2 2 2 4 2" xfId="27826"/>
    <cellStyle name="Normal 37 3 2 2 2 5" xfId="17753"/>
    <cellStyle name="Normal 37 3 2 2 2 6" xfId="20258"/>
    <cellStyle name="Normal 37 3 2 2 3" xfId="3890"/>
    <cellStyle name="Normal 37 3 2 2 3 2" xfId="7673"/>
    <cellStyle name="Normal 37 3 2 2 3 2 2" xfId="15732"/>
    <cellStyle name="Normal 37 3 2 2 3 2 2 2" xfId="32579"/>
    <cellStyle name="Normal 37 3 2 2 3 2 3" xfId="25012"/>
    <cellStyle name="Normal 37 3 2 2 3 3" xfId="11949"/>
    <cellStyle name="Normal 37 3 2 2 3 3 2" xfId="28798"/>
    <cellStyle name="Normal 37 3 2 2 3 4" xfId="21231"/>
    <cellStyle name="Normal 37 3 2 2 4" xfId="5789"/>
    <cellStyle name="Normal 37 3 2 2 4 2" xfId="13848"/>
    <cellStyle name="Normal 37 3 2 2 4 2 2" xfId="30695"/>
    <cellStyle name="Normal 37 3 2 2 4 3" xfId="23128"/>
    <cellStyle name="Normal 37 3 2 2 5" xfId="9974"/>
    <cellStyle name="Normal 37 3 2 2 5 2" xfId="26914"/>
    <cellStyle name="Normal 37 3 2 2 6" xfId="17752"/>
    <cellStyle name="Normal 37 3 2 2 7" xfId="19346"/>
    <cellStyle name="Normal 37 3 2 3" xfId="2387"/>
    <cellStyle name="Normal 37 3 2 3 2" xfId="4351"/>
    <cellStyle name="Normal 37 3 2 3 2 2" xfId="8134"/>
    <cellStyle name="Normal 37 3 2 3 2 2 2" xfId="16193"/>
    <cellStyle name="Normal 37 3 2 3 2 2 2 2" xfId="33040"/>
    <cellStyle name="Normal 37 3 2 3 2 2 3" xfId="25473"/>
    <cellStyle name="Normal 37 3 2 3 2 3" xfId="12410"/>
    <cellStyle name="Normal 37 3 2 3 2 3 2" xfId="29259"/>
    <cellStyle name="Normal 37 3 2 3 2 4" xfId="21692"/>
    <cellStyle name="Normal 37 3 2 3 3" xfId="6250"/>
    <cellStyle name="Normal 37 3 2 3 3 2" xfId="14309"/>
    <cellStyle name="Normal 37 3 2 3 3 2 2" xfId="31156"/>
    <cellStyle name="Normal 37 3 2 3 3 3" xfId="23589"/>
    <cellStyle name="Normal 37 3 2 3 4" xfId="10475"/>
    <cellStyle name="Normal 37 3 2 3 4 2" xfId="27375"/>
    <cellStyle name="Normal 37 3 2 3 5" xfId="17754"/>
    <cellStyle name="Normal 37 3 2 3 6" xfId="19807"/>
    <cellStyle name="Normal 37 3 2 4" xfId="3439"/>
    <cellStyle name="Normal 37 3 2 4 2" xfId="7222"/>
    <cellStyle name="Normal 37 3 2 4 2 2" xfId="15281"/>
    <cellStyle name="Normal 37 3 2 4 2 2 2" xfId="32128"/>
    <cellStyle name="Normal 37 3 2 4 2 3" xfId="24561"/>
    <cellStyle name="Normal 37 3 2 4 3" xfId="11498"/>
    <cellStyle name="Normal 37 3 2 4 3 2" xfId="28347"/>
    <cellStyle name="Normal 37 3 2 4 4" xfId="20780"/>
    <cellStyle name="Normal 37 3 2 5" xfId="5338"/>
    <cellStyle name="Normal 37 3 2 5 2" xfId="13397"/>
    <cellStyle name="Normal 37 3 2 5 2 2" xfId="30244"/>
    <cellStyle name="Normal 37 3 2 5 3" xfId="22677"/>
    <cellStyle name="Normal 37 3 2 6" xfId="9499"/>
    <cellStyle name="Normal 37 3 2 6 2" xfId="26463"/>
    <cellStyle name="Normal 37 3 2 7" xfId="17751"/>
    <cellStyle name="Normal 37 3 2 8" xfId="18895"/>
    <cellStyle name="Normal 37 3 3" xfId="1623"/>
    <cellStyle name="Normal 37 3 3 2" xfId="2622"/>
    <cellStyle name="Normal 37 3 3 2 2" xfId="4584"/>
    <cellStyle name="Normal 37 3 3 2 2 2" xfId="8367"/>
    <cellStyle name="Normal 37 3 3 2 2 2 2" xfId="16426"/>
    <cellStyle name="Normal 37 3 3 2 2 2 2 2" xfId="33273"/>
    <cellStyle name="Normal 37 3 3 2 2 2 3" xfId="25706"/>
    <cellStyle name="Normal 37 3 3 2 2 3" xfId="12643"/>
    <cellStyle name="Normal 37 3 3 2 2 3 2" xfId="29492"/>
    <cellStyle name="Normal 37 3 3 2 2 4" xfId="21925"/>
    <cellStyle name="Normal 37 3 3 2 3" xfId="6483"/>
    <cellStyle name="Normal 37 3 3 2 3 2" xfId="14542"/>
    <cellStyle name="Normal 37 3 3 2 3 2 2" xfId="31389"/>
    <cellStyle name="Normal 37 3 3 2 3 3" xfId="23822"/>
    <cellStyle name="Normal 37 3 3 2 4" xfId="10709"/>
    <cellStyle name="Normal 37 3 3 2 4 2" xfId="27608"/>
    <cellStyle name="Normal 37 3 3 2 5" xfId="17756"/>
    <cellStyle name="Normal 37 3 3 2 6" xfId="20040"/>
    <cellStyle name="Normal 37 3 3 3" xfId="3672"/>
    <cellStyle name="Normal 37 3 3 3 2" xfId="7455"/>
    <cellStyle name="Normal 37 3 3 3 2 2" xfId="15514"/>
    <cellStyle name="Normal 37 3 3 3 2 2 2" xfId="32361"/>
    <cellStyle name="Normal 37 3 3 3 2 3" xfId="24794"/>
    <cellStyle name="Normal 37 3 3 3 3" xfId="11731"/>
    <cellStyle name="Normal 37 3 3 3 3 2" xfId="28580"/>
    <cellStyle name="Normal 37 3 3 3 4" xfId="21013"/>
    <cellStyle name="Normal 37 3 3 4" xfId="5571"/>
    <cellStyle name="Normal 37 3 3 4 2" xfId="13630"/>
    <cellStyle name="Normal 37 3 3 4 2 2" xfId="30477"/>
    <cellStyle name="Normal 37 3 3 4 3" xfId="22910"/>
    <cellStyle name="Normal 37 3 3 5" xfId="9756"/>
    <cellStyle name="Normal 37 3 3 5 2" xfId="26696"/>
    <cellStyle name="Normal 37 3 3 6" xfId="17755"/>
    <cellStyle name="Normal 37 3 3 7" xfId="19128"/>
    <cellStyle name="Normal 37 3 4" xfId="2169"/>
    <cellStyle name="Normal 37 3 4 2" xfId="4133"/>
    <cellStyle name="Normal 37 3 4 2 2" xfId="7916"/>
    <cellStyle name="Normal 37 3 4 2 2 2" xfId="15975"/>
    <cellStyle name="Normal 37 3 4 2 2 2 2" xfId="32822"/>
    <cellStyle name="Normal 37 3 4 2 2 3" xfId="25255"/>
    <cellStyle name="Normal 37 3 4 2 3" xfId="12192"/>
    <cellStyle name="Normal 37 3 4 2 3 2" xfId="29041"/>
    <cellStyle name="Normal 37 3 4 2 4" xfId="21474"/>
    <cellStyle name="Normal 37 3 4 3" xfId="6032"/>
    <cellStyle name="Normal 37 3 4 3 2" xfId="14091"/>
    <cellStyle name="Normal 37 3 4 3 2 2" xfId="30938"/>
    <cellStyle name="Normal 37 3 4 3 3" xfId="23371"/>
    <cellStyle name="Normal 37 3 4 4" xfId="10257"/>
    <cellStyle name="Normal 37 3 4 4 2" xfId="27157"/>
    <cellStyle name="Normal 37 3 4 5" xfId="17757"/>
    <cellStyle name="Normal 37 3 4 6" xfId="19589"/>
    <cellStyle name="Normal 37 3 5" xfId="3221"/>
    <cellStyle name="Normal 37 3 5 2" xfId="7004"/>
    <cellStyle name="Normal 37 3 5 2 2" xfId="15063"/>
    <cellStyle name="Normal 37 3 5 2 2 2" xfId="31910"/>
    <cellStyle name="Normal 37 3 5 2 3" xfId="24343"/>
    <cellStyle name="Normal 37 3 5 3" xfId="11280"/>
    <cellStyle name="Normal 37 3 5 3 2" xfId="28129"/>
    <cellStyle name="Normal 37 3 5 4" xfId="20562"/>
    <cellStyle name="Normal 37 3 6" xfId="5120"/>
    <cellStyle name="Normal 37 3 6 2" xfId="13179"/>
    <cellStyle name="Normal 37 3 6 2 2" xfId="30026"/>
    <cellStyle name="Normal 37 3 6 3" xfId="22459"/>
    <cellStyle name="Normal 37 3 7" xfId="9264"/>
    <cellStyle name="Normal 37 3 7 2" xfId="26245"/>
    <cellStyle name="Normal 37 3 8" xfId="17750"/>
    <cellStyle name="Normal 37 3 9" xfId="18677"/>
    <cellStyle name="Normal 37 4" xfId="1253"/>
    <cellStyle name="Normal 37 4 2" xfId="1749"/>
    <cellStyle name="Normal 37 4 2 2" xfId="2748"/>
    <cellStyle name="Normal 37 4 2 2 2" xfId="4710"/>
    <cellStyle name="Normal 37 4 2 2 2 2" xfId="8493"/>
    <cellStyle name="Normal 37 4 2 2 2 2 2" xfId="16552"/>
    <cellStyle name="Normal 37 4 2 2 2 2 2 2" xfId="33399"/>
    <cellStyle name="Normal 37 4 2 2 2 2 3" xfId="25832"/>
    <cellStyle name="Normal 37 4 2 2 2 3" xfId="12769"/>
    <cellStyle name="Normal 37 4 2 2 2 3 2" xfId="29618"/>
    <cellStyle name="Normal 37 4 2 2 2 4" xfId="22051"/>
    <cellStyle name="Normal 37 4 2 2 3" xfId="6609"/>
    <cellStyle name="Normal 37 4 2 2 3 2" xfId="14668"/>
    <cellStyle name="Normal 37 4 2 2 3 2 2" xfId="31515"/>
    <cellStyle name="Normal 37 4 2 2 3 3" xfId="23948"/>
    <cellStyle name="Normal 37 4 2 2 4" xfId="10835"/>
    <cellStyle name="Normal 37 4 2 2 4 2" xfId="27734"/>
    <cellStyle name="Normal 37 4 2 2 5" xfId="17760"/>
    <cellStyle name="Normal 37 4 2 2 6" xfId="20166"/>
    <cellStyle name="Normal 37 4 2 3" xfId="3798"/>
    <cellStyle name="Normal 37 4 2 3 2" xfId="7581"/>
    <cellStyle name="Normal 37 4 2 3 2 2" xfId="15640"/>
    <cellStyle name="Normal 37 4 2 3 2 2 2" xfId="32487"/>
    <cellStyle name="Normal 37 4 2 3 2 3" xfId="24920"/>
    <cellStyle name="Normal 37 4 2 3 3" xfId="11857"/>
    <cellStyle name="Normal 37 4 2 3 3 2" xfId="28706"/>
    <cellStyle name="Normal 37 4 2 3 4" xfId="21139"/>
    <cellStyle name="Normal 37 4 2 4" xfId="5697"/>
    <cellStyle name="Normal 37 4 2 4 2" xfId="13756"/>
    <cellStyle name="Normal 37 4 2 4 2 2" xfId="30603"/>
    <cellStyle name="Normal 37 4 2 4 3" xfId="23036"/>
    <cellStyle name="Normal 37 4 2 5" xfId="9882"/>
    <cellStyle name="Normal 37 4 2 5 2" xfId="26822"/>
    <cellStyle name="Normal 37 4 2 6" xfId="17759"/>
    <cellStyle name="Normal 37 4 2 7" xfId="19254"/>
    <cellStyle name="Normal 37 4 3" xfId="2295"/>
    <cellStyle name="Normal 37 4 3 2" xfId="4259"/>
    <cellStyle name="Normal 37 4 3 2 2" xfId="8042"/>
    <cellStyle name="Normal 37 4 3 2 2 2" xfId="16101"/>
    <cellStyle name="Normal 37 4 3 2 2 2 2" xfId="32948"/>
    <cellStyle name="Normal 37 4 3 2 2 3" xfId="25381"/>
    <cellStyle name="Normal 37 4 3 2 3" xfId="12318"/>
    <cellStyle name="Normal 37 4 3 2 3 2" xfId="29167"/>
    <cellStyle name="Normal 37 4 3 2 4" xfId="21600"/>
    <cellStyle name="Normal 37 4 3 3" xfId="6158"/>
    <cellStyle name="Normal 37 4 3 3 2" xfId="14217"/>
    <cellStyle name="Normal 37 4 3 3 2 2" xfId="31064"/>
    <cellStyle name="Normal 37 4 3 3 3" xfId="23497"/>
    <cellStyle name="Normal 37 4 3 4" xfId="10383"/>
    <cellStyle name="Normal 37 4 3 4 2" xfId="27283"/>
    <cellStyle name="Normal 37 4 3 5" xfId="17761"/>
    <cellStyle name="Normal 37 4 3 6" xfId="19715"/>
    <cellStyle name="Normal 37 4 4" xfId="3347"/>
    <cellStyle name="Normal 37 4 4 2" xfId="7130"/>
    <cellStyle name="Normal 37 4 4 2 2" xfId="15189"/>
    <cellStyle name="Normal 37 4 4 2 2 2" xfId="32036"/>
    <cellStyle name="Normal 37 4 4 2 3" xfId="24469"/>
    <cellStyle name="Normal 37 4 4 3" xfId="11406"/>
    <cellStyle name="Normal 37 4 4 3 2" xfId="28255"/>
    <cellStyle name="Normal 37 4 4 4" xfId="20688"/>
    <cellStyle name="Normal 37 4 5" xfId="5246"/>
    <cellStyle name="Normal 37 4 5 2" xfId="13305"/>
    <cellStyle name="Normal 37 4 5 2 2" xfId="30152"/>
    <cellStyle name="Normal 37 4 5 3" xfId="22585"/>
    <cellStyle name="Normal 37 4 6" xfId="9407"/>
    <cellStyle name="Normal 37 4 6 2" xfId="26371"/>
    <cellStyle name="Normal 37 4 7" xfId="17758"/>
    <cellStyle name="Normal 37 4 8" xfId="18803"/>
    <cellStyle name="Normal 37 5" xfId="1531"/>
    <cellStyle name="Normal 37 5 2" xfId="2530"/>
    <cellStyle name="Normal 37 5 2 2" xfId="4492"/>
    <cellStyle name="Normal 37 5 2 2 2" xfId="8275"/>
    <cellStyle name="Normal 37 5 2 2 2 2" xfId="16334"/>
    <cellStyle name="Normal 37 5 2 2 2 2 2" xfId="33181"/>
    <cellStyle name="Normal 37 5 2 2 2 3" xfId="25614"/>
    <cellStyle name="Normal 37 5 2 2 3" xfId="12551"/>
    <cellStyle name="Normal 37 5 2 2 3 2" xfId="29400"/>
    <cellStyle name="Normal 37 5 2 2 4" xfId="21833"/>
    <cellStyle name="Normal 37 5 2 3" xfId="6391"/>
    <cellStyle name="Normal 37 5 2 3 2" xfId="14450"/>
    <cellStyle name="Normal 37 5 2 3 2 2" xfId="31297"/>
    <cellStyle name="Normal 37 5 2 3 3" xfId="23730"/>
    <cellStyle name="Normal 37 5 2 4" xfId="10617"/>
    <cellStyle name="Normal 37 5 2 4 2" xfId="27516"/>
    <cellStyle name="Normal 37 5 2 5" xfId="17763"/>
    <cellStyle name="Normal 37 5 2 6" xfId="19948"/>
    <cellStyle name="Normal 37 5 3" xfId="3580"/>
    <cellStyle name="Normal 37 5 3 2" xfId="7363"/>
    <cellStyle name="Normal 37 5 3 2 2" xfId="15422"/>
    <cellStyle name="Normal 37 5 3 2 2 2" xfId="32269"/>
    <cellStyle name="Normal 37 5 3 2 3" xfId="24702"/>
    <cellStyle name="Normal 37 5 3 3" xfId="11639"/>
    <cellStyle name="Normal 37 5 3 3 2" xfId="28488"/>
    <cellStyle name="Normal 37 5 3 4" xfId="20921"/>
    <cellStyle name="Normal 37 5 4" xfId="5479"/>
    <cellStyle name="Normal 37 5 4 2" xfId="13538"/>
    <cellStyle name="Normal 37 5 4 2 2" xfId="30385"/>
    <cellStyle name="Normal 37 5 4 3" xfId="22818"/>
    <cellStyle name="Normal 37 5 5" xfId="9664"/>
    <cellStyle name="Normal 37 5 5 2" xfId="26604"/>
    <cellStyle name="Normal 37 5 6" xfId="17762"/>
    <cellStyle name="Normal 37 5 7" xfId="19036"/>
    <cellStyle name="Normal 37 6" xfId="2060"/>
    <cellStyle name="Normal 37 6 2" xfId="4041"/>
    <cellStyle name="Normal 37 6 2 2" xfId="7824"/>
    <cellStyle name="Normal 37 6 2 2 2" xfId="15883"/>
    <cellStyle name="Normal 37 6 2 2 2 2" xfId="32730"/>
    <cellStyle name="Normal 37 6 2 2 3" xfId="25163"/>
    <cellStyle name="Normal 37 6 2 3" xfId="12100"/>
    <cellStyle name="Normal 37 6 2 3 2" xfId="28949"/>
    <cellStyle name="Normal 37 6 2 4" xfId="21382"/>
    <cellStyle name="Normal 37 6 3" xfId="5940"/>
    <cellStyle name="Normal 37 6 3 2" xfId="13999"/>
    <cellStyle name="Normal 37 6 3 2 2" xfId="30846"/>
    <cellStyle name="Normal 37 6 3 3" xfId="23279"/>
    <cellStyle name="Normal 37 6 4" xfId="10158"/>
    <cellStyle name="Normal 37 6 4 2" xfId="27065"/>
    <cellStyle name="Normal 37 6 5" xfId="17764"/>
    <cellStyle name="Normal 37 6 6" xfId="19497"/>
    <cellStyle name="Normal 37 7" xfId="3099"/>
    <cellStyle name="Normal 37 7 2" xfId="6912"/>
    <cellStyle name="Normal 37 7 2 2" xfId="14971"/>
    <cellStyle name="Normal 37 7 2 2 2" xfId="31818"/>
    <cellStyle name="Normal 37 7 2 3" xfId="24251"/>
    <cellStyle name="Normal 37 7 3" xfId="11162"/>
    <cellStyle name="Normal 37 7 3 2" xfId="28037"/>
    <cellStyle name="Normal 37 7 4" xfId="20470"/>
    <cellStyle name="Normal 37 8" xfId="5028"/>
    <cellStyle name="Normal 37 8 2" xfId="13087"/>
    <cellStyle name="Normal 37 8 2 2" xfId="29934"/>
    <cellStyle name="Normal 37 8 3" xfId="22367"/>
    <cellStyle name="Normal 37 9" xfId="9049"/>
    <cellStyle name="Normal 37 9 2" xfId="26153"/>
    <cellStyle name="Normal 370" xfId="33959"/>
    <cellStyle name="Normal 371" xfId="33960"/>
    <cellStyle name="Normal 372" xfId="33961"/>
    <cellStyle name="Normal 373" xfId="33962"/>
    <cellStyle name="Normal 374" xfId="33963"/>
    <cellStyle name="Normal 375" xfId="33964"/>
    <cellStyle name="Normal 376" xfId="33965"/>
    <cellStyle name="Normal 377" xfId="33966"/>
    <cellStyle name="Normal 378" xfId="33967"/>
    <cellStyle name="Normal 379" xfId="33968"/>
    <cellStyle name="Normal 38" xfId="755"/>
    <cellStyle name="Normal 38 10" xfId="17765"/>
    <cellStyle name="Normal 38 11" xfId="18585"/>
    <cellStyle name="Normal 38 12" xfId="34119"/>
    <cellStyle name="Normal 38 2" xfId="959"/>
    <cellStyle name="Normal 38 2 2" xfId="3139"/>
    <cellStyle name="Normal 38 2 3" xfId="17766"/>
    <cellStyle name="Normal 38 2 4" xfId="34120"/>
    <cellStyle name="Normal 38 3" xfId="1085"/>
    <cellStyle name="Normal 38 3 2" xfId="1346"/>
    <cellStyle name="Normal 38 3 2 2" xfId="1842"/>
    <cellStyle name="Normal 38 3 2 2 2" xfId="2841"/>
    <cellStyle name="Normal 38 3 2 2 2 2" xfId="4803"/>
    <cellStyle name="Normal 38 3 2 2 2 2 2" xfId="8586"/>
    <cellStyle name="Normal 38 3 2 2 2 2 2 2" xfId="16645"/>
    <cellStyle name="Normal 38 3 2 2 2 2 2 2 2" xfId="33492"/>
    <cellStyle name="Normal 38 3 2 2 2 2 2 3" xfId="25925"/>
    <cellStyle name="Normal 38 3 2 2 2 2 3" xfId="12862"/>
    <cellStyle name="Normal 38 3 2 2 2 2 3 2" xfId="29711"/>
    <cellStyle name="Normal 38 3 2 2 2 2 4" xfId="22144"/>
    <cellStyle name="Normal 38 3 2 2 2 3" xfId="6702"/>
    <cellStyle name="Normal 38 3 2 2 2 3 2" xfId="14761"/>
    <cellStyle name="Normal 38 3 2 2 2 3 2 2" xfId="31608"/>
    <cellStyle name="Normal 38 3 2 2 2 3 3" xfId="24041"/>
    <cellStyle name="Normal 38 3 2 2 2 4" xfId="10928"/>
    <cellStyle name="Normal 38 3 2 2 2 4 2" xfId="27827"/>
    <cellStyle name="Normal 38 3 2 2 2 5" xfId="17770"/>
    <cellStyle name="Normal 38 3 2 2 2 6" xfId="20259"/>
    <cellStyle name="Normal 38 3 2 2 3" xfId="3891"/>
    <cellStyle name="Normal 38 3 2 2 3 2" xfId="7674"/>
    <cellStyle name="Normal 38 3 2 2 3 2 2" xfId="15733"/>
    <cellStyle name="Normal 38 3 2 2 3 2 2 2" xfId="32580"/>
    <cellStyle name="Normal 38 3 2 2 3 2 3" xfId="25013"/>
    <cellStyle name="Normal 38 3 2 2 3 3" xfId="11950"/>
    <cellStyle name="Normal 38 3 2 2 3 3 2" xfId="28799"/>
    <cellStyle name="Normal 38 3 2 2 3 4" xfId="21232"/>
    <cellStyle name="Normal 38 3 2 2 4" xfId="5790"/>
    <cellStyle name="Normal 38 3 2 2 4 2" xfId="13849"/>
    <cellStyle name="Normal 38 3 2 2 4 2 2" xfId="30696"/>
    <cellStyle name="Normal 38 3 2 2 4 3" xfId="23129"/>
    <cellStyle name="Normal 38 3 2 2 5" xfId="9975"/>
    <cellStyle name="Normal 38 3 2 2 5 2" xfId="26915"/>
    <cellStyle name="Normal 38 3 2 2 6" xfId="17769"/>
    <cellStyle name="Normal 38 3 2 2 7" xfId="19347"/>
    <cellStyle name="Normal 38 3 2 3" xfId="2388"/>
    <cellStyle name="Normal 38 3 2 3 2" xfId="4352"/>
    <cellStyle name="Normal 38 3 2 3 2 2" xfId="8135"/>
    <cellStyle name="Normal 38 3 2 3 2 2 2" xfId="16194"/>
    <cellStyle name="Normal 38 3 2 3 2 2 2 2" xfId="33041"/>
    <cellStyle name="Normal 38 3 2 3 2 2 3" xfId="25474"/>
    <cellStyle name="Normal 38 3 2 3 2 3" xfId="12411"/>
    <cellStyle name="Normal 38 3 2 3 2 3 2" xfId="29260"/>
    <cellStyle name="Normal 38 3 2 3 2 4" xfId="21693"/>
    <cellStyle name="Normal 38 3 2 3 3" xfId="6251"/>
    <cellStyle name="Normal 38 3 2 3 3 2" xfId="14310"/>
    <cellStyle name="Normal 38 3 2 3 3 2 2" xfId="31157"/>
    <cellStyle name="Normal 38 3 2 3 3 3" xfId="23590"/>
    <cellStyle name="Normal 38 3 2 3 4" xfId="10476"/>
    <cellStyle name="Normal 38 3 2 3 4 2" xfId="27376"/>
    <cellStyle name="Normal 38 3 2 3 5" xfId="17771"/>
    <cellStyle name="Normal 38 3 2 3 6" xfId="19808"/>
    <cellStyle name="Normal 38 3 2 4" xfId="3440"/>
    <cellStyle name="Normal 38 3 2 4 2" xfId="7223"/>
    <cellStyle name="Normal 38 3 2 4 2 2" xfId="15282"/>
    <cellStyle name="Normal 38 3 2 4 2 2 2" xfId="32129"/>
    <cellStyle name="Normal 38 3 2 4 2 3" xfId="24562"/>
    <cellStyle name="Normal 38 3 2 4 3" xfId="11499"/>
    <cellStyle name="Normal 38 3 2 4 3 2" xfId="28348"/>
    <cellStyle name="Normal 38 3 2 4 4" xfId="20781"/>
    <cellStyle name="Normal 38 3 2 5" xfId="5339"/>
    <cellStyle name="Normal 38 3 2 5 2" xfId="13398"/>
    <cellStyle name="Normal 38 3 2 5 2 2" xfId="30245"/>
    <cellStyle name="Normal 38 3 2 5 3" xfId="22678"/>
    <cellStyle name="Normal 38 3 2 6" xfId="9500"/>
    <cellStyle name="Normal 38 3 2 6 2" xfId="26464"/>
    <cellStyle name="Normal 38 3 2 7" xfId="17768"/>
    <cellStyle name="Normal 38 3 2 8" xfId="18896"/>
    <cellStyle name="Normal 38 3 3" xfId="1624"/>
    <cellStyle name="Normal 38 3 3 2" xfId="2623"/>
    <cellStyle name="Normal 38 3 3 2 2" xfId="4585"/>
    <cellStyle name="Normal 38 3 3 2 2 2" xfId="8368"/>
    <cellStyle name="Normal 38 3 3 2 2 2 2" xfId="16427"/>
    <cellStyle name="Normal 38 3 3 2 2 2 2 2" xfId="33274"/>
    <cellStyle name="Normal 38 3 3 2 2 2 3" xfId="25707"/>
    <cellStyle name="Normal 38 3 3 2 2 3" xfId="12644"/>
    <cellStyle name="Normal 38 3 3 2 2 3 2" xfId="29493"/>
    <cellStyle name="Normal 38 3 3 2 2 4" xfId="21926"/>
    <cellStyle name="Normal 38 3 3 2 3" xfId="6484"/>
    <cellStyle name="Normal 38 3 3 2 3 2" xfId="14543"/>
    <cellStyle name="Normal 38 3 3 2 3 2 2" xfId="31390"/>
    <cellStyle name="Normal 38 3 3 2 3 3" xfId="23823"/>
    <cellStyle name="Normal 38 3 3 2 4" xfId="10710"/>
    <cellStyle name="Normal 38 3 3 2 4 2" xfId="27609"/>
    <cellStyle name="Normal 38 3 3 2 5" xfId="17773"/>
    <cellStyle name="Normal 38 3 3 2 6" xfId="20041"/>
    <cellStyle name="Normal 38 3 3 3" xfId="3673"/>
    <cellStyle name="Normal 38 3 3 3 2" xfId="7456"/>
    <cellStyle name="Normal 38 3 3 3 2 2" xfId="15515"/>
    <cellStyle name="Normal 38 3 3 3 2 2 2" xfId="32362"/>
    <cellStyle name="Normal 38 3 3 3 2 3" xfId="24795"/>
    <cellStyle name="Normal 38 3 3 3 3" xfId="11732"/>
    <cellStyle name="Normal 38 3 3 3 3 2" xfId="28581"/>
    <cellStyle name="Normal 38 3 3 3 4" xfId="21014"/>
    <cellStyle name="Normal 38 3 3 4" xfId="5572"/>
    <cellStyle name="Normal 38 3 3 4 2" xfId="13631"/>
    <cellStyle name="Normal 38 3 3 4 2 2" xfId="30478"/>
    <cellStyle name="Normal 38 3 3 4 3" xfId="22911"/>
    <cellStyle name="Normal 38 3 3 5" xfId="9757"/>
    <cellStyle name="Normal 38 3 3 5 2" xfId="26697"/>
    <cellStyle name="Normal 38 3 3 6" xfId="17772"/>
    <cellStyle name="Normal 38 3 3 7" xfId="19129"/>
    <cellStyle name="Normal 38 3 4" xfId="2170"/>
    <cellStyle name="Normal 38 3 4 2" xfId="4134"/>
    <cellStyle name="Normal 38 3 4 2 2" xfId="7917"/>
    <cellStyle name="Normal 38 3 4 2 2 2" xfId="15976"/>
    <cellStyle name="Normal 38 3 4 2 2 2 2" xfId="32823"/>
    <cellStyle name="Normal 38 3 4 2 2 3" xfId="25256"/>
    <cellStyle name="Normal 38 3 4 2 3" xfId="12193"/>
    <cellStyle name="Normal 38 3 4 2 3 2" xfId="29042"/>
    <cellStyle name="Normal 38 3 4 2 4" xfId="21475"/>
    <cellStyle name="Normal 38 3 4 3" xfId="6033"/>
    <cellStyle name="Normal 38 3 4 3 2" xfId="14092"/>
    <cellStyle name="Normal 38 3 4 3 2 2" xfId="30939"/>
    <cellStyle name="Normal 38 3 4 3 3" xfId="23372"/>
    <cellStyle name="Normal 38 3 4 4" xfId="10258"/>
    <cellStyle name="Normal 38 3 4 4 2" xfId="27158"/>
    <cellStyle name="Normal 38 3 4 5" xfId="17774"/>
    <cellStyle name="Normal 38 3 4 6" xfId="19590"/>
    <cellStyle name="Normal 38 3 5" xfId="3222"/>
    <cellStyle name="Normal 38 3 5 2" xfId="7005"/>
    <cellStyle name="Normal 38 3 5 2 2" xfId="15064"/>
    <cellStyle name="Normal 38 3 5 2 2 2" xfId="31911"/>
    <cellStyle name="Normal 38 3 5 2 3" xfId="24344"/>
    <cellStyle name="Normal 38 3 5 3" xfId="11281"/>
    <cellStyle name="Normal 38 3 5 3 2" xfId="28130"/>
    <cellStyle name="Normal 38 3 5 4" xfId="20563"/>
    <cellStyle name="Normal 38 3 6" xfId="5121"/>
    <cellStyle name="Normal 38 3 6 2" xfId="13180"/>
    <cellStyle name="Normal 38 3 6 2 2" xfId="30027"/>
    <cellStyle name="Normal 38 3 6 3" xfId="22460"/>
    <cellStyle name="Normal 38 3 7" xfId="9265"/>
    <cellStyle name="Normal 38 3 7 2" xfId="26246"/>
    <cellStyle name="Normal 38 3 8" xfId="17767"/>
    <cellStyle name="Normal 38 3 9" xfId="18678"/>
    <cellStyle name="Normal 38 4" xfId="1254"/>
    <cellStyle name="Normal 38 4 2" xfId="1750"/>
    <cellStyle name="Normal 38 4 2 2" xfId="2749"/>
    <cellStyle name="Normal 38 4 2 2 2" xfId="4711"/>
    <cellStyle name="Normal 38 4 2 2 2 2" xfId="8494"/>
    <cellStyle name="Normal 38 4 2 2 2 2 2" xfId="16553"/>
    <cellStyle name="Normal 38 4 2 2 2 2 2 2" xfId="33400"/>
    <cellStyle name="Normal 38 4 2 2 2 2 3" xfId="25833"/>
    <cellStyle name="Normal 38 4 2 2 2 3" xfId="12770"/>
    <cellStyle name="Normal 38 4 2 2 2 3 2" xfId="29619"/>
    <cellStyle name="Normal 38 4 2 2 2 4" xfId="22052"/>
    <cellStyle name="Normal 38 4 2 2 3" xfId="6610"/>
    <cellStyle name="Normal 38 4 2 2 3 2" xfId="14669"/>
    <cellStyle name="Normal 38 4 2 2 3 2 2" xfId="31516"/>
    <cellStyle name="Normal 38 4 2 2 3 3" xfId="23949"/>
    <cellStyle name="Normal 38 4 2 2 4" xfId="10836"/>
    <cellStyle name="Normal 38 4 2 2 4 2" xfId="27735"/>
    <cellStyle name="Normal 38 4 2 2 5" xfId="17777"/>
    <cellStyle name="Normal 38 4 2 2 6" xfId="20167"/>
    <cellStyle name="Normal 38 4 2 3" xfId="3799"/>
    <cellStyle name="Normal 38 4 2 3 2" xfId="7582"/>
    <cellStyle name="Normal 38 4 2 3 2 2" xfId="15641"/>
    <cellStyle name="Normal 38 4 2 3 2 2 2" xfId="32488"/>
    <cellStyle name="Normal 38 4 2 3 2 3" xfId="24921"/>
    <cellStyle name="Normal 38 4 2 3 3" xfId="11858"/>
    <cellStyle name="Normal 38 4 2 3 3 2" xfId="28707"/>
    <cellStyle name="Normal 38 4 2 3 4" xfId="21140"/>
    <cellStyle name="Normal 38 4 2 4" xfId="5698"/>
    <cellStyle name="Normal 38 4 2 4 2" xfId="13757"/>
    <cellStyle name="Normal 38 4 2 4 2 2" xfId="30604"/>
    <cellStyle name="Normal 38 4 2 4 3" xfId="23037"/>
    <cellStyle name="Normal 38 4 2 5" xfId="9883"/>
    <cellStyle name="Normal 38 4 2 5 2" xfId="26823"/>
    <cellStyle name="Normal 38 4 2 6" xfId="17776"/>
    <cellStyle name="Normal 38 4 2 7" xfId="19255"/>
    <cellStyle name="Normal 38 4 3" xfId="2296"/>
    <cellStyle name="Normal 38 4 3 2" xfId="4260"/>
    <cellStyle name="Normal 38 4 3 2 2" xfId="8043"/>
    <cellStyle name="Normal 38 4 3 2 2 2" xfId="16102"/>
    <cellStyle name="Normal 38 4 3 2 2 2 2" xfId="32949"/>
    <cellStyle name="Normal 38 4 3 2 2 3" xfId="25382"/>
    <cellStyle name="Normal 38 4 3 2 3" xfId="12319"/>
    <cellStyle name="Normal 38 4 3 2 3 2" xfId="29168"/>
    <cellStyle name="Normal 38 4 3 2 4" xfId="21601"/>
    <cellStyle name="Normal 38 4 3 3" xfId="6159"/>
    <cellStyle name="Normal 38 4 3 3 2" xfId="14218"/>
    <cellStyle name="Normal 38 4 3 3 2 2" xfId="31065"/>
    <cellStyle name="Normal 38 4 3 3 3" xfId="23498"/>
    <cellStyle name="Normal 38 4 3 4" xfId="10384"/>
    <cellStyle name="Normal 38 4 3 4 2" xfId="27284"/>
    <cellStyle name="Normal 38 4 3 5" xfId="17778"/>
    <cellStyle name="Normal 38 4 3 6" xfId="19716"/>
    <cellStyle name="Normal 38 4 4" xfId="3348"/>
    <cellStyle name="Normal 38 4 4 2" xfId="7131"/>
    <cellStyle name="Normal 38 4 4 2 2" xfId="15190"/>
    <cellStyle name="Normal 38 4 4 2 2 2" xfId="32037"/>
    <cellStyle name="Normal 38 4 4 2 3" xfId="24470"/>
    <cellStyle name="Normal 38 4 4 3" xfId="11407"/>
    <cellStyle name="Normal 38 4 4 3 2" xfId="28256"/>
    <cellStyle name="Normal 38 4 4 4" xfId="20689"/>
    <cellStyle name="Normal 38 4 5" xfId="5247"/>
    <cellStyle name="Normal 38 4 5 2" xfId="13306"/>
    <cellStyle name="Normal 38 4 5 2 2" xfId="30153"/>
    <cellStyle name="Normal 38 4 5 3" xfId="22586"/>
    <cellStyle name="Normal 38 4 6" xfId="9408"/>
    <cellStyle name="Normal 38 4 6 2" xfId="26372"/>
    <cellStyle name="Normal 38 4 7" xfId="17775"/>
    <cellStyle name="Normal 38 4 8" xfId="18804"/>
    <cellStyle name="Normal 38 5" xfId="1532"/>
    <cellStyle name="Normal 38 5 2" xfId="2531"/>
    <cellStyle name="Normal 38 5 2 2" xfId="4493"/>
    <cellStyle name="Normal 38 5 2 2 2" xfId="8276"/>
    <cellStyle name="Normal 38 5 2 2 2 2" xfId="16335"/>
    <cellStyle name="Normal 38 5 2 2 2 2 2" xfId="33182"/>
    <cellStyle name="Normal 38 5 2 2 2 3" xfId="25615"/>
    <cellStyle name="Normal 38 5 2 2 3" xfId="12552"/>
    <cellStyle name="Normal 38 5 2 2 3 2" xfId="29401"/>
    <cellStyle name="Normal 38 5 2 2 4" xfId="21834"/>
    <cellStyle name="Normal 38 5 2 3" xfId="6392"/>
    <cellStyle name="Normal 38 5 2 3 2" xfId="14451"/>
    <cellStyle name="Normal 38 5 2 3 2 2" xfId="31298"/>
    <cellStyle name="Normal 38 5 2 3 3" xfId="23731"/>
    <cellStyle name="Normal 38 5 2 4" xfId="10618"/>
    <cellStyle name="Normal 38 5 2 4 2" xfId="27517"/>
    <cellStyle name="Normal 38 5 2 5" xfId="17780"/>
    <cellStyle name="Normal 38 5 2 6" xfId="19949"/>
    <cellStyle name="Normal 38 5 3" xfId="3581"/>
    <cellStyle name="Normal 38 5 3 2" xfId="7364"/>
    <cellStyle name="Normal 38 5 3 2 2" xfId="15423"/>
    <cellStyle name="Normal 38 5 3 2 2 2" xfId="32270"/>
    <cellStyle name="Normal 38 5 3 2 3" xfId="24703"/>
    <cellStyle name="Normal 38 5 3 3" xfId="11640"/>
    <cellStyle name="Normal 38 5 3 3 2" xfId="28489"/>
    <cellStyle name="Normal 38 5 3 4" xfId="20922"/>
    <cellStyle name="Normal 38 5 4" xfId="5480"/>
    <cellStyle name="Normal 38 5 4 2" xfId="13539"/>
    <cellStyle name="Normal 38 5 4 2 2" xfId="30386"/>
    <cellStyle name="Normal 38 5 4 3" xfId="22819"/>
    <cellStyle name="Normal 38 5 5" xfId="9665"/>
    <cellStyle name="Normal 38 5 5 2" xfId="26605"/>
    <cellStyle name="Normal 38 5 6" xfId="17779"/>
    <cellStyle name="Normal 38 5 7" xfId="19037"/>
    <cellStyle name="Normal 38 6" xfId="2061"/>
    <cellStyle name="Normal 38 6 2" xfId="4042"/>
    <cellStyle name="Normal 38 6 2 2" xfId="7825"/>
    <cellStyle name="Normal 38 6 2 2 2" xfId="15884"/>
    <cellStyle name="Normal 38 6 2 2 2 2" xfId="32731"/>
    <cellStyle name="Normal 38 6 2 2 3" xfId="25164"/>
    <cellStyle name="Normal 38 6 2 3" xfId="12101"/>
    <cellStyle name="Normal 38 6 2 3 2" xfId="28950"/>
    <cellStyle name="Normal 38 6 2 4" xfId="21383"/>
    <cellStyle name="Normal 38 6 3" xfId="5941"/>
    <cellStyle name="Normal 38 6 3 2" xfId="14000"/>
    <cellStyle name="Normal 38 6 3 2 2" xfId="30847"/>
    <cellStyle name="Normal 38 6 3 3" xfId="23280"/>
    <cellStyle name="Normal 38 6 4" xfId="10159"/>
    <cellStyle name="Normal 38 6 4 2" xfId="27066"/>
    <cellStyle name="Normal 38 6 5" xfId="17781"/>
    <cellStyle name="Normal 38 6 6" xfId="19498"/>
    <cellStyle name="Normal 38 7" xfId="3100"/>
    <cellStyle name="Normal 38 7 2" xfId="6913"/>
    <cellStyle name="Normal 38 7 2 2" xfId="14972"/>
    <cellStyle name="Normal 38 7 2 2 2" xfId="31819"/>
    <cellStyle name="Normal 38 7 2 3" xfId="24252"/>
    <cellStyle name="Normal 38 7 3" xfId="11163"/>
    <cellStyle name="Normal 38 7 3 2" xfId="28038"/>
    <cellStyle name="Normal 38 7 4" xfId="20471"/>
    <cellStyle name="Normal 38 8" xfId="5029"/>
    <cellStyle name="Normal 38 8 2" xfId="13088"/>
    <cellStyle name="Normal 38 8 2 2" xfId="29935"/>
    <cellStyle name="Normal 38 8 3" xfId="22368"/>
    <cellStyle name="Normal 38 9" xfId="9050"/>
    <cellStyle name="Normal 38 9 2" xfId="26154"/>
    <cellStyle name="Normal 380" xfId="33969"/>
    <cellStyle name="Normal 381" xfId="33970"/>
    <cellStyle name="Normal 382" xfId="33971"/>
    <cellStyle name="Normal 383" xfId="33972"/>
    <cellStyle name="Normal 384" xfId="33973"/>
    <cellStyle name="Normal 385" xfId="33974"/>
    <cellStyle name="Normal 386" xfId="33975"/>
    <cellStyle name="Normal 387" xfId="33976"/>
    <cellStyle name="Normal 388" xfId="33977"/>
    <cellStyle name="Normal 389" xfId="33978"/>
    <cellStyle name="Normal 39" xfId="756"/>
    <cellStyle name="Normal 39 10" xfId="17782"/>
    <cellStyle name="Normal 39 11" xfId="18586"/>
    <cellStyle name="Normal 39 12" xfId="34121"/>
    <cellStyle name="Normal 39 2" xfId="960"/>
    <cellStyle name="Normal 39 2 2" xfId="3140"/>
    <cellStyle name="Normal 39 2 3" xfId="17783"/>
    <cellStyle name="Normal 39 2 4" xfId="34122"/>
    <cellStyle name="Normal 39 3" xfId="1086"/>
    <cellStyle name="Normal 39 3 2" xfId="1347"/>
    <cellStyle name="Normal 39 3 2 2" xfId="1843"/>
    <cellStyle name="Normal 39 3 2 2 2" xfId="2842"/>
    <cellStyle name="Normal 39 3 2 2 2 2" xfId="4804"/>
    <cellStyle name="Normal 39 3 2 2 2 2 2" xfId="8587"/>
    <cellStyle name="Normal 39 3 2 2 2 2 2 2" xfId="16646"/>
    <cellStyle name="Normal 39 3 2 2 2 2 2 2 2" xfId="33493"/>
    <cellStyle name="Normal 39 3 2 2 2 2 2 3" xfId="25926"/>
    <cellStyle name="Normal 39 3 2 2 2 2 3" xfId="12863"/>
    <cellStyle name="Normal 39 3 2 2 2 2 3 2" xfId="29712"/>
    <cellStyle name="Normal 39 3 2 2 2 2 4" xfId="22145"/>
    <cellStyle name="Normal 39 3 2 2 2 3" xfId="6703"/>
    <cellStyle name="Normal 39 3 2 2 2 3 2" xfId="14762"/>
    <cellStyle name="Normal 39 3 2 2 2 3 2 2" xfId="31609"/>
    <cellStyle name="Normal 39 3 2 2 2 3 3" xfId="24042"/>
    <cellStyle name="Normal 39 3 2 2 2 4" xfId="10929"/>
    <cellStyle name="Normal 39 3 2 2 2 4 2" xfId="27828"/>
    <cellStyle name="Normal 39 3 2 2 2 5" xfId="17787"/>
    <cellStyle name="Normal 39 3 2 2 2 6" xfId="20260"/>
    <cellStyle name="Normal 39 3 2 2 3" xfId="3892"/>
    <cellStyle name="Normal 39 3 2 2 3 2" xfId="7675"/>
    <cellStyle name="Normal 39 3 2 2 3 2 2" xfId="15734"/>
    <cellStyle name="Normal 39 3 2 2 3 2 2 2" xfId="32581"/>
    <cellStyle name="Normal 39 3 2 2 3 2 3" xfId="25014"/>
    <cellStyle name="Normal 39 3 2 2 3 3" xfId="11951"/>
    <cellStyle name="Normal 39 3 2 2 3 3 2" xfId="28800"/>
    <cellStyle name="Normal 39 3 2 2 3 4" xfId="21233"/>
    <cellStyle name="Normal 39 3 2 2 4" xfId="5791"/>
    <cellStyle name="Normal 39 3 2 2 4 2" xfId="13850"/>
    <cellStyle name="Normal 39 3 2 2 4 2 2" xfId="30697"/>
    <cellStyle name="Normal 39 3 2 2 4 3" xfId="23130"/>
    <cellStyle name="Normal 39 3 2 2 5" xfId="9976"/>
    <cellStyle name="Normal 39 3 2 2 5 2" xfId="26916"/>
    <cellStyle name="Normal 39 3 2 2 6" xfId="17786"/>
    <cellStyle name="Normal 39 3 2 2 7" xfId="19348"/>
    <cellStyle name="Normal 39 3 2 3" xfId="2389"/>
    <cellStyle name="Normal 39 3 2 3 2" xfId="4353"/>
    <cellStyle name="Normal 39 3 2 3 2 2" xfId="8136"/>
    <cellStyle name="Normal 39 3 2 3 2 2 2" xfId="16195"/>
    <cellStyle name="Normal 39 3 2 3 2 2 2 2" xfId="33042"/>
    <cellStyle name="Normal 39 3 2 3 2 2 3" xfId="25475"/>
    <cellStyle name="Normal 39 3 2 3 2 3" xfId="12412"/>
    <cellStyle name="Normal 39 3 2 3 2 3 2" xfId="29261"/>
    <cellStyle name="Normal 39 3 2 3 2 4" xfId="21694"/>
    <cellStyle name="Normal 39 3 2 3 3" xfId="6252"/>
    <cellStyle name="Normal 39 3 2 3 3 2" xfId="14311"/>
    <cellStyle name="Normal 39 3 2 3 3 2 2" xfId="31158"/>
    <cellStyle name="Normal 39 3 2 3 3 3" xfId="23591"/>
    <cellStyle name="Normal 39 3 2 3 4" xfId="10477"/>
    <cellStyle name="Normal 39 3 2 3 4 2" xfId="27377"/>
    <cellStyle name="Normal 39 3 2 3 5" xfId="17788"/>
    <cellStyle name="Normal 39 3 2 3 6" xfId="19809"/>
    <cellStyle name="Normal 39 3 2 4" xfId="3441"/>
    <cellStyle name="Normal 39 3 2 4 2" xfId="7224"/>
    <cellStyle name="Normal 39 3 2 4 2 2" xfId="15283"/>
    <cellStyle name="Normal 39 3 2 4 2 2 2" xfId="32130"/>
    <cellStyle name="Normal 39 3 2 4 2 3" xfId="24563"/>
    <cellStyle name="Normal 39 3 2 4 3" xfId="11500"/>
    <cellStyle name="Normal 39 3 2 4 3 2" xfId="28349"/>
    <cellStyle name="Normal 39 3 2 4 4" xfId="20782"/>
    <cellStyle name="Normal 39 3 2 5" xfId="5340"/>
    <cellStyle name="Normal 39 3 2 5 2" xfId="13399"/>
    <cellStyle name="Normal 39 3 2 5 2 2" xfId="30246"/>
    <cellStyle name="Normal 39 3 2 5 3" xfId="22679"/>
    <cellStyle name="Normal 39 3 2 6" xfId="9501"/>
    <cellStyle name="Normal 39 3 2 6 2" xfId="26465"/>
    <cellStyle name="Normal 39 3 2 7" xfId="17785"/>
    <cellStyle name="Normal 39 3 2 8" xfId="18897"/>
    <cellStyle name="Normal 39 3 3" xfId="1625"/>
    <cellStyle name="Normal 39 3 3 2" xfId="2624"/>
    <cellStyle name="Normal 39 3 3 2 2" xfId="4586"/>
    <cellStyle name="Normal 39 3 3 2 2 2" xfId="8369"/>
    <cellStyle name="Normal 39 3 3 2 2 2 2" xfId="16428"/>
    <cellStyle name="Normal 39 3 3 2 2 2 2 2" xfId="33275"/>
    <cellStyle name="Normal 39 3 3 2 2 2 3" xfId="25708"/>
    <cellStyle name="Normal 39 3 3 2 2 3" xfId="12645"/>
    <cellStyle name="Normal 39 3 3 2 2 3 2" xfId="29494"/>
    <cellStyle name="Normal 39 3 3 2 2 4" xfId="21927"/>
    <cellStyle name="Normal 39 3 3 2 3" xfId="6485"/>
    <cellStyle name="Normal 39 3 3 2 3 2" xfId="14544"/>
    <cellStyle name="Normal 39 3 3 2 3 2 2" xfId="31391"/>
    <cellStyle name="Normal 39 3 3 2 3 3" xfId="23824"/>
    <cellStyle name="Normal 39 3 3 2 4" xfId="10711"/>
    <cellStyle name="Normal 39 3 3 2 4 2" xfId="27610"/>
    <cellStyle name="Normal 39 3 3 2 5" xfId="17790"/>
    <cellStyle name="Normal 39 3 3 2 6" xfId="20042"/>
    <cellStyle name="Normal 39 3 3 3" xfId="3674"/>
    <cellStyle name="Normal 39 3 3 3 2" xfId="7457"/>
    <cellStyle name="Normal 39 3 3 3 2 2" xfId="15516"/>
    <cellStyle name="Normal 39 3 3 3 2 2 2" xfId="32363"/>
    <cellStyle name="Normal 39 3 3 3 2 3" xfId="24796"/>
    <cellStyle name="Normal 39 3 3 3 3" xfId="11733"/>
    <cellStyle name="Normal 39 3 3 3 3 2" xfId="28582"/>
    <cellStyle name="Normal 39 3 3 3 4" xfId="21015"/>
    <cellStyle name="Normal 39 3 3 4" xfId="5573"/>
    <cellStyle name="Normal 39 3 3 4 2" xfId="13632"/>
    <cellStyle name="Normal 39 3 3 4 2 2" xfId="30479"/>
    <cellStyle name="Normal 39 3 3 4 3" xfId="22912"/>
    <cellStyle name="Normal 39 3 3 5" xfId="9758"/>
    <cellStyle name="Normal 39 3 3 5 2" xfId="26698"/>
    <cellStyle name="Normal 39 3 3 6" xfId="17789"/>
    <cellStyle name="Normal 39 3 3 7" xfId="19130"/>
    <cellStyle name="Normal 39 3 4" xfId="2171"/>
    <cellStyle name="Normal 39 3 4 2" xfId="4135"/>
    <cellStyle name="Normal 39 3 4 2 2" xfId="7918"/>
    <cellStyle name="Normal 39 3 4 2 2 2" xfId="15977"/>
    <cellStyle name="Normal 39 3 4 2 2 2 2" xfId="32824"/>
    <cellStyle name="Normal 39 3 4 2 2 3" xfId="25257"/>
    <cellStyle name="Normal 39 3 4 2 3" xfId="12194"/>
    <cellStyle name="Normal 39 3 4 2 3 2" xfId="29043"/>
    <cellStyle name="Normal 39 3 4 2 4" xfId="21476"/>
    <cellStyle name="Normal 39 3 4 3" xfId="6034"/>
    <cellStyle name="Normal 39 3 4 3 2" xfId="14093"/>
    <cellStyle name="Normal 39 3 4 3 2 2" xfId="30940"/>
    <cellStyle name="Normal 39 3 4 3 3" xfId="23373"/>
    <cellStyle name="Normal 39 3 4 4" xfId="10259"/>
    <cellStyle name="Normal 39 3 4 4 2" xfId="27159"/>
    <cellStyle name="Normal 39 3 4 5" xfId="17791"/>
    <cellStyle name="Normal 39 3 4 6" xfId="19591"/>
    <cellStyle name="Normal 39 3 5" xfId="3223"/>
    <cellStyle name="Normal 39 3 5 2" xfId="7006"/>
    <cellStyle name="Normal 39 3 5 2 2" xfId="15065"/>
    <cellStyle name="Normal 39 3 5 2 2 2" xfId="31912"/>
    <cellStyle name="Normal 39 3 5 2 3" xfId="24345"/>
    <cellStyle name="Normal 39 3 5 3" xfId="11282"/>
    <cellStyle name="Normal 39 3 5 3 2" xfId="28131"/>
    <cellStyle name="Normal 39 3 5 4" xfId="20564"/>
    <cellStyle name="Normal 39 3 6" xfId="5122"/>
    <cellStyle name="Normal 39 3 6 2" xfId="13181"/>
    <cellStyle name="Normal 39 3 6 2 2" xfId="30028"/>
    <cellStyle name="Normal 39 3 6 3" xfId="22461"/>
    <cellStyle name="Normal 39 3 7" xfId="9266"/>
    <cellStyle name="Normal 39 3 7 2" xfId="26247"/>
    <cellStyle name="Normal 39 3 8" xfId="17784"/>
    <cellStyle name="Normal 39 3 9" xfId="18679"/>
    <cellStyle name="Normal 39 4" xfId="1255"/>
    <cellStyle name="Normal 39 4 2" xfId="1751"/>
    <cellStyle name="Normal 39 4 2 2" xfId="2750"/>
    <cellStyle name="Normal 39 4 2 2 2" xfId="4712"/>
    <cellStyle name="Normal 39 4 2 2 2 2" xfId="8495"/>
    <cellStyle name="Normal 39 4 2 2 2 2 2" xfId="16554"/>
    <cellStyle name="Normal 39 4 2 2 2 2 2 2" xfId="33401"/>
    <cellStyle name="Normal 39 4 2 2 2 2 3" xfId="25834"/>
    <cellStyle name="Normal 39 4 2 2 2 3" xfId="12771"/>
    <cellStyle name="Normal 39 4 2 2 2 3 2" xfId="29620"/>
    <cellStyle name="Normal 39 4 2 2 2 4" xfId="22053"/>
    <cellStyle name="Normal 39 4 2 2 3" xfId="6611"/>
    <cellStyle name="Normal 39 4 2 2 3 2" xfId="14670"/>
    <cellStyle name="Normal 39 4 2 2 3 2 2" xfId="31517"/>
    <cellStyle name="Normal 39 4 2 2 3 3" xfId="23950"/>
    <cellStyle name="Normal 39 4 2 2 4" xfId="10837"/>
    <cellStyle name="Normal 39 4 2 2 4 2" xfId="27736"/>
    <cellStyle name="Normal 39 4 2 2 5" xfId="17794"/>
    <cellStyle name="Normal 39 4 2 2 6" xfId="20168"/>
    <cellStyle name="Normal 39 4 2 3" xfId="3800"/>
    <cellStyle name="Normal 39 4 2 3 2" xfId="7583"/>
    <cellStyle name="Normal 39 4 2 3 2 2" xfId="15642"/>
    <cellStyle name="Normal 39 4 2 3 2 2 2" xfId="32489"/>
    <cellStyle name="Normal 39 4 2 3 2 3" xfId="24922"/>
    <cellStyle name="Normal 39 4 2 3 3" xfId="11859"/>
    <cellStyle name="Normal 39 4 2 3 3 2" xfId="28708"/>
    <cellStyle name="Normal 39 4 2 3 4" xfId="21141"/>
    <cellStyle name="Normal 39 4 2 4" xfId="5699"/>
    <cellStyle name="Normal 39 4 2 4 2" xfId="13758"/>
    <cellStyle name="Normal 39 4 2 4 2 2" xfId="30605"/>
    <cellStyle name="Normal 39 4 2 4 3" xfId="23038"/>
    <cellStyle name="Normal 39 4 2 5" xfId="9884"/>
    <cellStyle name="Normal 39 4 2 5 2" xfId="26824"/>
    <cellStyle name="Normal 39 4 2 6" xfId="17793"/>
    <cellStyle name="Normal 39 4 2 7" xfId="19256"/>
    <cellStyle name="Normal 39 4 3" xfId="2297"/>
    <cellStyle name="Normal 39 4 3 2" xfId="4261"/>
    <cellStyle name="Normal 39 4 3 2 2" xfId="8044"/>
    <cellStyle name="Normal 39 4 3 2 2 2" xfId="16103"/>
    <cellStyle name="Normal 39 4 3 2 2 2 2" xfId="32950"/>
    <cellStyle name="Normal 39 4 3 2 2 3" xfId="25383"/>
    <cellStyle name="Normal 39 4 3 2 3" xfId="12320"/>
    <cellStyle name="Normal 39 4 3 2 3 2" xfId="29169"/>
    <cellStyle name="Normal 39 4 3 2 4" xfId="21602"/>
    <cellStyle name="Normal 39 4 3 3" xfId="6160"/>
    <cellStyle name="Normal 39 4 3 3 2" xfId="14219"/>
    <cellStyle name="Normal 39 4 3 3 2 2" xfId="31066"/>
    <cellStyle name="Normal 39 4 3 3 3" xfId="23499"/>
    <cellStyle name="Normal 39 4 3 4" xfId="10385"/>
    <cellStyle name="Normal 39 4 3 4 2" xfId="27285"/>
    <cellStyle name="Normal 39 4 3 5" xfId="17795"/>
    <cellStyle name="Normal 39 4 3 6" xfId="19717"/>
    <cellStyle name="Normal 39 4 4" xfId="3349"/>
    <cellStyle name="Normal 39 4 4 2" xfId="7132"/>
    <cellStyle name="Normal 39 4 4 2 2" xfId="15191"/>
    <cellStyle name="Normal 39 4 4 2 2 2" xfId="32038"/>
    <cellStyle name="Normal 39 4 4 2 3" xfId="24471"/>
    <cellStyle name="Normal 39 4 4 3" xfId="11408"/>
    <cellStyle name="Normal 39 4 4 3 2" xfId="28257"/>
    <cellStyle name="Normal 39 4 4 4" xfId="20690"/>
    <cellStyle name="Normal 39 4 5" xfId="5248"/>
    <cellStyle name="Normal 39 4 5 2" xfId="13307"/>
    <cellStyle name="Normal 39 4 5 2 2" xfId="30154"/>
    <cellStyle name="Normal 39 4 5 3" xfId="22587"/>
    <cellStyle name="Normal 39 4 6" xfId="9409"/>
    <cellStyle name="Normal 39 4 6 2" xfId="26373"/>
    <cellStyle name="Normal 39 4 7" xfId="17792"/>
    <cellStyle name="Normal 39 4 8" xfId="18805"/>
    <cellStyle name="Normal 39 5" xfId="1533"/>
    <cellStyle name="Normal 39 5 2" xfId="2532"/>
    <cellStyle name="Normal 39 5 2 2" xfId="4494"/>
    <cellStyle name="Normal 39 5 2 2 2" xfId="8277"/>
    <cellStyle name="Normal 39 5 2 2 2 2" xfId="16336"/>
    <cellStyle name="Normal 39 5 2 2 2 2 2" xfId="33183"/>
    <cellStyle name="Normal 39 5 2 2 2 3" xfId="25616"/>
    <cellStyle name="Normal 39 5 2 2 3" xfId="12553"/>
    <cellStyle name="Normal 39 5 2 2 3 2" xfId="29402"/>
    <cellStyle name="Normal 39 5 2 2 4" xfId="21835"/>
    <cellStyle name="Normal 39 5 2 3" xfId="6393"/>
    <cellStyle name="Normal 39 5 2 3 2" xfId="14452"/>
    <cellStyle name="Normal 39 5 2 3 2 2" xfId="31299"/>
    <cellStyle name="Normal 39 5 2 3 3" xfId="23732"/>
    <cellStyle name="Normal 39 5 2 4" xfId="10619"/>
    <cellStyle name="Normal 39 5 2 4 2" xfId="27518"/>
    <cellStyle name="Normal 39 5 2 5" xfId="17797"/>
    <cellStyle name="Normal 39 5 2 6" xfId="19950"/>
    <cellStyle name="Normal 39 5 3" xfId="3582"/>
    <cellStyle name="Normal 39 5 3 2" xfId="7365"/>
    <cellStyle name="Normal 39 5 3 2 2" xfId="15424"/>
    <cellStyle name="Normal 39 5 3 2 2 2" xfId="32271"/>
    <cellStyle name="Normal 39 5 3 2 3" xfId="24704"/>
    <cellStyle name="Normal 39 5 3 3" xfId="11641"/>
    <cellStyle name="Normal 39 5 3 3 2" xfId="28490"/>
    <cellStyle name="Normal 39 5 3 4" xfId="20923"/>
    <cellStyle name="Normal 39 5 4" xfId="5481"/>
    <cellStyle name="Normal 39 5 4 2" xfId="13540"/>
    <cellStyle name="Normal 39 5 4 2 2" xfId="30387"/>
    <cellStyle name="Normal 39 5 4 3" xfId="22820"/>
    <cellStyle name="Normal 39 5 5" xfId="9666"/>
    <cellStyle name="Normal 39 5 5 2" xfId="26606"/>
    <cellStyle name="Normal 39 5 6" xfId="17796"/>
    <cellStyle name="Normal 39 5 7" xfId="19038"/>
    <cellStyle name="Normal 39 6" xfId="2062"/>
    <cellStyle name="Normal 39 6 2" xfId="4043"/>
    <cellStyle name="Normal 39 6 2 2" xfId="7826"/>
    <cellStyle name="Normal 39 6 2 2 2" xfId="15885"/>
    <cellStyle name="Normal 39 6 2 2 2 2" xfId="32732"/>
    <cellStyle name="Normal 39 6 2 2 3" xfId="25165"/>
    <cellStyle name="Normal 39 6 2 3" xfId="12102"/>
    <cellStyle name="Normal 39 6 2 3 2" xfId="28951"/>
    <cellStyle name="Normal 39 6 2 4" xfId="21384"/>
    <cellStyle name="Normal 39 6 3" xfId="5942"/>
    <cellStyle name="Normal 39 6 3 2" xfId="14001"/>
    <cellStyle name="Normal 39 6 3 2 2" xfId="30848"/>
    <cellStyle name="Normal 39 6 3 3" xfId="23281"/>
    <cellStyle name="Normal 39 6 4" xfId="10160"/>
    <cellStyle name="Normal 39 6 4 2" xfId="27067"/>
    <cellStyle name="Normal 39 6 5" xfId="17798"/>
    <cellStyle name="Normal 39 6 6" xfId="19499"/>
    <cellStyle name="Normal 39 7" xfId="3101"/>
    <cellStyle name="Normal 39 7 2" xfId="6914"/>
    <cellStyle name="Normal 39 7 2 2" xfId="14973"/>
    <cellStyle name="Normal 39 7 2 2 2" xfId="31820"/>
    <cellStyle name="Normal 39 7 2 3" xfId="24253"/>
    <cellStyle name="Normal 39 7 3" xfId="11164"/>
    <cellStyle name="Normal 39 7 3 2" xfId="28039"/>
    <cellStyle name="Normal 39 7 4" xfId="20472"/>
    <cellStyle name="Normal 39 8" xfId="5030"/>
    <cellStyle name="Normal 39 8 2" xfId="13089"/>
    <cellStyle name="Normal 39 8 2 2" xfId="29936"/>
    <cellStyle name="Normal 39 8 3" xfId="22369"/>
    <cellStyle name="Normal 39 9" xfId="9051"/>
    <cellStyle name="Normal 39 9 2" xfId="26155"/>
    <cellStyle name="Normal 390" xfId="33979"/>
    <cellStyle name="Normal 391" xfId="33980"/>
    <cellStyle name="Normal 392" xfId="33981"/>
    <cellStyle name="Normal 393" xfId="273"/>
    <cellStyle name="Normal 394" xfId="33982"/>
    <cellStyle name="Normal 395" xfId="33983"/>
    <cellStyle name="Normal 396" xfId="34147"/>
    <cellStyle name="Normal 397" xfId="34148"/>
    <cellStyle name="Normal 398" xfId="34150"/>
    <cellStyle name="Normal 399" xfId="34151"/>
    <cellStyle name="Normal 4" xfId="180"/>
    <cellStyle name="Normal 4 2" xfId="447"/>
    <cellStyle name="Normal 4 2 2" xfId="2979"/>
    <cellStyle name="Normal 4 2 2 2" xfId="6836"/>
    <cellStyle name="Normal 4 2 2 2 2" xfId="14895"/>
    <cellStyle name="Normal 4 2 2 2 2 2" xfId="31742"/>
    <cellStyle name="Normal 4 2 2 2 3" xfId="24175"/>
    <cellStyle name="Normal 4 2 2 3" xfId="11064"/>
    <cellStyle name="Normal 4 2 2 3 2" xfId="27961"/>
    <cellStyle name="Normal 4 2 2 4" xfId="20393"/>
    <cellStyle name="Normal 4 2 3" xfId="17800"/>
    <cellStyle name="Normal 4 3" xfId="849"/>
    <cellStyle name="Normal 4 3 2" xfId="17801"/>
    <cellStyle name="Normal 4 4" xfId="2969"/>
    <cellStyle name="Normal 4 4 2" xfId="6827"/>
    <cellStyle name="Normal 4 4 2 2" xfId="14886"/>
    <cellStyle name="Normal 4 4 2 2 2" xfId="31733"/>
    <cellStyle name="Normal 4 4 2 3" xfId="24166"/>
    <cellStyle name="Normal 4 4 3" xfId="11055"/>
    <cellStyle name="Normal 4 4 3 2" xfId="27952"/>
    <cellStyle name="Normal 4 4 4" xfId="20384"/>
    <cellStyle name="Normal 4 5" xfId="17799"/>
    <cellStyle name="Normal 4 6" xfId="446"/>
    <cellStyle name="Normal 4_Energía" xfId="17802"/>
    <cellStyle name="Normal 40" xfId="757"/>
    <cellStyle name="Normal 40 10" xfId="17803"/>
    <cellStyle name="Normal 40 11" xfId="18587"/>
    <cellStyle name="Normal 40 12" xfId="34123"/>
    <cellStyle name="Normal 40 2" xfId="961"/>
    <cellStyle name="Normal 40 2 2" xfId="3141"/>
    <cellStyle name="Normal 40 2 3" xfId="17804"/>
    <cellStyle name="Normal 40 2 4" xfId="34124"/>
    <cellStyle name="Normal 40 3" xfId="1087"/>
    <cellStyle name="Normal 40 3 2" xfId="1348"/>
    <cellStyle name="Normal 40 3 2 2" xfId="1844"/>
    <cellStyle name="Normal 40 3 2 2 2" xfId="2843"/>
    <cellStyle name="Normal 40 3 2 2 2 2" xfId="4805"/>
    <cellStyle name="Normal 40 3 2 2 2 2 2" xfId="8588"/>
    <cellStyle name="Normal 40 3 2 2 2 2 2 2" xfId="16647"/>
    <cellStyle name="Normal 40 3 2 2 2 2 2 2 2" xfId="33494"/>
    <cellStyle name="Normal 40 3 2 2 2 2 2 3" xfId="25927"/>
    <cellStyle name="Normal 40 3 2 2 2 2 3" xfId="12864"/>
    <cellStyle name="Normal 40 3 2 2 2 2 3 2" xfId="29713"/>
    <cellStyle name="Normal 40 3 2 2 2 2 4" xfId="22146"/>
    <cellStyle name="Normal 40 3 2 2 2 3" xfId="6704"/>
    <cellStyle name="Normal 40 3 2 2 2 3 2" xfId="14763"/>
    <cellStyle name="Normal 40 3 2 2 2 3 2 2" xfId="31610"/>
    <cellStyle name="Normal 40 3 2 2 2 3 3" xfId="24043"/>
    <cellStyle name="Normal 40 3 2 2 2 4" xfId="10930"/>
    <cellStyle name="Normal 40 3 2 2 2 4 2" xfId="27829"/>
    <cellStyle name="Normal 40 3 2 2 2 5" xfId="17808"/>
    <cellStyle name="Normal 40 3 2 2 2 6" xfId="20261"/>
    <cellStyle name="Normal 40 3 2 2 3" xfId="3893"/>
    <cellStyle name="Normal 40 3 2 2 3 2" xfId="7676"/>
    <cellStyle name="Normal 40 3 2 2 3 2 2" xfId="15735"/>
    <cellStyle name="Normal 40 3 2 2 3 2 2 2" xfId="32582"/>
    <cellStyle name="Normal 40 3 2 2 3 2 3" xfId="25015"/>
    <cellStyle name="Normal 40 3 2 2 3 3" xfId="11952"/>
    <cellStyle name="Normal 40 3 2 2 3 3 2" xfId="28801"/>
    <cellStyle name="Normal 40 3 2 2 3 4" xfId="21234"/>
    <cellStyle name="Normal 40 3 2 2 4" xfId="5792"/>
    <cellStyle name="Normal 40 3 2 2 4 2" xfId="13851"/>
    <cellStyle name="Normal 40 3 2 2 4 2 2" xfId="30698"/>
    <cellStyle name="Normal 40 3 2 2 4 3" xfId="23131"/>
    <cellStyle name="Normal 40 3 2 2 5" xfId="9977"/>
    <cellStyle name="Normal 40 3 2 2 5 2" xfId="26917"/>
    <cellStyle name="Normal 40 3 2 2 6" xfId="17807"/>
    <cellStyle name="Normal 40 3 2 2 7" xfId="19349"/>
    <cellStyle name="Normal 40 3 2 3" xfId="2390"/>
    <cellStyle name="Normal 40 3 2 3 2" xfId="4354"/>
    <cellStyle name="Normal 40 3 2 3 2 2" xfId="8137"/>
    <cellStyle name="Normal 40 3 2 3 2 2 2" xfId="16196"/>
    <cellStyle name="Normal 40 3 2 3 2 2 2 2" xfId="33043"/>
    <cellStyle name="Normal 40 3 2 3 2 2 3" xfId="25476"/>
    <cellStyle name="Normal 40 3 2 3 2 3" xfId="12413"/>
    <cellStyle name="Normal 40 3 2 3 2 3 2" xfId="29262"/>
    <cellStyle name="Normal 40 3 2 3 2 4" xfId="21695"/>
    <cellStyle name="Normal 40 3 2 3 3" xfId="6253"/>
    <cellStyle name="Normal 40 3 2 3 3 2" xfId="14312"/>
    <cellStyle name="Normal 40 3 2 3 3 2 2" xfId="31159"/>
    <cellStyle name="Normal 40 3 2 3 3 3" xfId="23592"/>
    <cellStyle name="Normal 40 3 2 3 4" xfId="10478"/>
    <cellStyle name="Normal 40 3 2 3 4 2" xfId="27378"/>
    <cellStyle name="Normal 40 3 2 3 5" xfId="17809"/>
    <cellStyle name="Normal 40 3 2 3 6" xfId="19810"/>
    <cellStyle name="Normal 40 3 2 4" xfId="3442"/>
    <cellStyle name="Normal 40 3 2 4 2" xfId="7225"/>
    <cellStyle name="Normal 40 3 2 4 2 2" xfId="15284"/>
    <cellStyle name="Normal 40 3 2 4 2 2 2" xfId="32131"/>
    <cellStyle name="Normal 40 3 2 4 2 3" xfId="24564"/>
    <cellStyle name="Normal 40 3 2 4 3" xfId="11501"/>
    <cellStyle name="Normal 40 3 2 4 3 2" xfId="28350"/>
    <cellStyle name="Normal 40 3 2 4 4" xfId="20783"/>
    <cellStyle name="Normal 40 3 2 5" xfId="5341"/>
    <cellStyle name="Normal 40 3 2 5 2" xfId="13400"/>
    <cellStyle name="Normal 40 3 2 5 2 2" xfId="30247"/>
    <cellStyle name="Normal 40 3 2 5 3" xfId="22680"/>
    <cellStyle name="Normal 40 3 2 6" xfId="9502"/>
    <cellStyle name="Normal 40 3 2 6 2" xfId="26466"/>
    <cellStyle name="Normal 40 3 2 7" xfId="17806"/>
    <cellStyle name="Normal 40 3 2 8" xfId="18898"/>
    <cellStyle name="Normal 40 3 3" xfId="1626"/>
    <cellStyle name="Normal 40 3 3 2" xfId="2625"/>
    <cellStyle name="Normal 40 3 3 2 2" xfId="4587"/>
    <cellStyle name="Normal 40 3 3 2 2 2" xfId="8370"/>
    <cellStyle name="Normal 40 3 3 2 2 2 2" xfId="16429"/>
    <cellStyle name="Normal 40 3 3 2 2 2 2 2" xfId="33276"/>
    <cellStyle name="Normal 40 3 3 2 2 2 3" xfId="25709"/>
    <cellStyle name="Normal 40 3 3 2 2 3" xfId="12646"/>
    <cellStyle name="Normal 40 3 3 2 2 3 2" xfId="29495"/>
    <cellStyle name="Normal 40 3 3 2 2 4" xfId="21928"/>
    <cellStyle name="Normal 40 3 3 2 3" xfId="6486"/>
    <cellStyle name="Normal 40 3 3 2 3 2" xfId="14545"/>
    <cellStyle name="Normal 40 3 3 2 3 2 2" xfId="31392"/>
    <cellStyle name="Normal 40 3 3 2 3 3" xfId="23825"/>
    <cellStyle name="Normal 40 3 3 2 4" xfId="10712"/>
    <cellStyle name="Normal 40 3 3 2 4 2" xfId="27611"/>
    <cellStyle name="Normal 40 3 3 2 5" xfId="17811"/>
    <cellStyle name="Normal 40 3 3 2 6" xfId="20043"/>
    <cellStyle name="Normal 40 3 3 3" xfId="3675"/>
    <cellStyle name="Normal 40 3 3 3 2" xfId="7458"/>
    <cellStyle name="Normal 40 3 3 3 2 2" xfId="15517"/>
    <cellStyle name="Normal 40 3 3 3 2 2 2" xfId="32364"/>
    <cellStyle name="Normal 40 3 3 3 2 3" xfId="24797"/>
    <cellStyle name="Normal 40 3 3 3 3" xfId="11734"/>
    <cellStyle name="Normal 40 3 3 3 3 2" xfId="28583"/>
    <cellStyle name="Normal 40 3 3 3 4" xfId="21016"/>
    <cellStyle name="Normal 40 3 3 4" xfId="5574"/>
    <cellStyle name="Normal 40 3 3 4 2" xfId="13633"/>
    <cellStyle name="Normal 40 3 3 4 2 2" xfId="30480"/>
    <cellStyle name="Normal 40 3 3 4 3" xfId="22913"/>
    <cellStyle name="Normal 40 3 3 5" xfId="9759"/>
    <cellStyle name="Normal 40 3 3 5 2" xfId="26699"/>
    <cellStyle name="Normal 40 3 3 6" xfId="17810"/>
    <cellStyle name="Normal 40 3 3 7" xfId="19131"/>
    <cellStyle name="Normal 40 3 4" xfId="2172"/>
    <cellStyle name="Normal 40 3 4 2" xfId="4136"/>
    <cellStyle name="Normal 40 3 4 2 2" xfId="7919"/>
    <cellStyle name="Normal 40 3 4 2 2 2" xfId="15978"/>
    <cellStyle name="Normal 40 3 4 2 2 2 2" xfId="32825"/>
    <cellStyle name="Normal 40 3 4 2 2 3" xfId="25258"/>
    <cellStyle name="Normal 40 3 4 2 3" xfId="12195"/>
    <cellStyle name="Normal 40 3 4 2 3 2" xfId="29044"/>
    <cellStyle name="Normal 40 3 4 2 4" xfId="21477"/>
    <cellStyle name="Normal 40 3 4 3" xfId="6035"/>
    <cellStyle name="Normal 40 3 4 3 2" xfId="14094"/>
    <cellStyle name="Normal 40 3 4 3 2 2" xfId="30941"/>
    <cellStyle name="Normal 40 3 4 3 3" xfId="23374"/>
    <cellStyle name="Normal 40 3 4 4" xfId="10260"/>
    <cellStyle name="Normal 40 3 4 4 2" xfId="27160"/>
    <cellStyle name="Normal 40 3 4 5" xfId="17812"/>
    <cellStyle name="Normal 40 3 4 6" xfId="19592"/>
    <cellStyle name="Normal 40 3 5" xfId="3224"/>
    <cellStyle name="Normal 40 3 5 2" xfId="7007"/>
    <cellStyle name="Normal 40 3 5 2 2" xfId="15066"/>
    <cellStyle name="Normal 40 3 5 2 2 2" xfId="31913"/>
    <cellStyle name="Normal 40 3 5 2 3" xfId="24346"/>
    <cellStyle name="Normal 40 3 5 3" xfId="11283"/>
    <cellStyle name="Normal 40 3 5 3 2" xfId="28132"/>
    <cellStyle name="Normal 40 3 5 4" xfId="20565"/>
    <cellStyle name="Normal 40 3 6" xfId="5123"/>
    <cellStyle name="Normal 40 3 6 2" xfId="13182"/>
    <cellStyle name="Normal 40 3 6 2 2" xfId="30029"/>
    <cellStyle name="Normal 40 3 6 3" xfId="22462"/>
    <cellStyle name="Normal 40 3 7" xfId="9267"/>
    <cellStyle name="Normal 40 3 7 2" xfId="26248"/>
    <cellStyle name="Normal 40 3 8" xfId="17805"/>
    <cellStyle name="Normal 40 3 9" xfId="18680"/>
    <cellStyle name="Normal 40 4" xfId="1256"/>
    <cellStyle name="Normal 40 4 2" xfId="1752"/>
    <cellStyle name="Normal 40 4 2 2" xfId="2751"/>
    <cellStyle name="Normal 40 4 2 2 2" xfId="4713"/>
    <cellStyle name="Normal 40 4 2 2 2 2" xfId="8496"/>
    <cellStyle name="Normal 40 4 2 2 2 2 2" xfId="16555"/>
    <cellStyle name="Normal 40 4 2 2 2 2 2 2" xfId="33402"/>
    <cellStyle name="Normal 40 4 2 2 2 2 3" xfId="25835"/>
    <cellStyle name="Normal 40 4 2 2 2 3" xfId="12772"/>
    <cellStyle name="Normal 40 4 2 2 2 3 2" xfId="29621"/>
    <cellStyle name="Normal 40 4 2 2 2 4" xfId="22054"/>
    <cellStyle name="Normal 40 4 2 2 3" xfId="6612"/>
    <cellStyle name="Normal 40 4 2 2 3 2" xfId="14671"/>
    <cellStyle name="Normal 40 4 2 2 3 2 2" xfId="31518"/>
    <cellStyle name="Normal 40 4 2 2 3 3" xfId="23951"/>
    <cellStyle name="Normal 40 4 2 2 4" xfId="10838"/>
    <cellStyle name="Normal 40 4 2 2 4 2" xfId="27737"/>
    <cellStyle name="Normal 40 4 2 2 5" xfId="17815"/>
    <cellStyle name="Normal 40 4 2 2 6" xfId="20169"/>
    <cellStyle name="Normal 40 4 2 3" xfId="3801"/>
    <cellStyle name="Normal 40 4 2 3 2" xfId="7584"/>
    <cellStyle name="Normal 40 4 2 3 2 2" xfId="15643"/>
    <cellStyle name="Normal 40 4 2 3 2 2 2" xfId="32490"/>
    <cellStyle name="Normal 40 4 2 3 2 3" xfId="24923"/>
    <cellStyle name="Normal 40 4 2 3 3" xfId="11860"/>
    <cellStyle name="Normal 40 4 2 3 3 2" xfId="28709"/>
    <cellStyle name="Normal 40 4 2 3 4" xfId="21142"/>
    <cellStyle name="Normal 40 4 2 4" xfId="5700"/>
    <cellStyle name="Normal 40 4 2 4 2" xfId="13759"/>
    <cellStyle name="Normal 40 4 2 4 2 2" xfId="30606"/>
    <cellStyle name="Normal 40 4 2 4 3" xfId="23039"/>
    <cellStyle name="Normal 40 4 2 5" xfId="9885"/>
    <cellStyle name="Normal 40 4 2 5 2" xfId="26825"/>
    <cellStyle name="Normal 40 4 2 6" xfId="17814"/>
    <cellStyle name="Normal 40 4 2 7" xfId="19257"/>
    <cellStyle name="Normal 40 4 3" xfId="2298"/>
    <cellStyle name="Normal 40 4 3 2" xfId="4262"/>
    <cellStyle name="Normal 40 4 3 2 2" xfId="8045"/>
    <cellStyle name="Normal 40 4 3 2 2 2" xfId="16104"/>
    <cellStyle name="Normal 40 4 3 2 2 2 2" xfId="32951"/>
    <cellStyle name="Normal 40 4 3 2 2 3" xfId="25384"/>
    <cellStyle name="Normal 40 4 3 2 3" xfId="12321"/>
    <cellStyle name="Normal 40 4 3 2 3 2" xfId="29170"/>
    <cellStyle name="Normal 40 4 3 2 4" xfId="21603"/>
    <cellStyle name="Normal 40 4 3 3" xfId="6161"/>
    <cellStyle name="Normal 40 4 3 3 2" xfId="14220"/>
    <cellStyle name="Normal 40 4 3 3 2 2" xfId="31067"/>
    <cellStyle name="Normal 40 4 3 3 3" xfId="23500"/>
    <cellStyle name="Normal 40 4 3 4" xfId="10386"/>
    <cellStyle name="Normal 40 4 3 4 2" xfId="27286"/>
    <cellStyle name="Normal 40 4 3 5" xfId="17816"/>
    <cellStyle name="Normal 40 4 3 6" xfId="19718"/>
    <cellStyle name="Normal 40 4 4" xfId="3350"/>
    <cellStyle name="Normal 40 4 4 2" xfId="7133"/>
    <cellStyle name="Normal 40 4 4 2 2" xfId="15192"/>
    <cellStyle name="Normal 40 4 4 2 2 2" xfId="32039"/>
    <cellStyle name="Normal 40 4 4 2 3" xfId="24472"/>
    <cellStyle name="Normal 40 4 4 3" xfId="11409"/>
    <cellStyle name="Normal 40 4 4 3 2" xfId="28258"/>
    <cellStyle name="Normal 40 4 4 4" xfId="20691"/>
    <cellStyle name="Normal 40 4 5" xfId="5249"/>
    <cellStyle name="Normal 40 4 5 2" xfId="13308"/>
    <cellStyle name="Normal 40 4 5 2 2" xfId="30155"/>
    <cellStyle name="Normal 40 4 5 3" xfId="22588"/>
    <cellStyle name="Normal 40 4 6" xfId="9410"/>
    <cellStyle name="Normal 40 4 6 2" xfId="26374"/>
    <cellStyle name="Normal 40 4 7" xfId="17813"/>
    <cellStyle name="Normal 40 4 8" xfId="18806"/>
    <cellStyle name="Normal 40 5" xfId="1534"/>
    <cellStyle name="Normal 40 5 2" xfId="2533"/>
    <cellStyle name="Normal 40 5 2 2" xfId="4495"/>
    <cellStyle name="Normal 40 5 2 2 2" xfId="8278"/>
    <cellStyle name="Normal 40 5 2 2 2 2" xfId="16337"/>
    <cellStyle name="Normal 40 5 2 2 2 2 2" xfId="33184"/>
    <cellStyle name="Normal 40 5 2 2 2 3" xfId="25617"/>
    <cellStyle name="Normal 40 5 2 2 3" xfId="12554"/>
    <cellStyle name="Normal 40 5 2 2 3 2" xfId="29403"/>
    <cellStyle name="Normal 40 5 2 2 4" xfId="21836"/>
    <cellStyle name="Normal 40 5 2 3" xfId="6394"/>
    <cellStyle name="Normal 40 5 2 3 2" xfId="14453"/>
    <cellStyle name="Normal 40 5 2 3 2 2" xfId="31300"/>
    <cellStyle name="Normal 40 5 2 3 3" xfId="23733"/>
    <cellStyle name="Normal 40 5 2 4" xfId="10620"/>
    <cellStyle name="Normal 40 5 2 4 2" xfId="27519"/>
    <cellStyle name="Normal 40 5 2 5" xfId="17818"/>
    <cellStyle name="Normal 40 5 2 6" xfId="19951"/>
    <cellStyle name="Normal 40 5 3" xfId="3583"/>
    <cellStyle name="Normal 40 5 3 2" xfId="7366"/>
    <cellStyle name="Normal 40 5 3 2 2" xfId="15425"/>
    <cellStyle name="Normal 40 5 3 2 2 2" xfId="32272"/>
    <cellStyle name="Normal 40 5 3 2 3" xfId="24705"/>
    <cellStyle name="Normal 40 5 3 3" xfId="11642"/>
    <cellStyle name="Normal 40 5 3 3 2" xfId="28491"/>
    <cellStyle name="Normal 40 5 3 4" xfId="20924"/>
    <cellStyle name="Normal 40 5 4" xfId="5482"/>
    <cellStyle name="Normal 40 5 4 2" xfId="13541"/>
    <cellStyle name="Normal 40 5 4 2 2" xfId="30388"/>
    <cellStyle name="Normal 40 5 4 3" xfId="22821"/>
    <cellStyle name="Normal 40 5 5" xfId="9667"/>
    <cellStyle name="Normal 40 5 5 2" xfId="26607"/>
    <cellStyle name="Normal 40 5 6" xfId="17817"/>
    <cellStyle name="Normal 40 5 7" xfId="19039"/>
    <cellStyle name="Normal 40 6" xfId="2063"/>
    <cellStyle name="Normal 40 6 2" xfId="4044"/>
    <cellStyle name="Normal 40 6 2 2" xfId="7827"/>
    <cellStyle name="Normal 40 6 2 2 2" xfId="15886"/>
    <cellStyle name="Normal 40 6 2 2 2 2" xfId="32733"/>
    <cellStyle name="Normal 40 6 2 2 3" xfId="25166"/>
    <cellStyle name="Normal 40 6 2 3" xfId="12103"/>
    <cellStyle name="Normal 40 6 2 3 2" xfId="28952"/>
    <cellStyle name="Normal 40 6 2 4" xfId="21385"/>
    <cellStyle name="Normal 40 6 3" xfId="5943"/>
    <cellStyle name="Normal 40 6 3 2" xfId="14002"/>
    <cellStyle name="Normal 40 6 3 2 2" xfId="30849"/>
    <cellStyle name="Normal 40 6 3 3" xfId="23282"/>
    <cellStyle name="Normal 40 6 4" xfId="10161"/>
    <cellStyle name="Normal 40 6 4 2" xfId="27068"/>
    <cellStyle name="Normal 40 6 5" xfId="17819"/>
    <cellStyle name="Normal 40 6 6" xfId="19500"/>
    <cellStyle name="Normal 40 7" xfId="3102"/>
    <cellStyle name="Normal 40 7 2" xfId="6915"/>
    <cellStyle name="Normal 40 7 2 2" xfId="14974"/>
    <cellStyle name="Normal 40 7 2 2 2" xfId="31821"/>
    <cellStyle name="Normal 40 7 2 3" xfId="24254"/>
    <cellStyle name="Normal 40 7 3" xfId="11165"/>
    <cellStyle name="Normal 40 7 3 2" xfId="28040"/>
    <cellStyle name="Normal 40 7 4" xfId="20473"/>
    <cellStyle name="Normal 40 8" xfId="5031"/>
    <cellStyle name="Normal 40 8 2" xfId="13090"/>
    <cellStyle name="Normal 40 8 2 2" xfId="29937"/>
    <cellStyle name="Normal 40 8 3" xfId="22370"/>
    <cellStyle name="Normal 40 9" xfId="9052"/>
    <cellStyle name="Normal 40 9 2" xfId="26156"/>
    <cellStyle name="Normal 400" xfId="34152"/>
    <cellStyle name="Normal 401" xfId="34153"/>
    <cellStyle name="Normal 402" xfId="34154"/>
    <cellStyle name="Normal 403" xfId="34155"/>
    <cellStyle name="Normal 404" xfId="34156"/>
    <cellStyle name="Normal 405" xfId="34157"/>
    <cellStyle name="Normal 406" xfId="34158"/>
    <cellStyle name="Normal 407" xfId="34159"/>
    <cellStyle name="Normal 408" xfId="34160"/>
    <cellStyle name="Normal 409" xfId="34161"/>
    <cellStyle name="Normal 41" xfId="758"/>
    <cellStyle name="Normal 41 10" xfId="17820"/>
    <cellStyle name="Normal 41 11" xfId="18588"/>
    <cellStyle name="Normal 41 12" xfId="34125"/>
    <cellStyle name="Normal 41 2" xfId="962"/>
    <cellStyle name="Normal 41 2 2" xfId="3142"/>
    <cellStyle name="Normal 41 2 3" xfId="17821"/>
    <cellStyle name="Normal 41 2 4" xfId="34126"/>
    <cellStyle name="Normal 41 3" xfId="1088"/>
    <cellStyle name="Normal 41 3 2" xfId="1349"/>
    <cellStyle name="Normal 41 3 2 2" xfId="1845"/>
    <cellStyle name="Normal 41 3 2 2 2" xfId="2844"/>
    <cellStyle name="Normal 41 3 2 2 2 2" xfId="4806"/>
    <cellStyle name="Normal 41 3 2 2 2 2 2" xfId="8589"/>
    <cellStyle name="Normal 41 3 2 2 2 2 2 2" xfId="16648"/>
    <cellStyle name="Normal 41 3 2 2 2 2 2 2 2" xfId="33495"/>
    <cellStyle name="Normal 41 3 2 2 2 2 2 3" xfId="25928"/>
    <cellStyle name="Normal 41 3 2 2 2 2 3" xfId="12865"/>
    <cellStyle name="Normal 41 3 2 2 2 2 3 2" xfId="29714"/>
    <cellStyle name="Normal 41 3 2 2 2 2 4" xfId="22147"/>
    <cellStyle name="Normal 41 3 2 2 2 3" xfId="6705"/>
    <cellStyle name="Normal 41 3 2 2 2 3 2" xfId="14764"/>
    <cellStyle name="Normal 41 3 2 2 2 3 2 2" xfId="31611"/>
    <cellStyle name="Normal 41 3 2 2 2 3 3" xfId="24044"/>
    <cellStyle name="Normal 41 3 2 2 2 4" xfId="10931"/>
    <cellStyle name="Normal 41 3 2 2 2 4 2" xfId="27830"/>
    <cellStyle name="Normal 41 3 2 2 2 5" xfId="17825"/>
    <cellStyle name="Normal 41 3 2 2 2 6" xfId="20262"/>
    <cellStyle name="Normal 41 3 2 2 3" xfId="3894"/>
    <cellStyle name="Normal 41 3 2 2 3 2" xfId="7677"/>
    <cellStyle name="Normal 41 3 2 2 3 2 2" xfId="15736"/>
    <cellStyle name="Normal 41 3 2 2 3 2 2 2" xfId="32583"/>
    <cellStyle name="Normal 41 3 2 2 3 2 3" xfId="25016"/>
    <cellStyle name="Normal 41 3 2 2 3 3" xfId="11953"/>
    <cellStyle name="Normal 41 3 2 2 3 3 2" xfId="28802"/>
    <cellStyle name="Normal 41 3 2 2 3 4" xfId="21235"/>
    <cellStyle name="Normal 41 3 2 2 4" xfId="5793"/>
    <cellStyle name="Normal 41 3 2 2 4 2" xfId="13852"/>
    <cellStyle name="Normal 41 3 2 2 4 2 2" xfId="30699"/>
    <cellStyle name="Normal 41 3 2 2 4 3" xfId="23132"/>
    <cellStyle name="Normal 41 3 2 2 5" xfId="9978"/>
    <cellStyle name="Normal 41 3 2 2 5 2" xfId="26918"/>
    <cellStyle name="Normal 41 3 2 2 6" xfId="17824"/>
    <cellStyle name="Normal 41 3 2 2 7" xfId="19350"/>
    <cellStyle name="Normal 41 3 2 3" xfId="2391"/>
    <cellStyle name="Normal 41 3 2 3 2" xfId="4355"/>
    <cellStyle name="Normal 41 3 2 3 2 2" xfId="8138"/>
    <cellStyle name="Normal 41 3 2 3 2 2 2" xfId="16197"/>
    <cellStyle name="Normal 41 3 2 3 2 2 2 2" xfId="33044"/>
    <cellStyle name="Normal 41 3 2 3 2 2 3" xfId="25477"/>
    <cellStyle name="Normal 41 3 2 3 2 3" xfId="12414"/>
    <cellStyle name="Normal 41 3 2 3 2 3 2" xfId="29263"/>
    <cellStyle name="Normal 41 3 2 3 2 4" xfId="21696"/>
    <cellStyle name="Normal 41 3 2 3 3" xfId="6254"/>
    <cellStyle name="Normal 41 3 2 3 3 2" xfId="14313"/>
    <cellStyle name="Normal 41 3 2 3 3 2 2" xfId="31160"/>
    <cellStyle name="Normal 41 3 2 3 3 3" xfId="23593"/>
    <cellStyle name="Normal 41 3 2 3 4" xfId="10479"/>
    <cellStyle name="Normal 41 3 2 3 4 2" xfId="27379"/>
    <cellStyle name="Normal 41 3 2 3 5" xfId="17826"/>
    <cellStyle name="Normal 41 3 2 3 6" xfId="19811"/>
    <cellStyle name="Normal 41 3 2 4" xfId="3443"/>
    <cellStyle name="Normal 41 3 2 4 2" xfId="7226"/>
    <cellStyle name="Normal 41 3 2 4 2 2" xfId="15285"/>
    <cellStyle name="Normal 41 3 2 4 2 2 2" xfId="32132"/>
    <cellStyle name="Normal 41 3 2 4 2 3" xfId="24565"/>
    <cellStyle name="Normal 41 3 2 4 3" xfId="11502"/>
    <cellStyle name="Normal 41 3 2 4 3 2" xfId="28351"/>
    <cellStyle name="Normal 41 3 2 4 4" xfId="20784"/>
    <cellStyle name="Normal 41 3 2 5" xfId="5342"/>
    <cellStyle name="Normal 41 3 2 5 2" xfId="13401"/>
    <cellStyle name="Normal 41 3 2 5 2 2" xfId="30248"/>
    <cellStyle name="Normal 41 3 2 5 3" xfId="22681"/>
    <cellStyle name="Normal 41 3 2 6" xfId="9503"/>
    <cellStyle name="Normal 41 3 2 6 2" xfId="26467"/>
    <cellStyle name="Normal 41 3 2 7" xfId="17823"/>
    <cellStyle name="Normal 41 3 2 8" xfId="18899"/>
    <cellStyle name="Normal 41 3 3" xfId="1627"/>
    <cellStyle name="Normal 41 3 3 2" xfId="2626"/>
    <cellStyle name="Normal 41 3 3 2 2" xfId="4588"/>
    <cellStyle name="Normal 41 3 3 2 2 2" xfId="8371"/>
    <cellStyle name="Normal 41 3 3 2 2 2 2" xfId="16430"/>
    <cellStyle name="Normal 41 3 3 2 2 2 2 2" xfId="33277"/>
    <cellStyle name="Normal 41 3 3 2 2 2 3" xfId="25710"/>
    <cellStyle name="Normal 41 3 3 2 2 3" xfId="12647"/>
    <cellStyle name="Normal 41 3 3 2 2 3 2" xfId="29496"/>
    <cellStyle name="Normal 41 3 3 2 2 4" xfId="21929"/>
    <cellStyle name="Normal 41 3 3 2 3" xfId="6487"/>
    <cellStyle name="Normal 41 3 3 2 3 2" xfId="14546"/>
    <cellStyle name="Normal 41 3 3 2 3 2 2" xfId="31393"/>
    <cellStyle name="Normal 41 3 3 2 3 3" xfId="23826"/>
    <cellStyle name="Normal 41 3 3 2 4" xfId="10713"/>
    <cellStyle name="Normal 41 3 3 2 4 2" xfId="27612"/>
    <cellStyle name="Normal 41 3 3 2 5" xfId="17828"/>
    <cellStyle name="Normal 41 3 3 2 6" xfId="20044"/>
    <cellStyle name="Normal 41 3 3 3" xfId="3676"/>
    <cellStyle name="Normal 41 3 3 3 2" xfId="7459"/>
    <cellStyle name="Normal 41 3 3 3 2 2" xfId="15518"/>
    <cellStyle name="Normal 41 3 3 3 2 2 2" xfId="32365"/>
    <cellStyle name="Normal 41 3 3 3 2 3" xfId="24798"/>
    <cellStyle name="Normal 41 3 3 3 3" xfId="11735"/>
    <cellStyle name="Normal 41 3 3 3 3 2" xfId="28584"/>
    <cellStyle name="Normal 41 3 3 3 4" xfId="21017"/>
    <cellStyle name="Normal 41 3 3 4" xfId="5575"/>
    <cellStyle name="Normal 41 3 3 4 2" xfId="13634"/>
    <cellStyle name="Normal 41 3 3 4 2 2" xfId="30481"/>
    <cellStyle name="Normal 41 3 3 4 3" xfId="22914"/>
    <cellStyle name="Normal 41 3 3 5" xfId="9760"/>
    <cellStyle name="Normal 41 3 3 5 2" xfId="26700"/>
    <cellStyle name="Normal 41 3 3 6" xfId="17827"/>
    <cellStyle name="Normal 41 3 3 7" xfId="19132"/>
    <cellStyle name="Normal 41 3 4" xfId="2173"/>
    <cellStyle name="Normal 41 3 4 2" xfId="4137"/>
    <cellStyle name="Normal 41 3 4 2 2" xfId="7920"/>
    <cellStyle name="Normal 41 3 4 2 2 2" xfId="15979"/>
    <cellStyle name="Normal 41 3 4 2 2 2 2" xfId="32826"/>
    <cellStyle name="Normal 41 3 4 2 2 3" xfId="25259"/>
    <cellStyle name="Normal 41 3 4 2 3" xfId="12196"/>
    <cellStyle name="Normal 41 3 4 2 3 2" xfId="29045"/>
    <cellStyle name="Normal 41 3 4 2 4" xfId="21478"/>
    <cellStyle name="Normal 41 3 4 3" xfId="6036"/>
    <cellStyle name="Normal 41 3 4 3 2" xfId="14095"/>
    <cellStyle name="Normal 41 3 4 3 2 2" xfId="30942"/>
    <cellStyle name="Normal 41 3 4 3 3" xfId="23375"/>
    <cellStyle name="Normal 41 3 4 4" xfId="10261"/>
    <cellStyle name="Normal 41 3 4 4 2" xfId="27161"/>
    <cellStyle name="Normal 41 3 4 5" xfId="17829"/>
    <cellStyle name="Normal 41 3 4 6" xfId="19593"/>
    <cellStyle name="Normal 41 3 5" xfId="3225"/>
    <cellStyle name="Normal 41 3 5 2" xfId="7008"/>
    <cellStyle name="Normal 41 3 5 2 2" xfId="15067"/>
    <cellStyle name="Normal 41 3 5 2 2 2" xfId="31914"/>
    <cellStyle name="Normal 41 3 5 2 3" xfId="24347"/>
    <cellStyle name="Normal 41 3 5 3" xfId="11284"/>
    <cellStyle name="Normal 41 3 5 3 2" xfId="28133"/>
    <cellStyle name="Normal 41 3 5 4" xfId="20566"/>
    <cellStyle name="Normal 41 3 6" xfId="5124"/>
    <cellStyle name="Normal 41 3 6 2" xfId="13183"/>
    <cellStyle name="Normal 41 3 6 2 2" xfId="30030"/>
    <cellStyle name="Normal 41 3 6 3" xfId="22463"/>
    <cellStyle name="Normal 41 3 7" xfId="9268"/>
    <cellStyle name="Normal 41 3 7 2" xfId="26249"/>
    <cellStyle name="Normal 41 3 8" xfId="17822"/>
    <cellStyle name="Normal 41 3 9" xfId="18681"/>
    <cellStyle name="Normal 41 4" xfId="1257"/>
    <cellStyle name="Normal 41 4 2" xfId="1753"/>
    <cellStyle name="Normal 41 4 2 2" xfId="2752"/>
    <cellStyle name="Normal 41 4 2 2 2" xfId="4714"/>
    <cellStyle name="Normal 41 4 2 2 2 2" xfId="8497"/>
    <cellStyle name="Normal 41 4 2 2 2 2 2" xfId="16556"/>
    <cellStyle name="Normal 41 4 2 2 2 2 2 2" xfId="33403"/>
    <cellStyle name="Normal 41 4 2 2 2 2 3" xfId="25836"/>
    <cellStyle name="Normal 41 4 2 2 2 3" xfId="12773"/>
    <cellStyle name="Normal 41 4 2 2 2 3 2" xfId="29622"/>
    <cellStyle name="Normal 41 4 2 2 2 4" xfId="22055"/>
    <cellStyle name="Normal 41 4 2 2 3" xfId="6613"/>
    <cellStyle name="Normal 41 4 2 2 3 2" xfId="14672"/>
    <cellStyle name="Normal 41 4 2 2 3 2 2" xfId="31519"/>
    <cellStyle name="Normal 41 4 2 2 3 3" xfId="23952"/>
    <cellStyle name="Normal 41 4 2 2 4" xfId="10839"/>
    <cellStyle name="Normal 41 4 2 2 4 2" xfId="27738"/>
    <cellStyle name="Normal 41 4 2 2 5" xfId="17832"/>
    <cellStyle name="Normal 41 4 2 2 6" xfId="20170"/>
    <cellStyle name="Normal 41 4 2 3" xfId="3802"/>
    <cellStyle name="Normal 41 4 2 3 2" xfId="7585"/>
    <cellStyle name="Normal 41 4 2 3 2 2" xfId="15644"/>
    <cellStyle name="Normal 41 4 2 3 2 2 2" xfId="32491"/>
    <cellStyle name="Normal 41 4 2 3 2 3" xfId="24924"/>
    <cellStyle name="Normal 41 4 2 3 3" xfId="11861"/>
    <cellStyle name="Normal 41 4 2 3 3 2" xfId="28710"/>
    <cellStyle name="Normal 41 4 2 3 4" xfId="21143"/>
    <cellStyle name="Normal 41 4 2 4" xfId="5701"/>
    <cellStyle name="Normal 41 4 2 4 2" xfId="13760"/>
    <cellStyle name="Normal 41 4 2 4 2 2" xfId="30607"/>
    <cellStyle name="Normal 41 4 2 4 3" xfId="23040"/>
    <cellStyle name="Normal 41 4 2 5" xfId="9886"/>
    <cellStyle name="Normal 41 4 2 5 2" xfId="26826"/>
    <cellStyle name="Normal 41 4 2 6" xfId="17831"/>
    <cellStyle name="Normal 41 4 2 7" xfId="19258"/>
    <cellStyle name="Normal 41 4 3" xfId="2299"/>
    <cellStyle name="Normal 41 4 3 2" xfId="4263"/>
    <cellStyle name="Normal 41 4 3 2 2" xfId="8046"/>
    <cellStyle name="Normal 41 4 3 2 2 2" xfId="16105"/>
    <cellStyle name="Normal 41 4 3 2 2 2 2" xfId="32952"/>
    <cellStyle name="Normal 41 4 3 2 2 3" xfId="25385"/>
    <cellStyle name="Normal 41 4 3 2 3" xfId="12322"/>
    <cellStyle name="Normal 41 4 3 2 3 2" xfId="29171"/>
    <cellStyle name="Normal 41 4 3 2 4" xfId="21604"/>
    <cellStyle name="Normal 41 4 3 3" xfId="6162"/>
    <cellStyle name="Normal 41 4 3 3 2" xfId="14221"/>
    <cellStyle name="Normal 41 4 3 3 2 2" xfId="31068"/>
    <cellStyle name="Normal 41 4 3 3 3" xfId="23501"/>
    <cellStyle name="Normal 41 4 3 4" xfId="10387"/>
    <cellStyle name="Normal 41 4 3 4 2" xfId="27287"/>
    <cellStyle name="Normal 41 4 3 5" xfId="17833"/>
    <cellStyle name="Normal 41 4 3 6" xfId="19719"/>
    <cellStyle name="Normal 41 4 4" xfId="3351"/>
    <cellStyle name="Normal 41 4 4 2" xfId="7134"/>
    <cellStyle name="Normal 41 4 4 2 2" xfId="15193"/>
    <cellStyle name="Normal 41 4 4 2 2 2" xfId="32040"/>
    <cellStyle name="Normal 41 4 4 2 3" xfId="24473"/>
    <cellStyle name="Normal 41 4 4 3" xfId="11410"/>
    <cellStyle name="Normal 41 4 4 3 2" xfId="28259"/>
    <cellStyle name="Normal 41 4 4 4" xfId="20692"/>
    <cellStyle name="Normal 41 4 5" xfId="5250"/>
    <cellStyle name="Normal 41 4 5 2" xfId="13309"/>
    <cellStyle name="Normal 41 4 5 2 2" xfId="30156"/>
    <cellStyle name="Normal 41 4 5 3" xfId="22589"/>
    <cellStyle name="Normal 41 4 6" xfId="9411"/>
    <cellStyle name="Normal 41 4 6 2" xfId="26375"/>
    <cellStyle name="Normal 41 4 7" xfId="17830"/>
    <cellStyle name="Normal 41 4 8" xfId="18807"/>
    <cellStyle name="Normal 41 5" xfId="1535"/>
    <cellStyle name="Normal 41 5 2" xfId="2534"/>
    <cellStyle name="Normal 41 5 2 2" xfId="4496"/>
    <cellStyle name="Normal 41 5 2 2 2" xfId="8279"/>
    <cellStyle name="Normal 41 5 2 2 2 2" xfId="16338"/>
    <cellStyle name="Normal 41 5 2 2 2 2 2" xfId="33185"/>
    <cellStyle name="Normal 41 5 2 2 2 3" xfId="25618"/>
    <cellStyle name="Normal 41 5 2 2 3" xfId="12555"/>
    <cellStyle name="Normal 41 5 2 2 3 2" xfId="29404"/>
    <cellStyle name="Normal 41 5 2 2 4" xfId="21837"/>
    <cellStyle name="Normal 41 5 2 3" xfId="6395"/>
    <cellStyle name="Normal 41 5 2 3 2" xfId="14454"/>
    <cellStyle name="Normal 41 5 2 3 2 2" xfId="31301"/>
    <cellStyle name="Normal 41 5 2 3 3" xfId="23734"/>
    <cellStyle name="Normal 41 5 2 4" xfId="10621"/>
    <cellStyle name="Normal 41 5 2 4 2" xfId="27520"/>
    <cellStyle name="Normal 41 5 2 5" xfId="17835"/>
    <cellStyle name="Normal 41 5 2 6" xfId="19952"/>
    <cellStyle name="Normal 41 5 3" xfId="3584"/>
    <cellStyle name="Normal 41 5 3 2" xfId="7367"/>
    <cellStyle name="Normal 41 5 3 2 2" xfId="15426"/>
    <cellStyle name="Normal 41 5 3 2 2 2" xfId="32273"/>
    <cellStyle name="Normal 41 5 3 2 3" xfId="24706"/>
    <cellStyle name="Normal 41 5 3 3" xfId="11643"/>
    <cellStyle name="Normal 41 5 3 3 2" xfId="28492"/>
    <cellStyle name="Normal 41 5 3 4" xfId="20925"/>
    <cellStyle name="Normal 41 5 4" xfId="5483"/>
    <cellStyle name="Normal 41 5 4 2" xfId="13542"/>
    <cellStyle name="Normal 41 5 4 2 2" xfId="30389"/>
    <cellStyle name="Normal 41 5 4 3" xfId="22822"/>
    <cellStyle name="Normal 41 5 5" xfId="9668"/>
    <cellStyle name="Normal 41 5 5 2" xfId="26608"/>
    <cellStyle name="Normal 41 5 6" xfId="17834"/>
    <cellStyle name="Normal 41 5 7" xfId="19040"/>
    <cellStyle name="Normal 41 6" xfId="2064"/>
    <cellStyle name="Normal 41 6 2" xfId="4045"/>
    <cellStyle name="Normal 41 6 2 2" xfId="7828"/>
    <cellStyle name="Normal 41 6 2 2 2" xfId="15887"/>
    <cellStyle name="Normal 41 6 2 2 2 2" xfId="32734"/>
    <cellStyle name="Normal 41 6 2 2 3" xfId="25167"/>
    <cellStyle name="Normal 41 6 2 3" xfId="12104"/>
    <cellStyle name="Normal 41 6 2 3 2" xfId="28953"/>
    <cellStyle name="Normal 41 6 2 4" xfId="21386"/>
    <cellStyle name="Normal 41 6 3" xfId="5944"/>
    <cellStyle name="Normal 41 6 3 2" xfId="14003"/>
    <cellStyle name="Normal 41 6 3 2 2" xfId="30850"/>
    <cellStyle name="Normal 41 6 3 3" xfId="23283"/>
    <cellStyle name="Normal 41 6 4" xfId="10162"/>
    <cellStyle name="Normal 41 6 4 2" xfId="27069"/>
    <cellStyle name="Normal 41 6 5" xfId="17836"/>
    <cellStyle name="Normal 41 6 6" xfId="19501"/>
    <cellStyle name="Normal 41 7" xfId="3103"/>
    <cellStyle name="Normal 41 7 2" xfId="6916"/>
    <cellStyle name="Normal 41 7 2 2" xfId="14975"/>
    <cellStyle name="Normal 41 7 2 2 2" xfId="31822"/>
    <cellStyle name="Normal 41 7 2 3" xfId="24255"/>
    <cellStyle name="Normal 41 7 3" xfId="11166"/>
    <cellStyle name="Normal 41 7 3 2" xfId="28041"/>
    <cellStyle name="Normal 41 7 4" xfId="20474"/>
    <cellStyle name="Normal 41 8" xfId="5032"/>
    <cellStyle name="Normal 41 8 2" xfId="13091"/>
    <cellStyle name="Normal 41 8 2 2" xfId="29938"/>
    <cellStyle name="Normal 41 8 3" xfId="22371"/>
    <cellStyle name="Normal 41 9" xfId="9053"/>
    <cellStyle name="Normal 41 9 2" xfId="26157"/>
    <cellStyle name="Normal 410" xfId="34162"/>
    <cellStyle name="Normal 411" xfId="34163"/>
    <cellStyle name="Normal 412" xfId="34164"/>
    <cellStyle name="Normal 413" xfId="34165"/>
    <cellStyle name="Normal 414" xfId="34166"/>
    <cellStyle name="Normal 415" xfId="34167"/>
    <cellStyle name="Normal 416" xfId="34168"/>
    <cellStyle name="Normal 417" xfId="34169"/>
    <cellStyle name="Normal 418" xfId="34170"/>
    <cellStyle name="Normal 419" xfId="34171"/>
    <cellStyle name="Normal 42" xfId="759"/>
    <cellStyle name="Normal 42 10" xfId="17837"/>
    <cellStyle name="Normal 42 11" xfId="18589"/>
    <cellStyle name="Normal 42 12" xfId="34127"/>
    <cellStyle name="Normal 42 2" xfId="963"/>
    <cellStyle name="Normal 42 2 2" xfId="3143"/>
    <cellStyle name="Normal 42 2 3" xfId="17838"/>
    <cellStyle name="Normal 42 2 4" xfId="34128"/>
    <cellStyle name="Normal 42 3" xfId="1089"/>
    <cellStyle name="Normal 42 3 2" xfId="1350"/>
    <cellStyle name="Normal 42 3 2 2" xfId="1846"/>
    <cellStyle name="Normal 42 3 2 2 2" xfId="2845"/>
    <cellStyle name="Normal 42 3 2 2 2 2" xfId="4807"/>
    <cellStyle name="Normal 42 3 2 2 2 2 2" xfId="8590"/>
    <cellStyle name="Normal 42 3 2 2 2 2 2 2" xfId="16649"/>
    <cellStyle name="Normal 42 3 2 2 2 2 2 2 2" xfId="33496"/>
    <cellStyle name="Normal 42 3 2 2 2 2 2 3" xfId="25929"/>
    <cellStyle name="Normal 42 3 2 2 2 2 3" xfId="12866"/>
    <cellStyle name="Normal 42 3 2 2 2 2 3 2" xfId="29715"/>
    <cellStyle name="Normal 42 3 2 2 2 2 4" xfId="22148"/>
    <cellStyle name="Normal 42 3 2 2 2 3" xfId="6706"/>
    <cellStyle name="Normal 42 3 2 2 2 3 2" xfId="14765"/>
    <cellStyle name="Normal 42 3 2 2 2 3 2 2" xfId="31612"/>
    <cellStyle name="Normal 42 3 2 2 2 3 3" xfId="24045"/>
    <cellStyle name="Normal 42 3 2 2 2 4" xfId="10932"/>
    <cellStyle name="Normal 42 3 2 2 2 4 2" xfId="27831"/>
    <cellStyle name="Normal 42 3 2 2 2 5" xfId="17842"/>
    <cellStyle name="Normal 42 3 2 2 2 6" xfId="20263"/>
    <cellStyle name="Normal 42 3 2 2 3" xfId="3895"/>
    <cellStyle name="Normal 42 3 2 2 3 2" xfId="7678"/>
    <cellStyle name="Normal 42 3 2 2 3 2 2" xfId="15737"/>
    <cellStyle name="Normal 42 3 2 2 3 2 2 2" xfId="32584"/>
    <cellStyle name="Normal 42 3 2 2 3 2 3" xfId="25017"/>
    <cellStyle name="Normal 42 3 2 2 3 3" xfId="11954"/>
    <cellStyle name="Normal 42 3 2 2 3 3 2" xfId="28803"/>
    <cellStyle name="Normal 42 3 2 2 3 4" xfId="21236"/>
    <cellStyle name="Normal 42 3 2 2 4" xfId="5794"/>
    <cellStyle name="Normal 42 3 2 2 4 2" xfId="13853"/>
    <cellStyle name="Normal 42 3 2 2 4 2 2" xfId="30700"/>
    <cellStyle name="Normal 42 3 2 2 4 3" xfId="23133"/>
    <cellStyle name="Normal 42 3 2 2 5" xfId="9979"/>
    <cellStyle name="Normal 42 3 2 2 5 2" xfId="26919"/>
    <cellStyle name="Normal 42 3 2 2 6" xfId="17841"/>
    <cellStyle name="Normal 42 3 2 2 7" xfId="19351"/>
    <cellStyle name="Normal 42 3 2 3" xfId="2392"/>
    <cellStyle name="Normal 42 3 2 3 2" xfId="4356"/>
    <cellStyle name="Normal 42 3 2 3 2 2" xfId="8139"/>
    <cellStyle name="Normal 42 3 2 3 2 2 2" xfId="16198"/>
    <cellStyle name="Normal 42 3 2 3 2 2 2 2" xfId="33045"/>
    <cellStyle name="Normal 42 3 2 3 2 2 3" xfId="25478"/>
    <cellStyle name="Normal 42 3 2 3 2 3" xfId="12415"/>
    <cellStyle name="Normal 42 3 2 3 2 3 2" xfId="29264"/>
    <cellStyle name="Normal 42 3 2 3 2 4" xfId="21697"/>
    <cellStyle name="Normal 42 3 2 3 3" xfId="6255"/>
    <cellStyle name="Normal 42 3 2 3 3 2" xfId="14314"/>
    <cellStyle name="Normal 42 3 2 3 3 2 2" xfId="31161"/>
    <cellStyle name="Normal 42 3 2 3 3 3" xfId="23594"/>
    <cellStyle name="Normal 42 3 2 3 4" xfId="10480"/>
    <cellStyle name="Normal 42 3 2 3 4 2" xfId="27380"/>
    <cellStyle name="Normal 42 3 2 3 5" xfId="17843"/>
    <cellStyle name="Normal 42 3 2 3 6" xfId="19812"/>
    <cellStyle name="Normal 42 3 2 4" xfId="3444"/>
    <cellStyle name="Normal 42 3 2 4 2" xfId="7227"/>
    <cellStyle name="Normal 42 3 2 4 2 2" xfId="15286"/>
    <cellStyle name="Normal 42 3 2 4 2 2 2" xfId="32133"/>
    <cellStyle name="Normal 42 3 2 4 2 3" xfId="24566"/>
    <cellStyle name="Normal 42 3 2 4 3" xfId="11503"/>
    <cellStyle name="Normal 42 3 2 4 3 2" xfId="28352"/>
    <cellStyle name="Normal 42 3 2 4 4" xfId="20785"/>
    <cellStyle name="Normal 42 3 2 5" xfId="5343"/>
    <cellStyle name="Normal 42 3 2 5 2" xfId="13402"/>
    <cellStyle name="Normal 42 3 2 5 2 2" xfId="30249"/>
    <cellStyle name="Normal 42 3 2 5 3" xfId="22682"/>
    <cellStyle name="Normal 42 3 2 6" xfId="9504"/>
    <cellStyle name="Normal 42 3 2 6 2" xfId="26468"/>
    <cellStyle name="Normal 42 3 2 7" xfId="17840"/>
    <cellStyle name="Normal 42 3 2 8" xfId="18900"/>
    <cellStyle name="Normal 42 3 3" xfId="1628"/>
    <cellStyle name="Normal 42 3 3 2" xfId="2627"/>
    <cellStyle name="Normal 42 3 3 2 2" xfId="4589"/>
    <cellStyle name="Normal 42 3 3 2 2 2" xfId="8372"/>
    <cellStyle name="Normal 42 3 3 2 2 2 2" xfId="16431"/>
    <cellStyle name="Normal 42 3 3 2 2 2 2 2" xfId="33278"/>
    <cellStyle name="Normal 42 3 3 2 2 2 3" xfId="25711"/>
    <cellStyle name="Normal 42 3 3 2 2 3" xfId="12648"/>
    <cellStyle name="Normal 42 3 3 2 2 3 2" xfId="29497"/>
    <cellStyle name="Normal 42 3 3 2 2 4" xfId="21930"/>
    <cellStyle name="Normal 42 3 3 2 3" xfId="6488"/>
    <cellStyle name="Normal 42 3 3 2 3 2" xfId="14547"/>
    <cellStyle name="Normal 42 3 3 2 3 2 2" xfId="31394"/>
    <cellStyle name="Normal 42 3 3 2 3 3" xfId="23827"/>
    <cellStyle name="Normal 42 3 3 2 4" xfId="10714"/>
    <cellStyle name="Normal 42 3 3 2 4 2" xfId="27613"/>
    <cellStyle name="Normal 42 3 3 2 5" xfId="17845"/>
    <cellStyle name="Normal 42 3 3 2 6" xfId="20045"/>
    <cellStyle name="Normal 42 3 3 3" xfId="3677"/>
    <cellStyle name="Normal 42 3 3 3 2" xfId="7460"/>
    <cellStyle name="Normal 42 3 3 3 2 2" xfId="15519"/>
    <cellStyle name="Normal 42 3 3 3 2 2 2" xfId="32366"/>
    <cellStyle name="Normal 42 3 3 3 2 3" xfId="24799"/>
    <cellStyle name="Normal 42 3 3 3 3" xfId="11736"/>
    <cellStyle name="Normal 42 3 3 3 3 2" xfId="28585"/>
    <cellStyle name="Normal 42 3 3 3 4" xfId="21018"/>
    <cellStyle name="Normal 42 3 3 4" xfId="5576"/>
    <cellStyle name="Normal 42 3 3 4 2" xfId="13635"/>
    <cellStyle name="Normal 42 3 3 4 2 2" xfId="30482"/>
    <cellStyle name="Normal 42 3 3 4 3" xfId="22915"/>
    <cellStyle name="Normal 42 3 3 5" xfId="9761"/>
    <cellStyle name="Normal 42 3 3 5 2" xfId="26701"/>
    <cellStyle name="Normal 42 3 3 6" xfId="17844"/>
    <cellStyle name="Normal 42 3 3 7" xfId="19133"/>
    <cellStyle name="Normal 42 3 4" xfId="2174"/>
    <cellStyle name="Normal 42 3 4 2" xfId="4138"/>
    <cellStyle name="Normal 42 3 4 2 2" xfId="7921"/>
    <cellStyle name="Normal 42 3 4 2 2 2" xfId="15980"/>
    <cellStyle name="Normal 42 3 4 2 2 2 2" xfId="32827"/>
    <cellStyle name="Normal 42 3 4 2 2 3" xfId="25260"/>
    <cellStyle name="Normal 42 3 4 2 3" xfId="12197"/>
    <cellStyle name="Normal 42 3 4 2 3 2" xfId="29046"/>
    <cellStyle name="Normal 42 3 4 2 4" xfId="21479"/>
    <cellStyle name="Normal 42 3 4 3" xfId="6037"/>
    <cellStyle name="Normal 42 3 4 3 2" xfId="14096"/>
    <cellStyle name="Normal 42 3 4 3 2 2" xfId="30943"/>
    <cellStyle name="Normal 42 3 4 3 3" xfId="23376"/>
    <cellStyle name="Normal 42 3 4 4" xfId="10262"/>
    <cellStyle name="Normal 42 3 4 4 2" xfId="27162"/>
    <cellStyle name="Normal 42 3 4 5" xfId="17846"/>
    <cellStyle name="Normal 42 3 4 6" xfId="19594"/>
    <cellStyle name="Normal 42 3 5" xfId="3226"/>
    <cellStyle name="Normal 42 3 5 2" xfId="7009"/>
    <cellStyle name="Normal 42 3 5 2 2" xfId="15068"/>
    <cellStyle name="Normal 42 3 5 2 2 2" xfId="31915"/>
    <cellStyle name="Normal 42 3 5 2 3" xfId="24348"/>
    <cellStyle name="Normal 42 3 5 3" xfId="11285"/>
    <cellStyle name="Normal 42 3 5 3 2" xfId="28134"/>
    <cellStyle name="Normal 42 3 5 4" xfId="20567"/>
    <cellStyle name="Normal 42 3 6" xfId="5125"/>
    <cellStyle name="Normal 42 3 6 2" xfId="13184"/>
    <cellStyle name="Normal 42 3 6 2 2" xfId="30031"/>
    <cellStyle name="Normal 42 3 6 3" xfId="22464"/>
    <cellStyle name="Normal 42 3 7" xfId="9269"/>
    <cellStyle name="Normal 42 3 7 2" xfId="26250"/>
    <cellStyle name="Normal 42 3 8" xfId="17839"/>
    <cellStyle name="Normal 42 3 9" xfId="18682"/>
    <cellStyle name="Normal 42 4" xfId="1258"/>
    <cellStyle name="Normal 42 4 2" xfId="1754"/>
    <cellStyle name="Normal 42 4 2 2" xfId="2753"/>
    <cellStyle name="Normal 42 4 2 2 2" xfId="4715"/>
    <cellStyle name="Normal 42 4 2 2 2 2" xfId="8498"/>
    <cellStyle name="Normal 42 4 2 2 2 2 2" xfId="16557"/>
    <cellStyle name="Normal 42 4 2 2 2 2 2 2" xfId="33404"/>
    <cellStyle name="Normal 42 4 2 2 2 2 3" xfId="25837"/>
    <cellStyle name="Normal 42 4 2 2 2 3" xfId="12774"/>
    <cellStyle name="Normal 42 4 2 2 2 3 2" xfId="29623"/>
    <cellStyle name="Normal 42 4 2 2 2 4" xfId="22056"/>
    <cellStyle name="Normal 42 4 2 2 3" xfId="6614"/>
    <cellStyle name="Normal 42 4 2 2 3 2" xfId="14673"/>
    <cellStyle name="Normal 42 4 2 2 3 2 2" xfId="31520"/>
    <cellStyle name="Normal 42 4 2 2 3 3" xfId="23953"/>
    <cellStyle name="Normal 42 4 2 2 4" xfId="10840"/>
    <cellStyle name="Normal 42 4 2 2 4 2" xfId="27739"/>
    <cellStyle name="Normal 42 4 2 2 5" xfId="17849"/>
    <cellStyle name="Normal 42 4 2 2 6" xfId="20171"/>
    <cellStyle name="Normal 42 4 2 3" xfId="3803"/>
    <cellStyle name="Normal 42 4 2 3 2" xfId="7586"/>
    <cellStyle name="Normal 42 4 2 3 2 2" xfId="15645"/>
    <cellStyle name="Normal 42 4 2 3 2 2 2" xfId="32492"/>
    <cellStyle name="Normal 42 4 2 3 2 3" xfId="24925"/>
    <cellStyle name="Normal 42 4 2 3 3" xfId="11862"/>
    <cellStyle name="Normal 42 4 2 3 3 2" xfId="28711"/>
    <cellStyle name="Normal 42 4 2 3 4" xfId="21144"/>
    <cellStyle name="Normal 42 4 2 4" xfId="5702"/>
    <cellStyle name="Normal 42 4 2 4 2" xfId="13761"/>
    <cellStyle name="Normal 42 4 2 4 2 2" xfId="30608"/>
    <cellStyle name="Normal 42 4 2 4 3" xfId="23041"/>
    <cellStyle name="Normal 42 4 2 5" xfId="9887"/>
    <cellStyle name="Normal 42 4 2 5 2" xfId="26827"/>
    <cellStyle name="Normal 42 4 2 6" xfId="17848"/>
    <cellStyle name="Normal 42 4 2 7" xfId="19259"/>
    <cellStyle name="Normal 42 4 3" xfId="2300"/>
    <cellStyle name="Normal 42 4 3 2" xfId="4264"/>
    <cellStyle name="Normal 42 4 3 2 2" xfId="8047"/>
    <cellStyle name="Normal 42 4 3 2 2 2" xfId="16106"/>
    <cellStyle name="Normal 42 4 3 2 2 2 2" xfId="32953"/>
    <cellStyle name="Normal 42 4 3 2 2 3" xfId="25386"/>
    <cellStyle name="Normal 42 4 3 2 3" xfId="12323"/>
    <cellStyle name="Normal 42 4 3 2 3 2" xfId="29172"/>
    <cellStyle name="Normal 42 4 3 2 4" xfId="21605"/>
    <cellStyle name="Normal 42 4 3 3" xfId="6163"/>
    <cellStyle name="Normal 42 4 3 3 2" xfId="14222"/>
    <cellStyle name="Normal 42 4 3 3 2 2" xfId="31069"/>
    <cellStyle name="Normal 42 4 3 3 3" xfId="23502"/>
    <cellStyle name="Normal 42 4 3 4" xfId="10388"/>
    <cellStyle name="Normal 42 4 3 4 2" xfId="27288"/>
    <cellStyle name="Normal 42 4 3 5" xfId="17850"/>
    <cellStyle name="Normal 42 4 3 6" xfId="19720"/>
    <cellStyle name="Normal 42 4 4" xfId="3352"/>
    <cellStyle name="Normal 42 4 4 2" xfId="7135"/>
    <cellStyle name="Normal 42 4 4 2 2" xfId="15194"/>
    <cellStyle name="Normal 42 4 4 2 2 2" xfId="32041"/>
    <cellStyle name="Normal 42 4 4 2 3" xfId="24474"/>
    <cellStyle name="Normal 42 4 4 3" xfId="11411"/>
    <cellStyle name="Normal 42 4 4 3 2" xfId="28260"/>
    <cellStyle name="Normal 42 4 4 4" xfId="20693"/>
    <cellStyle name="Normal 42 4 5" xfId="5251"/>
    <cellStyle name="Normal 42 4 5 2" xfId="13310"/>
    <cellStyle name="Normal 42 4 5 2 2" xfId="30157"/>
    <cellStyle name="Normal 42 4 5 3" xfId="22590"/>
    <cellStyle name="Normal 42 4 6" xfId="9412"/>
    <cellStyle name="Normal 42 4 6 2" xfId="26376"/>
    <cellStyle name="Normal 42 4 7" xfId="17847"/>
    <cellStyle name="Normal 42 4 8" xfId="18808"/>
    <cellStyle name="Normal 42 5" xfId="1536"/>
    <cellStyle name="Normal 42 5 2" xfId="2535"/>
    <cellStyle name="Normal 42 5 2 2" xfId="4497"/>
    <cellStyle name="Normal 42 5 2 2 2" xfId="8280"/>
    <cellStyle name="Normal 42 5 2 2 2 2" xfId="16339"/>
    <cellStyle name="Normal 42 5 2 2 2 2 2" xfId="33186"/>
    <cellStyle name="Normal 42 5 2 2 2 3" xfId="25619"/>
    <cellStyle name="Normal 42 5 2 2 3" xfId="12556"/>
    <cellStyle name="Normal 42 5 2 2 3 2" xfId="29405"/>
    <cellStyle name="Normal 42 5 2 2 4" xfId="21838"/>
    <cellStyle name="Normal 42 5 2 3" xfId="6396"/>
    <cellStyle name="Normal 42 5 2 3 2" xfId="14455"/>
    <cellStyle name="Normal 42 5 2 3 2 2" xfId="31302"/>
    <cellStyle name="Normal 42 5 2 3 3" xfId="23735"/>
    <cellStyle name="Normal 42 5 2 4" xfId="10622"/>
    <cellStyle name="Normal 42 5 2 4 2" xfId="27521"/>
    <cellStyle name="Normal 42 5 2 5" xfId="17852"/>
    <cellStyle name="Normal 42 5 2 6" xfId="19953"/>
    <cellStyle name="Normal 42 5 3" xfId="3585"/>
    <cellStyle name="Normal 42 5 3 2" xfId="7368"/>
    <cellStyle name="Normal 42 5 3 2 2" xfId="15427"/>
    <cellStyle name="Normal 42 5 3 2 2 2" xfId="32274"/>
    <cellStyle name="Normal 42 5 3 2 3" xfId="24707"/>
    <cellStyle name="Normal 42 5 3 3" xfId="11644"/>
    <cellStyle name="Normal 42 5 3 3 2" xfId="28493"/>
    <cellStyle name="Normal 42 5 3 4" xfId="20926"/>
    <cellStyle name="Normal 42 5 4" xfId="5484"/>
    <cellStyle name="Normal 42 5 4 2" xfId="13543"/>
    <cellStyle name="Normal 42 5 4 2 2" xfId="30390"/>
    <cellStyle name="Normal 42 5 4 3" xfId="22823"/>
    <cellStyle name="Normal 42 5 5" xfId="9669"/>
    <cellStyle name="Normal 42 5 5 2" xfId="26609"/>
    <cellStyle name="Normal 42 5 6" xfId="17851"/>
    <cellStyle name="Normal 42 5 7" xfId="19041"/>
    <cellStyle name="Normal 42 6" xfId="2065"/>
    <cellStyle name="Normal 42 6 2" xfId="4046"/>
    <cellStyle name="Normal 42 6 2 2" xfId="7829"/>
    <cellStyle name="Normal 42 6 2 2 2" xfId="15888"/>
    <cellStyle name="Normal 42 6 2 2 2 2" xfId="32735"/>
    <cellStyle name="Normal 42 6 2 2 3" xfId="25168"/>
    <cellStyle name="Normal 42 6 2 3" xfId="12105"/>
    <cellStyle name="Normal 42 6 2 3 2" xfId="28954"/>
    <cellStyle name="Normal 42 6 2 4" xfId="21387"/>
    <cellStyle name="Normal 42 6 3" xfId="5945"/>
    <cellStyle name="Normal 42 6 3 2" xfId="14004"/>
    <cellStyle name="Normal 42 6 3 2 2" xfId="30851"/>
    <cellStyle name="Normal 42 6 3 3" xfId="23284"/>
    <cellStyle name="Normal 42 6 4" xfId="10163"/>
    <cellStyle name="Normal 42 6 4 2" xfId="27070"/>
    <cellStyle name="Normal 42 6 5" xfId="17853"/>
    <cellStyle name="Normal 42 6 6" xfId="19502"/>
    <cellStyle name="Normal 42 7" xfId="3104"/>
    <cellStyle name="Normal 42 7 2" xfId="6917"/>
    <cellStyle name="Normal 42 7 2 2" xfId="14976"/>
    <cellStyle name="Normal 42 7 2 2 2" xfId="31823"/>
    <cellStyle name="Normal 42 7 2 3" xfId="24256"/>
    <cellStyle name="Normal 42 7 3" xfId="11167"/>
    <cellStyle name="Normal 42 7 3 2" xfId="28042"/>
    <cellStyle name="Normal 42 7 4" xfId="20475"/>
    <cellStyle name="Normal 42 8" xfId="5033"/>
    <cellStyle name="Normal 42 8 2" xfId="13092"/>
    <cellStyle name="Normal 42 8 2 2" xfId="29939"/>
    <cellStyle name="Normal 42 8 3" xfId="22372"/>
    <cellStyle name="Normal 42 9" xfId="9054"/>
    <cellStyle name="Normal 42 9 2" xfId="26158"/>
    <cellStyle name="Normal 420" xfId="34172"/>
    <cellStyle name="Normal 421" xfId="34173"/>
    <cellStyle name="Normal 422" xfId="34174"/>
    <cellStyle name="Normal 423" xfId="34175"/>
    <cellStyle name="Normal 424" xfId="34176"/>
    <cellStyle name="Normal 425" xfId="34177"/>
    <cellStyle name="Normal 426" xfId="34178"/>
    <cellStyle name="Normal 427" xfId="34179"/>
    <cellStyle name="Normal 428" xfId="34180"/>
    <cellStyle name="Normal 429" xfId="34181"/>
    <cellStyle name="Normal 43" xfId="761"/>
    <cellStyle name="Normal 43 10" xfId="18590"/>
    <cellStyle name="Normal 43 11" xfId="34129"/>
    <cellStyle name="Normal 43 2" xfId="1090"/>
    <cellStyle name="Normal 43 2 2" xfId="1351"/>
    <cellStyle name="Normal 43 2 2 2" xfId="1847"/>
    <cellStyle name="Normal 43 2 2 2 2" xfId="2846"/>
    <cellStyle name="Normal 43 2 2 2 2 2" xfId="4808"/>
    <cellStyle name="Normal 43 2 2 2 2 2 2" xfId="8591"/>
    <cellStyle name="Normal 43 2 2 2 2 2 2 2" xfId="16650"/>
    <cellStyle name="Normal 43 2 2 2 2 2 2 2 2" xfId="33497"/>
    <cellStyle name="Normal 43 2 2 2 2 2 2 3" xfId="25930"/>
    <cellStyle name="Normal 43 2 2 2 2 2 3" xfId="12867"/>
    <cellStyle name="Normal 43 2 2 2 2 2 3 2" xfId="29716"/>
    <cellStyle name="Normal 43 2 2 2 2 2 4" xfId="22149"/>
    <cellStyle name="Normal 43 2 2 2 2 3" xfId="6707"/>
    <cellStyle name="Normal 43 2 2 2 2 3 2" xfId="14766"/>
    <cellStyle name="Normal 43 2 2 2 2 3 2 2" xfId="31613"/>
    <cellStyle name="Normal 43 2 2 2 2 3 3" xfId="24046"/>
    <cellStyle name="Normal 43 2 2 2 2 4" xfId="10933"/>
    <cellStyle name="Normal 43 2 2 2 2 4 2" xfId="27832"/>
    <cellStyle name="Normal 43 2 2 2 2 5" xfId="17858"/>
    <cellStyle name="Normal 43 2 2 2 2 6" xfId="20264"/>
    <cellStyle name="Normal 43 2 2 2 3" xfId="3896"/>
    <cellStyle name="Normal 43 2 2 2 3 2" xfId="7679"/>
    <cellStyle name="Normal 43 2 2 2 3 2 2" xfId="15738"/>
    <cellStyle name="Normal 43 2 2 2 3 2 2 2" xfId="32585"/>
    <cellStyle name="Normal 43 2 2 2 3 2 3" xfId="25018"/>
    <cellStyle name="Normal 43 2 2 2 3 3" xfId="11955"/>
    <cellStyle name="Normal 43 2 2 2 3 3 2" xfId="28804"/>
    <cellStyle name="Normal 43 2 2 2 3 4" xfId="21237"/>
    <cellStyle name="Normal 43 2 2 2 4" xfId="5795"/>
    <cellStyle name="Normal 43 2 2 2 4 2" xfId="13854"/>
    <cellStyle name="Normal 43 2 2 2 4 2 2" xfId="30701"/>
    <cellStyle name="Normal 43 2 2 2 4 3" xfId="23134"/>
    <cellStyle name="Normal 43 2 2 2 5" xfId="9980"/>
    <cellStyle name="Normal 43 2 2 2 5 2" xfId="26920"/>
    <cellStyle name="Normal 43 2 2 2 6" xfId="17857"/>
    <cellStyle name="Normal 43 2 2 2 7" xfId="19352"/>
    <cellStyle name="Normal 43 2 2 3" xfId="2393"/>
    <cellStyle name="Normal 43 2 2 3 2" xfId="4357"/>
    <cellStyle name="Normal 43 2 2 3 2 2" xfId="8140"/>
    <cellStyle name="Normal 43 2 2 3 2 2 2" xfId="16199"/>
    <cellStyle name="Normal 43 2 2 3 2 2 2 2" xfId="33046"/>
    <cellStyle name="Normal 43 2 2 3 2 2 3" xfId="25479"/>
    <cellStyle name="Normal 43 2 2 3 2 3" xfId="12416"/>
    <cellStyle name="Normal 43 2 2 3 2 3 2" xfId="29265"/>
    <cellStyle name="Normal 43 2 2 3 2 4" xfId="21698"/>
    <cellStyle name="Normal 43 2 2 3 3" xfId="6256"/>
    <cellStyle name="Normal 43 2 2 3 3 2" xfId="14315"/>
    <cellStyle name="Normal 43 2 2 3 3 2 2" xfId="31162"/>
    <cellStyle name="Normal 43 2 2 3 3 3" xfId="23595"/>
    <cellStyle name="Normal 43 2 2 3 4" xfId="10481"/>
    <cellStyle name="Normal 43 2 2 3 4 2" xfId="27381"/>
    <cellStyle name="Normal 43 2 2 3 5" xfId="17859"/>
    <cellStyle name="Normal 43 2 2 3 6" xfId="19813"/>
    <cellStyle name="Normal 43 2 2 4" xfId="3445"/>
    <cellStyle name="Normal 43 2 2 4 2" xfId="7228"/>
    <cellStyle name="Normal 43 2 2 4 2 2" xfId="15287"/>
    <cellStyle name="Normal 43 2 2 4 2 2 2" xfId="32134"/>
    <cellStyle name="Normal 43 2 2 4 2 3" xfId="24567"/>
    <cellStyle name="Normal 43 2 2 4 3" xfId="11504"/>
    <cellStyle name="Normal 43 2 2 4 3 2" xfId="28353"/>
    <cellStyle name="Normal 43 2 2 4 4" xfId="20786"/>
    <cellStyle name="Normal 43 2 2 5" xfId="5344"/>
    <cellStyle name="Normal 43 2 2 5 2" xfId="13403"/>
    <cellStyle name="Normal 43 2 2 5 2 2" xfId="30250"/>
    <cellStyle name="Normal 43 2 2 5 3" xfId="22683"/>
    <cellStyle name="Normal 43 2 2 6" xfId="9505"/>
    <cellStyle name="Normal 43 2 2 6 2" xfId="26469"/>
    <cellStyle name="Normal 43 2 2 7" xfId="17856"/>
    <cellStyle name="Normal 43 2 2 8" xfId="18901"/>
    <cellStyle name="Normal 43 2 3" xfId="1629"/>
    <cellStyle name="Normal 43 2 3 2" xfId="2628"/>
    <cellStyle name="Normal 43 2 3 2 2" xfId="4590"/>
    <cellStyle name="Normal 43 2 3 2 2 2" xfId="8373"/>
    <cellStyle name="Normal 43 2 3 2 2 2 2" xfId="16432"/>
    <cellStyle name="Normal 43 2 3 2 2 2 2 2" xfId="33279"/>
    <cellStyle name="Normal 43 2 3 2 2 2 3" xfId="25712"/>
    <cellStyle name="Normal 43 2 3 2 2 3" xfId="12649"/>
    <cellStyle name="Normal 43 2 3 2 2 3 2" xfId="29498"/>
    <cellStyle name="Normal 43 2 3 2 2 4" xfId="21931"/>
    <cellStyle name="Normal 43 2 3 2 3" xfId="6489"/>
    <cellStyle name="Normal 43 2 3 2 3 2" xfId="14548"/>
    <cellStyle name="Normal 43 2 3 2 3 2 2" xfId="31395"/>
    <cellStyle name="Normal 43 2 3 2 3 3" xfId="23828"/>
    <cellStyle name="Normal 43 2 3 2 4" xfId="10715"/>
    <cellStyle name="Normal 43 2 3 2 4 2" xfId="27614"/>
    <cellStyle name="Normal 43 2 3 2 5" xfId="17861"/>
    <cellStyle name="Normal 43 2 3 2 6" xfId="20046"/>
    <cellStyle name="Normal 43 2 3 3" xfId="3678"/>
    <cellStyle name="Normal 43 2 3 3 2" xfId="7461"/>
    <cellStyle name="Normal 43 2 3 3 2 2" xfId="15520"/>
    <cellStyle name="Normal 43 2 3 3 2 2 2" xfId="32367"/>
    <cellStyle name="Normal 43 2 3 3 2 3" xfId="24800"/>
    <cellStyle name="Normal 43 2 3 3 3" xfId="11737"/>
    <cellStyle name="Normal 43 2 3 3 3 2" xfId="28586"/>
    <cellStyle name="Normal 43 2 3 3 4" xfId="21019"/>
    <cellStyle name="Normal 43 2 3 4" xfId="5577"/>
    <cellStyle name="Normal 43 2 3 4 2" xfId="13636"/>
    <cellStyle name="Normal 43 2 3 4 2 2" xfId="30483"/>
    <cellStyle name="Normal 43 2 3 4 3" xfId="22916"/>
    <cellStyle name="Normal 43 2 3 5" xfId="9762"/>
    <cellStyle name="Normal 43 2 3 5 2" xfId="26702"/>
    <cellStyle name="Normal 43 2 3 6" xfId="17860"/>
    <cellStyle name="Normal 43 2 3 7" xfId="19134"/>
    <cellStyle name="Normal 43 2 4" xfId="2175"/>
    <cellStyle name="Normal 43 2 4 2" xfId="4139"/>
    <cellStyle name="Normal 43 2 4 2 2" xfId="7922"/>
    <cellStyle name="Normal 43 2 4 2 2 2" xfId="15981"/>
    <cellStyle name="Normal 43 2 4 2 2 2 2" xfId="32828"/>
    <cellStyle name="Normal 43 2 4 2 2 3" xfId="25261"/>
    <cellStyle name="Normal 43 2 4 2 3" xfId="12198"/>
    <cellStyle name="Normal 43 2 4 2 3 2" xfId="29047"/>
    <cellStyle name="Normal 43 2 4 2 4" xfId="21480"/>
    <cellStyle name="Normal 43 2 4 3" xfId="6038"/>
    <cellStyle name="Normal 43 2 4 3 2" xfId="14097"/>
    <cellStyle name="Normal 43 2 4 3 2 2" xfId="30944"/>
    <cellStyle name="Normal 43 2 4 3 3" xfId="23377"/>
    <cellStyle name="Normal 43 2 4 4" xfId="10263"/>
    <cellStyle name="Normal 43 2 4 4 2" xfId="27163"/>
    <cellStyle name="Normal 43 2 4 5" xfId="17862"/>
    <cellStyle name="Normal 43 2 4 6" xfId="19595"/>
    <cellStyle name="Normal 43 2 5" xfId="3227"/>
    <cellStyle name="Normal 43 2 5 2" xfId="7010"/>
    <cellStyle name="Normal 43 2 5 2 2" xfId="15069"/>
    <cellStyle name="Normal 43 2 5 2 2 2" xfId="31916"/>
    <cellStyle name="Normal 43 2 5 2 3" xfId="24349"/>
    <cellStyle name="Normal 43 2 5 3" xfId="11286"/>
    <cellStyle name="Normal 43 2 5 3 2" xfId="28135"/>
    <cellStyle name="Normal 43 2 5 4" xfId="20568"/>
    <cellStyle name="Normal 43 2 6" xfId="5126"/>
    <cellStyle name="Normal 43 2 6 2" xfId="13185"/>
    <cellStyle name="Normal 43 2 6 2 2" xfId="30032"/>
    <cellStyle name="Normal 43 2 6 3" xfId="22465"/>
    <cellStyle name="Normal 43 2 7" xfId="9270"/>
    <cellStyle name="Normal 43 2 7 2" xfId="26251"/>
    <cellStyle name="Normal 43 2 8" xfId="17855"/>
    <cellStyle name="Normal 43 2 9" xfId="18683"/>
    <cellStyle name="Normal 43 3" xfId="1259"/>
    <cellStyle name="Normal 43 3 2" xfId="1755"/>
    <cellStyle name="Normal 43 3 2 2" xfId="2754"/>
    <cellStyle name="Normal 43 3 2 2 2" xfId="4716"/>
    <cellStyle name="Normal 43 3 2 2 2 2" xfId="8499"/>
    <cellStyle name="Normal 43 3 2 2 2 2 2" xfId="16558"/>
    <cellStyle name="Normal 43 3 2 2 2 2 2 2" xfId="33405"/>
    <cellStyle name="Normal 43 3 2 2 2 2 3" xfId="25838"/>
    <cellStyle name="Normal 43 3 2 2 2 3" xfId="12775"/>
    <cellStyle name="Normal 43 3 2 2 2 3 2" xfId="29624"/>
    <cellStyle name="Normal 43 3 2 2 2 4" xfId="22057"/>
    <cellStyle name="Normal 43 3 2 2 3" xfId="6615"/>
    <cellStyle name="Normal 43 3 2 2 3 2" xfId="14674"/>
    <cellStyle name="Normal 43 3 2 2 3 2 2" xfId="31521"/>
    <cellStyle name="Normal 43 3 2 2 3 3" xfId="23954"/>
    <cellStyle name="Normal 43 3 2 2 4" xfId="10841"/>
    <cellStyle name="Normal 43 3 2 2 4 2" xfId="27740"/>
    <cellStyle name="Normal 43 3 2 2 5" xfId="17865"/>
    <cellStyle name="Normal 43 3 2 2 6" xfId="20172"/>
    <cellStyle name="Normal 43 3 2 3" xfId="3804"/>
    <cellStyle name="Normal 43 3 2 3 2" xfId="7587"/>
    <cellStyle name="Normal 43 3 2 3 2 2" xfId="15646"/>
    <cellStyle name="Normal 43 3 2 3 2 2 2" xfId="32493"/>
    <cellStyle name="Normal 43 3 2 3 2 3" xfId="24926"/>
    <cellStyle name="Normal 43 3 2 3 3" xfId="11863"/>
    <cellStyle name="Normal 43 3 2 3 3 2" xfId="28712"/>
    <cellStyle name="Normal 43 3 2 3 4" xfId="21145"/>
    <cellStyle name="Normal 43 3 2 4" xfId="5703"/>
    <cellStyle name="Normal 43 3 2 4 2" xfId="13762"/>
    <cellStyle name="Normal 43 3 2 4 2 2" xfId="30609"/>
    <cellStyle name="Normal 43 3 2 4 3" xfId="23042"/>
    <cellStyle name="Normal 43 3 2 5" xfId="9888"/>
    <cellStyle name="Normal 43 3 2 5 2" xfId="26828"/>
    <cellStyle name="Normal 43 3 2 6" xfId="17864"/>
    <cellStyle name="Normal 43 3 2 7" xfId="19260"/>
    <cellStyle name="Normal 43 3 3" xfId="2301"/>
    <cellStyle name="Normal 43 3 3 2" xfId="4265"/>
    <cellStyle name="Normal 43 3 3 2 2" xfId="8048"/>
    <cellStyle name="Normal 43 3 3 2 2 2" xfId="16107"/>
    <cellStyle name="Normal 43 3 3 2 2 2 2" xfId="32954"/>
    <cellStyle name="Normal 43 3 3 2 2 3" xfId="25387"/>
    <cellStyle name="Normal 43 3 3 2 3" xfId="12324"/>
    <cellStyle name="Normal 43 3 3 2 3 2" xfId="29173"/>
    <cellStyle name="Normal 43 3 3 2 4" xfId="21606"/>
    <cellStyle name="Normal 43 3 3 3" xfId="6164"/>
    <cellStyle name="Normal 43 3 3 3 2" xfId="14223"/>
    <cellStyle name="Normal 43 3 3 3 2 2" xfId="31070"/>
    <cellStyle name="Normal 43 3 3 3 3" xfId="23503"/>
    <cellStyle name="Normal 43 3 3 4" xfId="10389"/>
    <cellStyle name="Normal 43 3 3 4 2" xfId="27289"/>
    <cellStyle name="Normal 43 3 3 5" xfId="17866"/>
    <cellStyle name="Normal 43 3 3 6" xfId="19721"/>
    <cellStyle name="Normal 43 3 4" xfId="3353"/>
    <cellStyle name="Normal 43 3 4 2" xfId="7136"/>
    <cellStyle name="Normal 43 3 4 2 2" xfId="15195"/>
    <cellStyle name="Normal 43 3 4 2 2 2" xfId="32042"/>
    <cellStyle name="Normal 43 3 4 2 3" xfId="24475"/>
    <cellStyle name="Normal 43 3 4 3" xfId="11412"/>
    <cellStyle name="Normal 43 3 4 3 2" xfId="28261"/>
    <cellStyle name="Normal 43 3 4 4" xfId="20694"/>
    <cellStyle name="Normal 43 3 5" xfId="5252"/>
    <cellStyle name="Normal 43 3 5 2" xfId="13311"/>
    <cellStyle name="Normal 43 3 5 2 2" xfId="30158"/>
    <cellStyle name="Normal 43 3 5 3" xfId="22591"/>
    <cellStyle name="Normal 43 3 6" xfId="9413"/>
    <cellStyle name="Normal 43 3 6 2" xfId="26377"/>
    <cellStyle name="Normal 43 3 7" xfId="17863"/>
    <cellStyle name="Normal 43 3 8" xfId="18809"/>
    <cellStyle name="Normal 43 4" xfId="1537"/>
    <cellStyle name="Normal 43 4 2" xfId="2536"/>
    <cellStyle name="Normal 43 4 2 2" xfId="4498"/>
    <cellStyle name="Normal 43 4 2 2 2" xfId="8281"/>
    <cellStyle name="Normal 43 4 2 2 2 2" xfId="16340"/>
    <cellStyle name="Normal 43 4 2 2 2 2 2" xfId="33187"/>
    <cellStyle name="Normal 43 4 2 2 2 3" xfId="25620"/>
    <cellStyle name="Normal 43 4 2 2 3" xfId="12557"/>
    <cellStyle name="Normal 43 4 2 2 3 2" xfId="29406"/>
    <cellStyle name="Normal 43 4 2 2 4" xfId="21839"/>
    <cellStyle name="Normal 43 4 2 3" xfId="6397"/>
    <cellStyle name="Normal 43 4 2 3 2" xfId="14456"/>
    <cellStyle name="Normal 43 4 2 3 2 2" xfId="31303"/>
    <cellStyle name="Normal 43 4 2 3 3" xfId="23736"/>
    <cellStyle name="Normal 43 4 2 4" xfId="10623"/>
    <cellStyle name="Normal 43 4 2 4 2" xfId="27522"/>
    <cellStyle name="Normal 43 4 2 5" xfId="17868"/>
    <cellStyle name="Normal 43 4 2 6" xfId="19954"/>
    <cellStyle name="Normal 43 4 3" xfId="3586"/>
    <cellStyle name="Normal 43 4 3 2" xfId="7369"/>
    <cellStyle name="Normal 43 4 3 2 2" xfId="15428"/>
    <cellStyle name="Normal 43 4 3 2 2 2" xfId="32275"/>
    <cellStyle name="Normal 43 4 3 2 3" xfId="24708"/>
    <cellStyle name="Normal 43 4 3 3" xfId="11645"/>
    <cellStyle name="Normal 43 4 3 3 2" xfId="28494"/>
    <cellStyle name="Normal 43 4 3 4" xfId="20927"/>
    <cellStyle name="Normal 43 4 4" xfId="5485"/>
    <cellStyle name="Normal 43 4 4 2" xfId="13544"/>
    <cellStyle name="Normal 43 4 4 2 2" xfId="30391"/>
    <cellStyle name="Normal 43 4 4 3" xfId="22824"/>
    <cellStyle name="Normal 43 4 5" xfId="9670"/>
    <cellStyle name="Normal 43 4 5 2" xfId="26610"/>
    <cellStyle name="Normal 43 4 6" xfId="17867"/>
    <cellStyle name="Normal 43 4 7" xfId="19042"/>
    <cellStyle name="Normal 43 5" xfId="2067"/>
    <cellStyle name="Normal 43 5 2" xfId="4047"/>
    <cellStyle name="Normal 43 5 2 2" xfId="7830"/>
    <cellStyle name="Normal 43 5 2 2 2" xfId="15889"/>
    <cellStyle name="Normal 43 5 2 2 2 2" xfId="32736"/>
    <cellStyle name="Normal 43 5 2 2 3" xfId="25169"/>
    <cellStyle name="Normal 43 5 2 3" xfId="12106"/>
    <cellStyle name="Normal 43 5 2 3 2" xfId="28955"/>
    <cellStyle name="Normal 43 5 2 4" xfId="21388"/>
    <cellStyle name="Normal 43 5 3" xfId="5946"/>
    <cellStyle name="Normal 43 5 3 2" xfId="14005"/>
    <cellStyle name="Normal 43 5 3 2 2" xfId="30852"/>
    <cellStyle name="Normal 43 5 3 3" xfId="23285"/>
    <cellStyle name="Normal 43 5 4" xfId="10164"/>
    <cellStyle name="Normal 43 5 4 2" xfId="27071"/>
    <cellStyle name="Normal 43 5 5" xfId="17869"/>
    <cellStyle name="Normal 43 5 6" xfId="19503"/>
    <cellStyle name="Normal 43 6" xfId="3105"/>
    <cellStyle name="Normal 43 6 2" xfId="6918"/>
    <cellStyle name="Normal 43 6 2 2" xfId="14977"/>
    <cellStyle name="Normal 43 6 2 2 2" xfId="31824"/>
    <cellStyle name="Normal 43 6 2 3" xfId="24257"/>
    <cellStyle name="Normal 43 6 3" xfId="11168"/>
    <cellStyle name="Normal 43 6 3 2" xfId="28043"/>
    <cellStyle name="Normal 43 6 4" xfId="20476"/>
    <cellStyle name="Normal 43 7" xfId="5034"/>
    <cellStyle name="Normal 43 7 2" xfId="13093"/>
    <cellStyle name="Normal 43 7 2 2" xfId="29940"/>
    <cellStyle name="Normal 43 7 3" xfId="22373"/>
    <cellStyle name="Normal 43 8" xfId="9057"/>
    <cellStyle name="Normal 43 8 2" xfId="26159"/>
    <cellStyle name="Normal 43 9" xfId="17854"/>
    <cellStyle name="Normal 430" xfId="34182"/>
    <cellStyle name="Normal 431" xfId="34183"/>
    <cellStyle name="Normal 432" xfId="34185"/>
    <cellStyle name="Normal 433" xfId="34186"/>
    <cellStyle name="Normal 434" xfId="34187"/>
    <cellStyle name="Normal 44" xfId="762"/>
    <cellStyle name="Normal 44 10" xfId="18591"/>
    <cellStyle name="Normal 44 11" xfId="34130"/>
    <cellStyle name="Normal 44 2" xfId="1091"/>
    <cellStyle name="Normal 44 2 2" xfId="1352"/>
    <cellStyle name="Normal 44 2 2 2" xfId="1848"/>
    <cellStyle name="Normal 44 2 2 2 2" xfId="2847"/>
    <cellStyle name="Normal 44 2 2 2 2 2" xfId="4809"/>
    <cellStyle name="Normal 44 2 2 2 2 2 2" xfId="8592"/>
    <cellStyle name="Normal 44 2 2 2 2 2 2 2" xfId="16651"/>
    <cellStyle name="Normal 44 2 2 2 2 2 2 2 2" xfId="33498"/>
    <cellStyle name="Normal 44 2 2 2 2 2 2 3" xfId="25931"/>
    <cellStyle name="Normal 44 2 2 2 2 2 3" xfId="12868"/>
    <cellStyle name="Normal 44 2 2 2 2 2 3 2" xfId="29717"/>
    <cellStyle name="Normal 44 2 2 2 2 2 4" xfId="22150"/>
    <cellStyle name="Normal 44 2 2 2 2 3" xfId="6708"/>
    <cellStyle name="Normal 44 2 2 2 2 3 2" xfId="14767"/>
    <cellStyle name="Normal 44 2 2 2 2 3 2 2" xfId="31614"/>
    <cellStyle name="Normal 44 2 2 2 2 3 3" xfId="24047"/>
    <cellStyle name="Normal 44 2 2 2 2 4" xfId="10934"/>
    <cellStyle name="Normal 44 2 2 2 2 4 2" xfId="27833"/>
    <cellStyle name="Normal 44 2 2 2 2 5" xfId="17874"/>
    <cellStyle name="Normal 44 2 2 2 2 6" xfId="20265"/>
    <cellStyle name="Normal 44 2 2 2 3" xfId="3897"/>
    <cellStyle name="Normal 44 2 2 2 3 2" xfId="7680"/>
    <cellStyle name="Normal 44 2 2 2 3 2 2" xfId="15739"/>
    <cellStyle name="Normal 44 2 2 2 3 2 2 2" xfId="32586"/>
    <cellStyle name="Normal 44 2 2 2 3 2 3" xfId="25019"/>
    <cellStyle name="Normal 44 2 2 2 3 3" xfId="11956"/>
    <cellStyle name="Normal 44 2 2 2 3 3 2" xfId="28805"/>
    <cellStyle name="Normal 44 2 2 2 3 4" xfId="21238"/>
    <cellStyle name="Normal 44 2 2 2 4" xfId="5796"/>
    <cellStyle name="Normal 44 2 2 2 4 2" xfId="13855"/>
    <cellStyle name="Normal 44 2 2 2 4 2 2" xfId="30702"/>
    <cellStyle name="Normal 44 2 2 2 4 3" xfId="23135"/>
    <cellStyle name="Normal 44 2 2 2 5" xfId="9981"/>
    <cellStyle name="Normal 44 2 2 2 5 2" xfId="26921"/>
    <cellStyle name="Normal 44 2 2 2 6" xfId="17873"/>
    <cellStyle name="Normal 44 2 2 2 7" xfId="19353"/>
    <cellStyle name="Normal 44 2 2 3" xfId="2394"/>
    <cellStyle name="Normal 44 2 2 3 2" xfId="4358"/>
    <cellStyle name="Normal 44 2 2 3 2 2" xfId="8141"/>
    <cellStyle name="Normal 44 2 2 3 2 2 2" xfId="16200"/>
    <cellStyle name="Normal 44 2 2 3 2 2 2 2" xfId="33047"/>
    <cellStyle name="Normal 44 2 2 3 2 2 3" xfId="25480"/>
    <cellStyle name="Normal 44 2 2 3 2 3" xfId="12417"/>
    <cellStyle name="Normal 44 2 2 3 2 3 2" xfId="29266"/>
    <cellStyle name="Normal 44 2 2 3 2 4" xfId="21699"/>
    <cellStyle name="Normal 44 2 2 3 3" xfId="6257"/>
    <cellStyle name="Normal 44 2 2 3 3 2" xfId="14316"/>
    <cellStyle name="Normal 44 2 2 3 3 2 2" xfId="31163"/>
    <cellStyle name="Normal 44 2 2 3 3 3" xfId="23596"/>
    <cellStyle name="Normal 44 2 2 3 4" xfId="10482"/>
    <cellStyle name="Normal 44 2 2 3 4 2" xfId="27382"/>
    <cellStyle name="Normal 44 2 2 3 5" xfId="17875"/>
    <cellStyle name="Normal 44 2 2 3 6" xfId="19814"/>
    <cellStyle name="Normal 44 2 2 4" xfId="3446"/>
    <cellStyle name="Normal 44 2 2 4 2" xfId="7229"/>
    <cellStyle name="Normal 44 2 2 4 2 2" xfId="15288"/>
    <cellStyle name="Normal 44 2 2 4 2 2 2" xfId="32135"/>
    <cellStyle name="Normal 44 2 2 4 2 3" xfId="24568"/>
    <cellStyle name="Normal 44 2 2 4 3" xfId="11505"/>
    <cellStyle name="Normal 44 2 2 4 3 2" xfId="28354"/>
    <cellStyle name="Normal 44 2 2 4 4" xfId="20787"/>
    <cellStyle name="Normal 44 2 2 5" xfId="5345"/>
    <cellStyle name="Normal 44 2 2 5 2" xfId="13404"/>
    <cellStyle name="Normal 44 2 2 5 2 2" xfId="30251"/>
    <cellStyle name="Normal 44 2 2 5 3" xfId="22684"/>
    <cellStyle name="Normal 44 2 2 6" xfId="9506"/>
    <cellStyle name="Normal 44 2 2 6 2" xfId="26470"/>
    <cellStyle name="Normal 44 2 2 7" xfId="17872"/>
    <cellStyle name="Normal 44 2 2 8" xfId="18902"/>
    <cellStyle name="Normal 44 2 3" xfId="1630"/>
    <cellStyle name="Normal 44 2 3 2" xfId="2629"/>
    <cellStyle name="Normal 44 2 3 2 2" xfId="4591"/>
    <cellStyle name="Normal 44 2 3 2 2 2" xfId="8374"/>
    <cellStyle name="Normal 44 2 3 2 2 2 2" xfId="16433"/>
    <cellStyle name="Normal 44 2 3 2 2 2 2 2" xfId="33280"/>
    <cellStyle name="Normal 44 2 3 2 2 2 3" xfId="25713"/>
    <cellStyle name="Normal 44 2 3 2 2 3" xfId="12650"/>
    <cellStyle name="Normal 44 2 3 2 2 3 2" xfId="29499"/>
    <cellStyle name="Normal 44 2 3 2 2 4" xfId="21932"/>
    <cellStyle name="Normal 44 2 3 2 3" xfId="6490"/>
    <cellStyle name="Normal 44 2 3 2 3 2" xfId="14549"/>
    <cellStyle name="Normal 44 2 3 2 3 2 2" xfId="31396"/>
    <cellStyle name="Normal 44 2 3 2 3 3" xfId="23829"/>
    <cellStyle name="Normal 44 2 3 2 4" xfId="10716"/>
    <cellStyle name="Normal 44 2 3 2 4 2" xfId="27615"/>
    <cellStyle name="Normal 44 2 3 2 5" xfId="17877"/>
    <cellStyle name="Normal 44 2 3 2 6" xfId="20047"/>
    <cellStyle name="Normal 44 2 3 3" xfId="3679"/>
    <cellStyle name="Normal 44 2 3 3 2" xfId="7462"/>
    <cellStyle name="Normal 44 2 3 3 2 2" xfId="15521"/>
    <cellStyle name="Normal 44 2 3 3 2 2 2" xfId="32368"/>
    <cellStyle name="Normal 44 2 3 3 2 3" xfId="24801"/>
    <cellStyle name="Normal 44 2 3 3 3" xfId="11738"/>
    <cellStyle name="Normal 44 2 3 3 3 2" xfId="28587"/>
    <cellStyle name="Normal 44 2 3 3 4" xfId="21020"/>
    <cellStyle name="Normal 44 2 3 4" xfId="5578"/>
    <cellStyle name="Normal 44 2 3 4 2" xfId="13637"/>
    <cellStyle name="Normal 44 2 3 4 2 2" xfId="30484"/>
    <cellStyle name="Normal 44 2 3 4 3" xfId="22917"/>
    <cellStyle name="Normal 44 2 3 5" xfId="9763"/>
    <cellStyle name="Normal 44 2 3 5 2" xfId="26703"/>
    <cellStyle name="Normal 44 2 3 6" xfId="17876"/>
    <cellStyle name="Normal 44 2 3 7" xfId="19135"/>
    <cellStyle name="Normal 44 2 4" xfId="2176"/>
    <cellStyle name="Normal 44 2 4 2" xfId="4140"/>
    <cellStyle name="Normal 44 2 4 2 2" xfId="7923"/>
    <cellStyle name="Normal 44 2 4 2 2 2" xfId="15982"/>
    <cellStyle name="Normal 44 2 4 2 2 2 2" xfId="32829"/>
    <cellStyle name="Normal 44 2 4 2 2 3" xfId="25262"/>
    <cellStyle name="Normal 44 2 4 2 3" xfId="12199"/>
    <cellStyle name="Normal 44 2 4 2 3 2" xfId="29048"/>
    <cellStyle name="Normal 44 2 4 2 4" xfId="21481"/>
    <cellStyle name="Normal 44 2 4 3" xfId="6039"/>
    <cellStyle name="Normal 44 2 4 3 2" xfId="14098"/>
    <cellStyle name="Normal 44 2 4 3 2 2" xfId="30945"/>
    <cellStyle name="Normal 44 2 4 3 3" xfId="23378"/>
    <cellStyle name="Normal 44 2 4 4" xfId="10264"/>
    <cellStyle name="Normal 44 2 4 4 2" xfId="27164"/>
    <cellStyle name="Normal 44 2 4 5" xfId="17878"/>
    <cellStyle name="Normal 44 2 4 6" xfId="19596"/>
    <cellStyle name="Normal 44 2 5" xfId="3228"/>
    <cellStyle name="Normal 44 2 5 2" xfId="7011"/>
    <cellStyle name="Normal 44 2 5 2 2" xfId="15070"/>
    <cellStyle name="Normal 44 2 5 2 2 2" xfId="31917"/>
    <cellStyle name="Normal 44 2 5 2 3" xfId="24350"/>
    <cellStyle name="Normal 44 2 5 3" xfId="11287"/>
    <cellStyle name="Normal 44 2 5 3 2" xfId="28136"/>
    <cellStyle name="Normal 44 2 5 4" xfId="20569"/>
    <cellStyle name="Normal 44 2 6" xfId="5127"/>
    <cellStyle name="Normal 44 2 6 2" xfId="13186"/>
    <cellStyle name="Normal 44 2 6 2 2" xfId="30033"/>
    <cellStyle name="Normal 44 2 6 3" xfId="22466"/>
    <cellStyle name="Normal 44 2 7" xfId="9271"/>
    <cellStyle name="Normal 44 2 7 2" xfId="26252"/>
    <cellStyle name="Normal 44 2 8" xfId="17871"/>
    <cellStyle name="Normal 44 2 9" xfId="18684"/>
    <cellStyle name="Normal 44 3" xfId="1260"/>
    <cellStyle name="Normal 44 3 2" xfId="1756"/>
    <cellStyle name="Normal 44 3 2 2" xfId="2755"/>
    <cellStyle name="Normal 44 3 2 2 2" xfId="4717"/>
    <cellStyle name="Normal 44 3 2 2 2 2" xfId="8500"/>
    <cellStyle name="Normal 44 3 2 2 2 2 2" xfId="16559"/>
    <cellStyle name="Normal 44 3 2 2 2 2 2 2" xfId="33406"/>
    <cellStyle name="Normal 44 3 2 2 2 2 3" xfId="25839"/>
    <cellStyle name="Normal 44 3 2 2 2 3" xfId="12776"/>
    <cellStyle name="Normal 44 3 2 2 2 3 2" xfId="29625"/>
    <cellStyle name="Normal 44 3 2 2 2 4" xfId="22058"/>
    <cellStyle name="Normal 44 3 2 2 3" xfId="6616"/>
    <cellStyle name="Normal 44 3 2 2 3 2" xfId="14675"/>
    <cellStyle name="Normal 44 3 2 2 3 2 2" xfId="31522"/>
    <cellStyle name="Normal 44 3 2 2 3 3" xfId="23955"/>
    <cellStyle name="Normal 44 3 2 2 4" xfId="10842"/>
    <cellStyle name="Normal 44 3 2 2 4 2" xfId="27741"/>
    <cellStyle name="Normal 44 3 2 2 5" xfId="17881"/>
    <cellStyle name="Normal 44 3 2 2 6" xfId="20173"/>
    <cellStyle name="Normal 44 3 2 3" xfId="3805"/>
    <cellStyle name="Normal 44 3 2 3 2" xfId="7588"/>
    <cellStyle name="Normal 44 3 2 3 2 2" xfId="15647"/>
    <cellStyle name="Normal 44 3 2 3 2 2 2" xfId="32494"/>
    <cellStyle name="Normal 44 3 2 3 2 3" xfId="24927"/>
    <cellStyle name="Normal 44 3 2 3 3" xfId="11864"/>
    <cellStyle name="Normal 44 3 2 3 3 2" xfId="28713"/>
    <cellStyle name="Normal 44 3 2 3 4" xfId="21146"/>
    <cellStyle name="Normal 44 3 2 4" xfId="5704"/>
    <cellStyle name="Normal 44 3 2 4 2" xfId="13763"/>
    <cellStyle name="Normal 44 3 2 4 2 2" xfId="30610"/>
    <cellStyle name="Normal 44 3 2 4 3" xfId="23043"/>
    <cellStyle name="Normal 44 3 2 5" xfId="9889"/>
    <cellStyle name="Normal 44 3 2 5 2" xfId="26829"/>
    <cellStyle name="Normal 44 3 2 6" xfId="17880"/>
    <cellStyle name="Normal 44 3 2 7" xfId="19261"/>
    <cellStyle name="Normal 44 3 3" xfId="2302"/>
    <cellStyle name="Normal 44 3 3 2" xfId="4266"/>
    <cellStyle name="Normal 44 3 3 2 2" xfId="8049"/>
    <cellStyle name="Normal 44 3 3 2 2 2" xfId="16108"/>
    <cellStyle name="Normal 44 3 3 2 2 2 2" xfId="32955"/>
    <cellStyle name="Normal 44 3 3 2 2 3" xfId="25388"/>
    <cellStyle name="Normal 44 3 3 2 3" xfId="12325"/>
    <cellStyle name="Normal 44 3 3 2 3 2" xfId="29174"/>
    <cellStyle name="Normal 44 3 3 2 4" xfId="21607"/>
    <cellStyle name="Normal 44 3 3 3" xfId="6165"/>
    <cellStyle name="Normal 44 3 3 3 2" xfId="14224"/>
    <cellStyle name="Normal 44 3 3 3 2 2" xfId="31071"/>
    <cellStyle name="Normal 44 3 3 3 3" xfId="23504"/>
    <cellStyle name="Normal 44 3 3 4" xfId="10390"/>
    <cellStyle name="Normal 44 3 3 4 2" xfId="27290"/>
    <cellStyle name="Normal 44 3 3 5" xfId="17882"/>
    <cellStyle name="Normal 44 3 3 6" xfId="19722"/>
    <cellStyle name="Normal 44 3 4" xfId="3354"/>
    <cellStyle name="Normal 44 3 4 2" xfId="7137"/>
    <cellStyle name="Normal 44 3 4 2 2" xfId="15196"/>
    <cellStyle name="Normal 44 3 4 2 2 2" xfId="32043"/>
    <cellStyle name="Normal 44 3 4 2 3" xfId="24476"/>
    <cellStyle name="Normal 44 3 4 3" xfId="11413"/>
    <cellStyle name="Normal 44 3 4 3 2" xfId="28262"/>
    <cellStyle name="Normal 44 3 4 4" xfId="20695"/>
    <cellStyle name="Normal 44 3 5" xfId="5253"/>
    <cellStyle name="Normal 44 3 5 2" xfId="13312"/>
    <cellStyle name="Normal 44 3 5 2 2" xfId="30159"/>
    <cellStyle name="Normal 44 3 5 3" xfId="22592"/>
    <cellStyle name="Normal 44 3 6" xfId="9414"/>
    <cellStyle name="Normal 44 3 6 2" xfId="26378"/>
    <cellStyle name="Normal 44 3 7" xfId="17879"/>
    <cellStyle name="Normal 44 3 8" xfId="18810"/>
    <cellStyle name="Normal 44 4" xfId="1538"/>
    <cellStyle name="Normal 44 4 2" xfId="2537"/>
    <cellStyle name="Normal 44 4 2 2" xfId="4499"/>
    <cellStyle name="Normal 44 4 2 2 2" xfId="8282"/>
    <cellStyle name="Normal 44 4 2 2 2 2" xfId="16341"/>
    <cellStyle name="Normal 44 4 2 2 2 2 2" xfId="33188"/>
    <cellStyle name="Normal 44 4 2 2 2 3" xfId="25621"/>
    <cellStyle name="Normal 44 4 2 2 3" xfId="12558"/>
    <cellStyle name="Normal 44 4 2 2 3 2" xfId="29407"/>
    <cellStyle name="Normal 44 4 2 2 4" xfId="21840"/>
    <cellStyle name="Normal 44 4 2 3" xfId="6398"/>
    <cellStyle name="Normal 44 4 2 3 2" xfId="14457"/>
    <cellStyle name="Normal 44 4 2 3 2 2" xfId="31304"/>
    <cellStyle name="Normal 44 4 2 3 3" xfId="23737"/>
    <cellStyle name="Normal 44 4 2 4" xfId="10624"/>
    <cellStyle name="Normal 44 4 2 4 2" xfId="27523"/>
    <cellStyle name="Normal 44 4 2 5" xfId="17884"/>
    <cellStyle name="Normal 44 4 2 6" xfId="19955"/>
    <cellStyle name="Normal 44 4 3" xfId="3587"/>
    <cellStyle name="Normal 44 4 3 2" xfId="7370"/>
    <cellStyle name="Normal 44 4 3 2 2" xfId="15429"/>
    <cellStyle name="Normal 44 4 3 2 2 2" xfId="32276"/>
    <cellStyle name="Normal 44 4 3 2 3" xfId="24709"/>
    <cellStyle name="Normal 44 4 3 3" xfId="11646"/>
    <cellStyle name="Normal 44 4 3 3 2" xfId="28495"/>
    <cellStyle name="Normal 44 4 3 4" xfId="20928"/>
    <cellStyle name="Normal 44 4 4" xfId="5486"/>
    <cellStyle name="Normal 44 4 4 2" xfId="13545"/>
    <cellStyle name="Normal 44 4 4 2 2" xfId="30392"/>
    <cellStyle name="Normal 44 4 4 3" xfId="22825"/>
    <cellStyle name="Normal 44 4 5" xfId="9671"/>
    <cellStyle name="Normal 44 4 5 2" xfId="26611"/>
    <cellStyle name="Normal 44 4 6" xfId="17883"/>
    <cellStyle name="Normal 44 4 7" xfId="19043"/>
    <cellStyle name="Normal 44 5" xfId="2068"/>
    <cellStyle name="Normal 44 5 2" xfId="4048"/>
    <cellStyle name="Normal 44 5 2 2" xfId="7831"/>
    <cellStyle name="Normal 44 5 2 2 2" xfId="15890"/>
    <cellStyle name="Normal 44 5 2 2 2 2" xfId="32737"/>
    <cellStyle name="Normal 44 5 2 2 3" xfId="25170"/>
    <cellStyle name="Normal 44 5 2 3" xfId="12107"/>
    <cellStyle name="Normal 44 5 2 3 2" xfId="28956"/>
    <cellStyle name="Normal 44 5 2 4" xfId="21389"/>
    <cellStyle name="Normal 44 5 3" xfId="5947"/>
    <cellStyle name="Normal 44 5 3 2" xfId="14006"/>
    <cellStyle name="Normal 44 5 3 2 2" xfId="30853"/>
    <cellStyle name="Normal 44 5 3 3" xfId="23286"/>
    <cellStyle name="Normal 44 5 4" xfId="10165"/>
    <cellStyle name="Normal 44 5 4 2" xfId="27072"/>
    <cellStyle name="Normal 44 5 5" xfId="17885"/>
    <cellStyle name="Normal 44 5 6" xfId="19504"/>
    <cellStyle name="Normal 44 6" xfId="3106"/>
    <cellStyle name="Normal 44 6 2" xfId="6919"/>
    <cellStyle name="Normal 44 6 2 2" xfId="14978"/>
    <cellStyle name="Normal 44 6 2 2 2" xfId="31825"/>
    <cellStyle name="Normal 44 6 2 3" xfId="24258"/>
    <cellStyle name="Normal 44 6 3" xfId="11169"/>
    <cellStyle name="Normal 44 6 3 2" xfId="28044"/>
    <cellStyle name="Normal 44 6 4" xfId="20477"/>
    <cellStyle name="Normal 44 7" xfId="5035"/>
    <cellStyle name="Normal 44 7 2" xfId="13094"/>
    <cellStyle name="Normal 44 7 2 2" xfId="29941"/>
    <cellStyle name="Normal 44 7 3" xfId="22374"/>
    <cellStyle name="Normal 44 8" xfId="9058"/>
    <cellStyle name="Normal 44 8 2" xfId="26160"/>
    <cellStyle name="Normal 44 9" xfId="17870"/>
    <cellStyle name="Normal 45" xfId="763"/>
    <cellStyle name="Normal 45 10" xfId="18592"/>
    <cellStyle name="Normal 45 11" xfId="34131"/>
    <cellStyle name="Normal 45 2" xfId="1092"/>
    <cellStyle name="Normal 45 2 2" xfId="1353"/>
    <cellStyle name="Normal 45 2 2 2" xfId="1849"/>
    <cellStyle name="Normal 45 2 2 2 2" xfId="2848"/>
    <cellStyle name="Normal 45 2 2 2 2 2" xfId="4810"/>
    <cellStyle name="Normal 45 2 2 2 2 2 2" xfId="8593"/>
    <cellStyle name="Normal 45 2 2 2 2 2 2 2" xfId="16652"/>
    <cellStyle name="Normal 45 2 2 2 2 2 2 2 2" xfId="33499"/>
    <cellStyle name="Normal 45 2 2 2 2 2 2 3" xfId="25932"/>
    <cellStyle name="Normal 45 2 2 2 2 2 3" xfId="12869"/>
    <cellStyle name="Normal 45 2 2 2 2 2 3 2" xfId="29718"/>
    <cellStyle name="Normal 45 2 2 2 2 2 4" xfId="22151"/>
    <cellStyle name="Normal 45 2 2 2 2 3" xfId="6709"/>
    <cellStyle name="Normal 45 2 2 2 2 3 2" xfId="14768"/>
    <cellStyle name="Normal 45 2 2 2 2 3 2 2" xfId="31615"/>
    <cellStyle name="Normal 45 2 2 2 2 3 3" xfId="24048"/>
    <cellStyle name="Normal 45 2 2 2 2 4" xfId="10935"/>
    <cellStyle name="Normal 45 2 2 2 2 4 2" xfId="27834"/>
    <cellStyle name="Normal 45 2 2 2 2 5" xfId="17890"/>
    <cellStyle name="Normal 45 2 2 2 2 6" xfId="20266"/>
    <cellStyle name="Normal 45 2 2 2 3" xfId="3898"/>
    <cellStyle name="Normal 45 2 2 2 3 2" xfId="7681"/>
    <cellStyle name="Normal 45 2 2 2 3 2 2" xfId="15740"/>
    <cellStyle name="Normal 45 2 2 2 3 2 2 2" xfId="32587"/>
    <cellStyle name="Normal 45 2 2 2 3 2 3" xfId="25020"/>
    <cellStyle name="Normal 45 2 2 2 3 3" xfId="11957"/>
    <cellStyle name="Normal 45 2 2 2 3 3 2" xfId="28806"/>
    <cellStyle name="Normal 45 2 2 2 3 4" xfId="21239"/>
    <cellStyle name="Normal 45 2 2 2 4" xfId="5797"/>
    <cellStyle name="Normal 45 2 2 2 4 2" xfId="13856"/>
    <cellStyle name="Normal 45 2 2 2 4 2 2" xfId="30703"/>
    <cellStyle name="Normal 45 2 2 2 4 3" xfId="23136"/>
    <cellStyle name="Normal 45 2 2 2 5" xfId="9982"/>
    <cellStyle name="Normal 45 2 2 2 5 2" xfId="26922"/>
    <cellStyle name="Normal 45 2 2 2 6" xfId="17889"/>
    <cellStyle name="Normal 45 2 2 2 7" xfId="19354"/>
    <cellStyle name="Normal 45 2 2 3" xfId="2395"/>
    <cellStyle name="Normal 45 2 2 3 2" xfId="4359"/>
    <cellStyle name="Normal 45 2 2 3 2 2" xfId="8142"/>
    <cellStyle name="Normal 45 2 2 3 2 2 2" xfId="16201"/>
    <cellStyle name="Normal 45 2 2 3 2 2 2 2" xfId="33048"/>
    <cellStyle name="Normal 45 2 2 3 2 2 3" xfId="25481"/>
    <cellStyle name="Normal 45 2 2 3 2 3" xfId="12418"/>
    <cellStyle name="Normal 45 2 2 3 2 3 2" xfId="29267"/>
    <cellStyle name="Normal 45 2 2 3 2 4" xfId="21700"/>
    <cellStyle name="Normal 45 2 2 3 3" xfId="6258"/>
    <cellStyle name="Normal 45 2 2 3 3 2" xfId="14317"/>
    <cellStyle name="Normal 45 2 2 3 3 2 2" xfId="31164"/>
    <cellStyle name="Normal 45 2 2 3 3 3" xfId="23597"/>
    <cellStyle name="Normal 45 2 2 3 4" xfId="10483"/>
    <cellStyle name="Normal 45 2 2 3 4 2" xfId="27383"/>
    <cellStyle name="Normal 45 2 2 3 5" xfId="17891"/>
    <cellStyle name="Normal 45 2 2 3 6" xfId="19815"/>
    <cellStyle name="Normal 45 2 2 4" xfId="3447"/>
    <cellStyle name="Normal 45 2 2 4 2" xfId="7230"/>
    <cellStyle name="Normal 45 2 2 4 2 2" xfId="15289"/>
    <cellStyle name="Normal 45 2 2 4 2 2 2" xfId="32136"/>
    <cellStyle name="Normal 45 2 2 4 2 3" xfId="24569"/>
    <cellStyle name="Normal 45 2 2 4 3" xfId="11506"/>
    <cellStyle name="Normal 45 2 2 4 3 2" xfId="28355"/>
    <cellStyle name="Normal 45 2 2 4 4" xfId="20788"/>
    <cellStyle name="Normal 45 2 2 5" xfId="5346"/>
    <cellStyle name="Normal 45 2 2 5 2" xfId="13405"/>
    <cellStyle name="Normal 45 2 2 5 2 2" xfId="30252"/>
    <cellStyle name="Normal 45 2 2 5 3" xfId="22685"/>
    <cellStyle name="Normal 45 2 2 6" xfId="9507"/>
    <cellStyle name="Normal 45 2 2 6 2" xfId="26471"/>
    <cellStyle name="Normal 45 2 2 7" xfId="17888"/>
    <cellStyle name="Normal 45 2 2 8" xfId="18903"/>
    <cellStyle name="Normal 45 2 3" xfId="1631"/>
    <cellStyle name="Normal 45 2 3 2" xfId="2630"/>
    <cellStyle name="Normal 45 2 3 2 2" xfId="4592"/>
    <cellStyle name="Normal 45 2 3 2 2 2" xfId="8375"/>
    <cellStyle name="Normal 45 2 3 2 2 2 2" xfId="16434"/>
    <cellStyle name="Normal 45 2 3 2 2 2 2 2" xfId="33281"/>
    <cellStyle name="Normal 45 2 3 2 2 2 3" xfId="25714"/>
    <cellStyle name="Normal 45 2 3 2 2 3" xfId="12651"/>
    <cellStyle name="Normal 45 2 3 2 2 3 2" xfId="29500"/>
    <cellStyle name="Normal 45 2 3 2 2 4" xfId="21933"/>
    <cellStyle name="Normal 45 2 3 2 3" xfId="6491"/>
    <cellStyle name="Normal 45 2 3 2 3 2" xfId="14550"/>
    <cellStyle name="Normal 45 2 3 2 3 2 2" xfId="31397"/>
    <cellStyle name="Normal 45 2 3 2 3 3" xfId="23830"/>
    <cellStyle name="Normal 45 2 3 2 4" xfId="10717"/>
    <cellStyle name="Normal 45 2 3 2 4 2" xfId="27616"/>
    <cellStyle name="Normal 45 2 3 2 5" xfId="17893"/>
    <cellStyle name="Normal 45 2 3 2 6" xfId="20048"/>
    <cellStyle name="Normal 45 2 3 3" xfId="3680"/>
    <cellStyle name="Normal 45 2 3 3 2" xfId="7463"/>
    <cellStyle name="Normal 45 2 3 3 2 2" xfId="15522"/>
    <cellStyle name="Normal 45 2 3 3 2 2 2" xfId="32369"/>
    <cellStyle name="Normal 45 2 3 3 2 3" xfId="24802"/>
    <cellStyle name="Normal 45 2 3 3 3" xfId="11739"/>
    <cellStyle name="Normal 45 2 3 3 3 2" xfId="28588"/>
    <cellStyle name="Normal 45 2 3 3 4" xfId="21021"/>
    <cellStyle name="Normal 45 2 3 4" xfId="5579"/>
    <cellStyle name="Normal 45 2 3 4 2" xfId="13638"/>
    <cellStyle name="Normal 45 2 3 4 2 2" xfId="30485"/>
    <cellStyle name="Normal 45 2 3 4 3" xfId="22918"/>
    <cellStyle name="Normal 45 2 3 5" xfId="9764"/>
    <cellStyle name="Normal 45 2 3 5 2" xfId="26704"/>
    <cellStyle name="Normal 45 2 3 6" xfId="17892"/>
    <cellStyle name="Normal 45 2 3 7" xfId="19136"/>
    <cellStyle name="Normal 45 2 4" xfId="2177"/>
    <cellStyle name="Normal 45 2 4 2" xfId="4141"/>
    <cellStyle name="Normal 45 2 4 2 2" xfId="7924"/>
    <cellStyle name="Normal 45 2 4 2 2 2" xfId="15983"/>
    <cellStyle name="Normal 45 2 4 2 2 2 2" xfId="32830"/>
    <cellStyle name="Normal 45 2 4 2 2 3" xfId="25263"/>
    <cellStyle name="Normal 45 2 4 2 3" xfId="12200"/>
    <cellStyle name="Normal 45 2 4 2 3 2" xfId="29049"/>
    <cellStyle name="Normal 45 2 4 2 4" xfId="21482"/>
    <cellStyle name="Normal 45 2 4 3" xfId="6040"/>
    <cellStyle name="Normal 45 2 4 3 2" xfId="14099"/>
    <cellStyle name="Normal 45 2 4 3 2 2" xfId="30946"/>
    <cellStyle name="Normal 45 2 4 3 3" xfId="23379"/>
    <cellStyle name="Normal 45 2 4 4" xfId="10265"/>
    <cellStyle name="Normal 45 2 4 4 2" xfId="27165"/>
    <cellStyle name="Normal 45 2 4 5" xfId="17894"/>
    <cellStyle name="Normal 45 2 4 6" xfId="19597"/>
    <cellStyle name="Normal 45 2 5" xfId="3229"/>
    <cellStyle name="Normal 45 2 5 2" xfId="7012"/>
    <cellStyle name="Normal 45 2 5 2 2" xfId="15071"/>
    <cellStyle name="Normal 45 2 5 2 2 2" xfId="31918"/>
    <cellStyle name="Normal 45 2 5 2 3" xfId="24351"/>
    <cellStyle name="Normal 45 2 5 3" xfId="11288"/>
    <cellStyle name="Normal 45 2 5 3 2" xfId="28137"/>
    <cellStyle name="Normal 45 2 5 4" xfId="20570"/>
    <cellStyle name="Normal 45 2 6" xfId="5128"/>
    <cellStyle name="Normal 45 2 6 2" xfId="13187"/>
    <cellStyle name="Normal 45 2 6 2 2" xfId="30034"/>
    <cellStyle name="Normal 45 2 6 3" xfId="22467"/>
    <cellStyle name="Normal 45 2 7" xfId="9272"/>
    <cellStyle name="Normal 45 2 7 2" xfId="26253"/>
    <cellStyle name="Normal 45 2 8" xfId="17887"/>
    <cellStyle name="Normal 45 2 9" xfId="18685"/>
    <cellStyle name="Normal 45 3" xfId="1261"/>
    <cellStyle name="Normal 45 3 2" xfId="1757"/>
    <cellStyle name="Normal 45 3 2 2" xfId="2756"/>
    <cellStyle name="Normal 45 3 2 2 2" xfId="4718"/>
    <cellStyle name="Normal 45 3 2 2 2 2" xfId="8501"/>
    <cellStyle name="Normal 45 3 2 2 2 2 2" xfId="16560"/>
    <cellStyle name="Normal 45 3 2 2 2 2 2 2" xfId="33407"/>
    <cellStyle name="Normal 45 3 2 2 2 2 3" xfId="25840"/>
    <cellStyle name="Normal 45 3 2 2 2 3" xfId="12777"/>
    <cellStyle name="Normal 45 3 2 2 2 3 2" xfId="29626"/>
    <cellStyle name="Normal 45 3 2 2 2 4" xfId="22059"/>
    <cellStyle name="Normal 45 3 2 2 3" xfId="6617"/>
    <cellStyle name="Normal 45 3 2 2 3 2" xfId="14676"/>
    <cellStyle name="Normal 45 3 2 2 3 2 2" xfId="31523"/>
    <cellStyle name="Normal 45 3 2 2 3 3" xfId="23956"/>
    <cellStyle name="Normal 45 3 2 2 4" xfId="10843"/>
    <cellStyle name="Normal 45 3 2 2 4 2" xfId="27742"/>
    <cellStyle name="Normal 45 3 2 2 5" xfId="17897"/>
    <cellStyle name="Normal 45 3 2 2 6" xfId="20174"/>
    <cellStyle name="Normal 45 3 2 3" xfId="3806"/>
    <cellStyle name="Normal 45 3 2 3 2" xfId="7589"/>
    <cellStyle name="Normal 45 3 2 3 2 2" xfId="15648"/>
    <cellStyle name="Normal 45 3 2 3 2 2 2" xfId="32495"/>
    <cellStyle name="Normal 45 3 2 3 2 3" xfId="24928"/>
    <cellStyle name="Normal 45 3 2 3 3" xfId="11865"/>
    <cellStyle name="Normal 45 3 2 3 3 2" xfId="28714"/>
    <cellStyle name="Normal 45 3 2 3 4" xfId="21147"/>
    <cellStyle name="Normal 45 3 2 4" xfId="5705"/>
    <cellStyle name="Normal 45 3 2 4 2" xfId="13764"/>
    <cellStyle name="Normal 45 3 2 4 2 2" xfId="30611"/>
    <cellStyle name="Normal 45 3 2 4 3" xfId="23044"/>
    <cellStyle name="Normal 45 3 2 5" xfId="9890"/>
    <cellStyle name="Normal 45 3 2 5 2" xfId="26830"/>
    <cellStyle name="Normal 45 3 2 6" xfId="17896"/>
    <cellStyle name="Normal 45 3 2 7" xfId="19262"/>
    <cellStyle name="Normal 45 3 3" xfId="2303"/>
    <cellStyle name="Normal 45 3 3 2" xfId="4267"/>
    <cellStyle name="Normal 45 3 3 2 2" xfId="8050"/>
    <cellStyle name="Normal 45 3 3 2 2 2" xfId="16109"/>
    <cellStyle name="Normal 45 3 3 2 2 2 2" xfId="32956"/>
    <cellStyle name="Normal 45 3 3 2 2 3" xfId="25389"/>
    <cellStyle name="Normal 45 3 3 2 3" xfId="12326"/>
    <cellStyle name="Normal 45 3 3 2 3 2" xfId="29175"/>
    <cellStyle name="Normal 45 3 3 2 4" xfId="21608"/>
    <cellStyle name="Normal 45 3 3 3" xfId="6166"/>
    <cellStyle name="Normal 45 3 3 3 2" xfId="14225"/>
    <cellStyle name="Normal 45 3 3 3 2 2" xfId="31072"/>
    <cellStyle name="Normal 45 3 3 3 3" xfId="23505"/>
    <cellStyle name="Normal 45 3 3 4" xfId="10391"/>
    <cellStyle name="Normal 45 3 3 4 2" xfId="27291"/>
    <cellStyle name="Normal 45 3 3 5" xfId="17898"/>
    <cellStyle name="Normal 45 3 3 6" xfId="19723"/>
    <cellStyle name="Normal 45 3 4" xfId="3355"/>
    <cellStyle name="Normal 45 3 4 2" xfId="7138"/>
    <cellStyle name="Normal 45 3 4 2 2" xfId="15197"/>
    <cellStyle name="Normal 45 3 4 2 2 2" xfId="32044"/>
    <cellStyle name="Normal 45 3 4 2 3" xfId="24477"/>
    <cellStyle name="Normal 45 3 4 3" xfId="11414"/>
    <cellStyle name="Normal 45 3 4 3 2" xfId="28263"/>
    <cellStyle name="Normal 45 3 4 4" xfId="20696"/>
    <cellStyle name="Normal 45 3 5" xfId="5254"/>
    <cellStyle name="Normal 45 3 5 2" xfId="13313"/>
    <cellStyle name="Normal 45 3 5 2 2" xfId="30160"/>
    <cellStyle name="Normal 45 3 5 3" xfId="22593"/>
    <cellStyle name="Normal 45 3 6" xfId="9415"/>
    <cellStyle name="Normal 45 3 6 2" xfId="26379"/>
    <cellStyle name="Normal 45 3 7" xfId="17895"/>
    <cellStyle name="Normal 45 3 8" xfId="18811"/>
    <cellStyle name="Normal 45 4" xfId="1539"/>
    <cellStyle name="Normal 45 4 2" xfId="2538"/>
    <cellStyle name="Normal 45 4 2 2" xfId="4500"/>
    <cellStyle name="Normal 45 4 2 2 2" xfId="8283"/>
    <cellStyle name="Normal 45 4 2 2 2 2" xfId="16342"/>
    <cellStyle name="Normal 45 4 2 2 2 2 2" xfId="33189"/>
    <cellStyle name="Normal 45 4 2 2 2 3" xfId="25622"/>
    <cellStyle name="Normal 45 4 2 2 3" xfId="12559"/>
    <cellStyle name="Normal 45 4 2 2 3 2" xfId="29408"/>
    <cellStyle name="Normal 45 4 2 2 4" xfId="21841"/>
    <cellStyle name="Normal 45 4 2 3" xfId="6399"/>
    <cellStyle name="Normal 45 4 2 3 2" xfId="14458"/>
    <cellStyle name="Normal 45 4 2 3 2 2" xfId="31305"/>
    <cellStyle name="Normal 45 4 2 3 3" xfId="23738"/>
    <cellStyle name="Normal 45 4 2 4" xfId="10625"/>
    <cellStyle name="Normal 45 4 2 4 2" xfId="27524"/>
    <cellStyle name="Normal 45 4 2 5" xfId="17900"/>
    <cellStyle name="Normal 45 4 2 6" xfId="19956"/>
    <cellStyle name="Normal 45 4 3" xfId="3588"/>
    <cellStyle name="Normal 45 4 3 2" xfId="7371"/>
    <cellStyle name="Normal 45 4 3 2 2" xfId="15430"/>
    <cellStyle name="Normal 45 4 3 2 2 2" xfId="32277"/>
    <cellStyle name="Normal 45 4 3 2 3" xfId="24710"/>
    <cellStyle name="Normal 45 4 3 3" xfId="11647"/>
    <cellStyle name="Normal 45 4 3 3 2" xfId="28496"/>
    <cellStyle name="Normal 45 4 3 4" xfId="20929"/>
    <cellStyle name="Normal 45 4 4" xfId="5487"/>
    <cellStyle name="Normal 45 4 4 2" xfId="13546"/>
    <cellStyle name="Normal 45 4 4 2 2" xfId="30393"/>
    <cellStyle name="Normal 45 4 4 3" xfId="22826"/>
    <cellStyle name="Normal 45 4 5" xfId="9672"/>
    <cellStyle name="Normal 45 4 5 2" xfId="26612"/>
    <cellStyle name="Normal 45 4 6" xfId="17899"/>
    <cellStyle name="Normal 45 4 7" xfId="19044"/>
    <cellStyle name="Normal 45 5" xfId="2069"/>
    <cellStyle name="Normal 45 5 2" xfId="4049"/>
    <cellStyle name="Normal 45 5 2 2" xfId="7832"/>
    <cellStyle name="Normal 45 5 2 2 2" xfId="15891"/>
    <cellStyle name="Normal 45 5 2 2 2 2" xfId="32738"/>
    <cellStyle name="Normal 45 5 2 2 3" xfId="25171"/>
    <cellStyle name="Normal 45 5 2 3" xfId="12108"/>
    <cellStyle name="Normal 45 5 2 3 2" xfId="28957"/>
    <cellStyle name="Normal 45 5 2 4" xfId="21390"/>
    <cellStyle name="Normal 45 5 3" xfId="5948"/>
    <cellStyle name="Normal 45 5 3 2" xfId="14007"/>
    <cellStyle name="Normal 45 5 3 2 2" xfId="30854"/>
    <cellStyle name="Normal 45 5 3 3" xfId="23287"/>
    <cellStyle name="Normal 45 5 4" xfId="10166"/>
    <cellStyle name="Normal 45 5 4 2" xfId="27073"/>
    <cellStyle name="Normal 45 5 5" xfId="17901"/>
    <cellStyle name="Normal 45 5 6" xfId="19505"/>
    <cellStyle name="Normal 45 6" xfId="3107"/>
    <cellStyle name="Normal 45 6 2" xfId="6920"/>
    <cellStyle name="Normal 45 6 2 2" xfId="14979"/>
    <cellStyle name="Normal 45 6 2 2 2" xfId="31826"/>
    <cellStyle name="Normal 45 6 2 3" xfId="24259"/>
    <cellStyle name="Normal 45 6 3" xfId="11170"/>
    <cellStyle name="Normal 45 6 3 2" xfId="28045"/>
    <cellStyle name="Normal 45 6 4" xfId="20478"/>
    <cellStyle name="Normal 45 7" xfId="5036"/>
    <cellStyle name="Normal 45 7 2" xfId="13095"/>
    <cellStyle name="Normal 45 7 2 2" xfId="29942"/>
    <cellStyle name="Normal 45 7 3" xfId="22375"/>
    <cellStyle name="Normal 45 8" xfId="9059"/>
    <cellStyle name="Normal 45 8 2" xfId="26161"/>
    <cellStyle name="Normal 45 9" xfId="17886"/>
    <cellStyle name="Normal 46" xfId="764"/>
    <cellStyle name="Normal 46 10" xfId="18593"/>
    <cellStyle name="Normal 46 11" xfId="34132"/>
    <cellStyle name="Normal 46 2" xfId="1093"/>
    <cellStyle name="Normal 46 2 2" xfId="1354"/>
    <cellStyle name="Normal 46 2 2 2" xfId="1850"/>
    <cellStyle name="Normal 46 2 2 2 2" xfId="2849"/>
    <cellStyle name="Normal 46 2 2 2 2 2" xfId="4811"/>
    <cellStyle name="Normal 46 2 2 2 2 2 2" xfId="8594"/>
    <cellStyle name="Normal 46 2 2 2 2 2 2 2" xfId="16653"/>
    <cellStyle name="Normal 46 2 2 2 2 2 2 2 2" xfId="33500"/>
    <cellStyle name="Normal 46 2 2 2 2 2 2 3" xfId="25933"/>
    <cellStyle name="Normal 46 2 2 2 2 2 3" xfId="12870"/>
    <cellStyle name="Normal 46 2 2 2 2 2 3 2" xfId="29719"/>
    <cellStyle name="Normal 46 2 2 2 2 2 4" xfId="22152"/>
    <cellStyle name="Normal 46 2 2 2 2 3" xfId="6710"/>
    <cellStyle name="Normal 46 2 2 2 2 3 2" xfId="14769"/>
    <cellStyle name="Normal 46 2 2 2 2 3 2 2" xfId="31616"/>
    <cellStyle name="Normal 46 2 2 2 2 3 3" xfId="24049"/>
    <cellStyle name="Normal 46 2 2 2 2 4" xfId="10936"/>
    <cellStyle name="Normal 46 2 2 2 2 4 2" xfId="27835"/>
    <cellStyle name="Normal 46 2 2 2 2 5" xfId="17906"/>
    <cellStyle name="Normal 46 2 2 2 2 6" xfId="20267"/>
    <cellStyle name="Normal 46 2 2 2 3" xfId="3899"/>
    <cellStyle name="Normal 46 2 2 2 3 2" xfId="7682"/>
    <cellStyle name="Normal 46 2 2 2 3 2 2" xfId="15741"/>
    <cellStyle name="Normal 46 2 2 2 3 2 2 2" xfId="32588"/>
    <cellStyle name="Normal 46 2 2 2 3 2 3" xfId="25021"/>
    <cellStyle name="Normal 46 2 2 2 3 3" xfId="11958"/>
    <cellStyle name="Normal 46 2 2 2 3 3 2" xfId="28807"/>
    <cellStyle name="Normal 46 2 2 2 3 4" xfId="21240"/>
    <cellStyle name="Normal 46 2 2 2 4" xfId="5798"/>
    <cellStyle name="Normal 46 2 2 2 4 2" xfId="13857"/>
    <cellStyle name="Normal 46 2 2 2 4 2 2" xfId="30704"/>
    <cellStyle name="Normal 46 2 2 2 4 3" xfId="23137"/>
    <cellStyle name="Normal 46 2 2 2 5" xfId="9983"/>
    <cellStyle name="Normal 46 2 2 2 5 2" xfId="26923"/>
    <cellStyle name="Normal 46 2 2 2 6" xfId="17905"/>
    <cellStyle name="Normal 46 2 2 2 7" xfId="19355"/>
    <cellStyle name="Normal 46 2 2 3" xfId="2396"/>
    <cellStyle name="Normal 46 2 2 3 2" xfId="4360"/>
    <cellStyle name="Normal 46 2 2 3 2 2" xfId="8143"/>
    <cellStyle name="Normal 46 2 2 3 2 2 2" xfId="16202"/>
    <cellStyle name="Normal 46 2 2 3 2 2 2 2" xfId="33049"/>
    <cellStyle name="Normal 46 2 2 3 2 2 3" xfId="25482"/>
    <cellStyle name="Normal 46 2 2 3 2 3" xfId="12419"/>
    <cellStyle name="Normal 46 2 2 3 2 3 2" xfId="29268"/>
    <cellStyle name="Normal 46 2 2 3 2 4" xfId="21701"/>
    <cellStyle name="Normal 46 2 2 3 3" xfId="6259"/>
    <cellStyle name="Normal 46 2 2 3 3 2" xfId="14318"/>
    <cellStyle name="Normal 46 2 2 3 3 2 2" xfId="31165"/>
    <cellStyle name="Normal 46 2 2 3 3 3" xfId="23598"/>
    <cellStyle name="Normal 46 2 2 3 4" xfId="10484"/>
    <cellStyle name="Normal 46 2 2 3 4 2" xfId="27384"/>
    <cellStyle name="Normal 46 2 2 3 5" xfId="17907"/>
    <cellStyle name="Normal 46 2 2 3 6" xfId="19816"/>
    <cellStyle name="Normal 46 2 2 4" xfId="3448"/>
    <cellStyle name="Normal 46 2 2 4 2" xfId="7231"/>
    <cellStyle name="Normal 46 2 2 4 2 2" xfId="15290"/>
    <cellStyle name="Normal 46 2 2 4 2 2 2" xfId="32137"/>
    <cellStyle name="Normal 46 2 2 4 2 3" xfId="24570"/>
    <cellStyle name="Normal 46 2 2 4 3" xfId="11507"/>
    <cellStyle name="Normal 46 2 2 4 3 2" xfId="28356"/>
    <cellStyle name="Normal 46 2 2 4 4" xfId="20789"/>
    <cellStyle name="Normal 46 2 2 5" xfId="5347"/>
    <cellStyle name="Normal 46 2 2 5 2" xfId="13406"/>
    <cellStyle name="Normal 46 2 2 5 2 2" xfId="30253"/>
    <cellStyle name="Normal 46 2 2 5 3" xfId="22686"/>
    <cellStyle name="Normal 46 2 2 6" xfId="9508"/>
    <cellStyle name="Normal 46 2 2 6 2" xfId="26472"/>
    <cellStyle name="Normal 46 2 2 7" xfId="17904"/>
    <cellStyle name="Normal 46 2 2 8" xfId="18904"/>
    <cellStyle name="Normal 46 2 3" xfId="1632"/>
    <cellStyle name="Normal 46 2 3 2" xfId="2631"/>
    <cellStyle name="Normal 46 2 3 2 2" xfId="4593"/>
    <cellStyle name="Normal 46 2 3 2 2 2" xfId="8376"/>
    <cellStyle name="Normal 46 2 3 2 2 2 2" xfId="16435"/>
    <cellStyle name="Normal 46 2 3 2 2 2 2 2" xfId="33282"/>
    <cellStyle name="Normal 46 2 3 2 2 2 3" xfId="25715"/>
    <cellStyle name="Normal 46 2 3 2 2 3" xfId="12652"/>
    <cellStyle name="Normal 46 2 3 2 2 3 2" xfId="29501"/>
    <cellStyle name="Normal 46 2 3 2 2 4" xfId="21934"/>
    <cellStyle name="Normal 46 2 3 2 3" xfId="6492"/>
    <cellStyle name="Normal 46 2 3 2 3 2" xfId="14551"/>
    <cellStyle name="Normal 46 2 3 2 3 2 2" xfId="31398"/>
    <cellStyle name="Normal 46 2 3 2 3 3" xfId="23831"/>
    <cellStyle name="Normal 46 2 3 2 4" xfId="10718"/>
    <cellStyle name="Normal 46 2 3 2 4 2" xfId="27617"/>
    <cellStyle name="Normal 46 2 3 2 5" xfId="17909"/>
    <cellStyle name="Normal 46 2 3 2 6" xfId="20049"/>
    <cellStyle name="Normal 46 2 3 3" xfId="3681"/>
    <cellStyle name="Normal 46 2 3 3 2" xfId="7464"/>
    <cellStyle name="Normal 46 2 3 3 2 2" xfId="15523"/>
    <cellStyle name="Normal 46 2 3 3 2 2 2" xfId="32370"/>
    <cellStyle name="Normal 46 2 3 3 2 3" xfId="24803"/>
    <cellStyle name="Normal 46 2 3 3 3" xfId="11740"/>
    <cellStyle name="Normal 46 2 3 3 3 2" xfId="28589"/>
    <cellStyle name="Normal 46 2 3 3 4" xfId="21022"/>
    <cellStyle name="Normal 46 2 3 4" xfId="5580"/>
    <cellStyle name="Normal 46 2 3 4 2" xfId="13639"/>
    <cellStyle name="Normal 46 2 3 4 2 2" xfId="30486"/>
    <cellStyle name="Normal 46 2 3 4 3" xfId="22919"/>
    <cellStyle name="Normal 46 2 3 5" xfId="9765"/>
    <cellStyle name="Normal 46 2 3 5 2" xfId="26705"/>
    <cellStyle name="Normal 46 2 3 6" xfId="17908"/>
    <cellStyle name="Normal 46 2 3 7" xfId="19137"/>
    <cellStyle name="Normal 46 2 4" xfId="2178"/>
    <cellStyle name="Normal 46 2 4 2" xfId="4142"/>
    <cellStyle name="Normal 46 2 4 2 2" xfId="7925"/>
    <cellStyle name="Normal 46 2 4 2 2 2" xfId="15984"/>
    <cellStyle name="Normal 46 2 4 2 2 2 2" xfId="32831"/>
    <cellStyle name="Normal 46 2 4 2 2 3" xfId="25264"/>
    <cellStyle name="Normal 46 2 4 2 3" xfId="12201"/>
    <cellStyle name="Normal 46 2 4 2 3 2" xfId="29050"/>
    <cellStyle name="Normal 46 2 4 2 4" xfId="21483"/>
    <cellStyle name="Normal 46 2 4 3" xfId="6041"/>
    <cellStyle name="Normal 46 2 4 3 2" xfId="14100"/>
    <cellStyle name="Normal 46 2 4 3 2 2" xfId="30947"/>
    <cellStyle name="Normal 46 2 4 3 3" xfId="23380"/>
    <cellStyle name="Normal 46 2 4 4" xfId="10266"/>
    <cellStyle name="Normal 46 2 4 4 2" xfId="27166"/>
    <cellStyle name="Normal 46 2 4 5" xfId="17910"/>
    <cellStyle name="Normal 46 2 4 6" xfId="19598"/>
    <cellStyle name="Normal 46 2 5" xfId="3230"/>
    <cellStyle name="Normal 46 2 5 2" xfId="7013"/>
    <cellStyle name="Normal 46 2 5 2 2" xfId="15072"/>
    <cellStyle name="Normal 46 2 5 2 2 2" xfId="31919"/>
    <cellStyle name="Normal 46 2 5 2 3" xfId="24352"/>
    <cellStyle name="Normal 46 2 5 3" xfId="11289"/>
    <cellStyle name="Normal 46 2 5 3 2" xfId="28138"/>
    <cellStyle name="Normal 46 2 5 4" xfId="20571"/>
    <cellStyle name="Normal 46 2 6" xfId="5129"/>
    <cellStyle name="Normal 46 2 6 2" xfId="13188"/>
    <cellStyle name="Normal 46 2 6 2 2" xfId="30035"/>
    <cellStyle name="Normal 46 2 6 3" xfId="22468"/>
    <cellStyle name="Normal 46 2 7" xfId="9273"/>
    <cellStyle name="Normal 46 2 7 2" xfId="26254"/>
    <cellStyle name="Normal 46 2 8" xfId="17903"/>
    <cellStyle name="Normal 46 2 9" xfId="18686"/>
    <cellStyle name="Normal 46 3" xfId="1262"/>
    <cellStyle name="Normal 46 3 2" xfId="1758"/>
    <cellStyle name="Normal 46 3 2 2" xfId="2757"/>
    <cellStyle name="Normal 46 3 2 2 2" xfId="4719"/>
    <cellStyle name="Normal 46 3 2 2 2 2" xfId="8502"/>
    <cellStyle name="Normal 46 3 2 2 2 2 2" xfId="16561"/>
    <cellStyle name="Normal 46 3 2 2 2 2 2 2" xfId="33408"/>
    <cellStyle name="Normal 46 3 2 2 2 2 3" xfId="25841"/>
    <cellStyle name="Normal 46 3 2 2 2 3" xfId="12778"/>
    <cellStyle name="Normal 46 3 2 2 2 3 2" xfId="29627"/>
    <cellStyle name="Normal 46 3 2 2 2 4" xfId="22060"/>
    <cellStyle name="Normal 46 3 2 2 3" xfId="6618"/>
    <cellStyle name="Normal 46 3 2 2 3 2" xfId="14677"/>
    <cellStyle name="Normal 46 3 2 2 3 2 2" xfId="31524"/>
    <cellStyle name="Normal 46 3 2 2 3 3" xfId="23957"/>
    <cellStyle name="Normal 46 3 2 2 4" xfId="10844"/>
    <cellStyle name="Normal 46 3 2 2 4 2" xfId="27743"/>
    <cellStyle name="Normal 46 3 2 2 5" xfId="17913"/>
    <cellStyle name="Normal 46 3 2 2 6" xfId="20175"/>
    <cellStyle name="Normal 46 3 2 3" xfId="3807"/>
    <cellStyle name="Normal 46 3 2 3 2" xfId="7590"/>
    <cellStyle name="Normal 46 3 2 3 2 2" xfId="15649"/>
    <cellStyle name="Normal 46 3 2 3 2 2 2" xfId="32496"/>
    <cellStyle name="Normal 46 3 2 3 2 3" xfId="24929"/>
    <cellStyle name="Normal 46 3 2 3 3" xfId="11866"/>
    <cellStyle name="Normal 46 3 2 3 3 2" xfId="28715"/>
    <cellStyle name="Normal 46 3 2 3 4" xfId="21148"/>
    <cellStyle name="Normal 46 3 2 4" xfId="5706"/>
    <cellStyle name="Normal 46 3 2 4 2" xfId="13765"/>
    <cellStyle name="Normal 46 3 2 4 2 2" xfId="30612"/>
    <cellStyle name="Normal 46 3 2 4 3" xfId="23045"/>
    <cellStyle name="Normal 46 3 2 5" xfId="9891"/>
    <cellStyle name="Normal 46 3 2 5 2" xfId="26831"/>
    <cellStyle name="Normal 46 3 2 6" xfId="17912"/>
    <cellStyle name="Normal 46 3 2 7" xfId="19263"/>
    <cellStyle name="Normal 46 3 3" xfId="2304"/>
    <cellStyle name="Normal 46 3 3 2" xfId="4268"/>
    <cellStyle name="Normal 46 3 3 2 2" xfId="8051"/>
    <cellStyle name="Normal 46 3 3 2 2 2" xfId="16110"/>
    <cellStyle name="Normal 46 3 3 2 2 2 2" xfId="32957"/>
    <cellStyle name="Normal 46 3 3 2 2 3" xfId="25390"/>
    <cellStyle name="Normal 46 3 3 2 3" xfId="12327"/>
    <cellStyle name="Normal 46 3 3 2 3 2" xfId="29176"/>
    <cellStyle name="Normal 46 3 3 2 4" xfId="21609"/>
    <cellStyle name="Normal 46 3 3 3" xfId="6167"/>
    <cellStyle name="Normal 46 3 3 3 2" xfId="14226"/>
    <cellStyle name="Normal 46 3 3 3 2 2" xfId="31073"/>
    <cellStyle name="Normal 46 3 3 3 3" xfId="23506"/>
    <cellStyle name="Normal 46 3 3 4" xfId="10392"/>
    <cellStyle name="Normal 46 3 3 4 2" xfId="27292"/>
    <cellStyle name="Normal 46 3 3 5" xfId="17914"/>
    <cellStyle name="Normal 46 3 3 6" xfId="19724"/>
    <cellStyle name="Normal 46 3 4" xfId="3356"/>
    <cellStyle name="Normal 46 3 4 2" xfId="7139"/>
    <cellStyle name="Normal 46 3 4 2 2" xfId="15198"/>
    <cellStyle name="Normal 46 3 4 2 2 2" xfId="32045"/>
    <cellStyle name="Normal 46 3 4 2 3" xfId="24478"/>
    <cellStyle name="Normal 46 3 4 3" xfId="11415"/>
    <cellStyle name="Normal 46 3 4 3 2" xfId="28264"/>
    <cellStyle name="Normal 46 3 4 4" xfId="20697"/>
    <cellStyle name="Normal 46 3 5" xfId="5255"/>
    <cellStyle name="Normal 46 3 5 2" xfId="13314"/>
    <cellStyle name="Normal 46 3 5 2 2" xfId="30161"/>
    <cellStyle name="Normal 46 3 5 3" xfId="22594"/>
    <cellStyle name="Normal 46 3 6" xfId="9416"/>
    <cellStyle name="Normal 46 3 6 2" xfId="26380"/>
    <cellStyle name="Normal 46 3 7" xfId="17911"/>
    <cellStyle name="Normal 46 3 8" xfId="18812"/>
    <cellStyle name="Normal 46 4" xfId="1540"/>
    <cellStyle name="Normal 46 4 2" xfId="2539"/>
    <cellStyle name="Normal 46 4 2 2" xfId="4501"/>
    <cellStyle name="Normal 46 4 2 2 2" xfId="8284"/>
    <cellStyle name="Normal 46 4 2 2 2 2" xfId="16343"/>
    <cellStyle name="Normal 46 4 2 2 2 2 2" xfId="33190"/>
    <cellStyle name="Normal 46 4 2 2 2 3" xfId="25623"/>
    <cellStyle name="Normal 46 4 2 2 3" xfId="12560"/>
    <cellStyle name="Normal 46 4 2 2 3 2" xfId="29409"/>
    <cellStyle name="Normal 46 4 2 2 4" xfId="21842"/>
    <cellStyle name="Normal 46 4 2 3" xfId="6400"/>
    <cellStyle name="Normal 46 4 2 3 2" xfId="14459"/>
    <cellStyle name="Normal 46 4 2 3 2 2" xfId="31306"/>
    <cellStyle name="Normal 46 4 2 3 3" xfId="23739"/>
    <cellStyle name="Normal 46 4 2 4" xfId="10626"/>
    <cellStyle name="Normal 46 4 2 4 2" xfId="27525"/>
    <cellStyle name="Normal 46 4 2 5" xfId="17916"/>
    <cellStyle name="Normal 46 4 2 6" xfId="19957"/>
    <cellStyle name="Normal 46 4 3" xfId="3589"/>
    <cellStyle name="Normal 46 4 3 2" xfId="7372"/>
    <cellStyle name="Normal 46 4 3 2 2" xfId="15431"/>
    <cellStyle name="Normal 46 4 3 2 2 2" xfId="32278"/>
    <cellStyle name="Normal 46 4 3 2 3" xfId="24711"/>
    <cellStyle name="Normal 46 4 3 3" xfId="11648"/>
    <cellStyle name="Normal 46 4 3 3 2" xfId="28497"/>
    <cellStyle name="Normal 46 4 3 4" xfId="20930"/>
    <cellStyle name="Normal 46 4 4" xfId="5488"/>
    <cellStyle name="Normal 46 4 4 2" xfId="13547"/>
    <cellStyle name="Normal 46 4 4 2 2" xfId="30394"/>
    <cellStyle name="Normal 46 4 4 3" xfId="22827"/>
    <cellStyle name="Normal 46 4 5" xfId="9673"/>
    <cellStyle name="Normal 46 4 5 2" xfId="26613"/>
    <cellStyle name="Normal 46 4 6" xfId="17915"/>
    <cellStyle name="Normal 46 4 7" xfId="19045"/>
    <cellStyle name="Normal 46 5" xfId="2070"/>
    <cellStyle name="Normal 46 5 2" xfId="4050"/>
    <cellStyle name="Normal 46 5 2 2" xfId="7833"/>
    <cellStyle name="Normal 46 5 2 2 2" xfId="15892"/>
    <cellStyle name="Normal 46 5 2 2 2 2" xfId="32739"/>
    <cellStyle name="Normal 46 5 2 2 3" xfId="25172"/>
    <cellStyle name="Normal 46 5 2 3" xfId="12109"/>
    <cellStyle name="Normal 46 5 2 3 2" xfId="28958"/>
    <cellStyle name="Normal 46 5 2 4" xfId="21391"/>
    <cellStyle name="Normal 46 5 3" xfId="5949"/>
    <cellStyle name="Normal 46 5 3 2" xfId="14008"/>
    <cellStyle name="Normal 46 5 3 2 2" xfId="30855"/>
    <cellStyle name="Normal 46 5 3 3" xfId="23288"/>
    <cellStyle name="Normal 46 5 4" xfId="10167"/>
    <cellStyle name="Normal 46 5 4 2" xfId="27074"/>
    <cellStyle name="Normal 46 5 5" xfId="17917"/>
    <cellStyle name="Normal 46 5 6" xfId="19506"/>
    <cellStyle name="Normal 46 6" xfId="3108"/>
    <cellStyle name="Normal 46 6 2" xfId="6921"/>
    <cellStyle name="Normal 46 6 2 2" xfId="14980"/>
    <cellStyle name="Normal 46 6 2 2 2" xfId="31827"/>
    <cellStyle name="Normal 46 6 2 3" xfId="24260"/>
    <cellStyle name="Normal 46 6 3" xfId="11171"/>
    <cellStyle name="Normal 46 6 3 2" xfId="28046"/>
    <cellStyle name="Normal 46 6 4" xfId="20479"/>
    <cellStyle name="Normal 46 7" xfId="5037"/>
    <cellStyle name="Normal 46 7 2" xfId="13096"/>
    <cellStyle name="Normal 46 7 2 2" xfId="29943"/>
    <cellStyle name="Normal 46 7 3" xfId="22376"/>
    <cellStyle name="Normal 46 8" xfId="9060"/>
    <cellStyle name="Normal 46 8 2" xfId="26162"/>
    <cellStyle name="Normal 46 9" xfId="17902"/>
    <cellStyle name="Normal 47" xfId="765"/>
    <cellStyle name="Normal 47 10" xfId="18594"/>
    <cellStyle name="Normal 47 11" xfId="34133"/>
    <cellStyle name="Normal 47 2" xfId="1094"/>
    <cellStyle name="Normal 47 2 2" xfId="1355"/>
    <cellStyle name="Normal 47 2 2 2" xfId="1851"/>
    <cellStyle name="Normal 47 2 2 2 2" xfId="2850"/>
    <cellStyle name="Normal 47 2 2 2 2 2" xfId="4812"/>
    <cellStyle name="Normal 47 2 2 2 2 2 2" xfId="8595"/>
    <cellStyle name="Normal 47 2 2 2 2 2 2 2" xfId="16654"/>
    <cellStyle name="Normal 47 2 2 2 2 2 2 2 2" xfId="33501"/>
    <cellStyle name="Normal 47 2 2 2 2 2 2 3" xfId="25934"/>
    <cellStyle name="Normal 47 2 2 2 2 2 3" xfId="12871"/>
    <cellStyle name="Normal 47 2 2 2 2 2 3 2" xfId="29720"/>
    <cellStyle name="Normal 47 2 2 2 2 2 4" xfId="22153"/>
    <cellStyle name="Normal 47 2 2 2 2 3" xfId="6711"/>
    <cellStyle name="Normal 47 2 2 2 2 3 2" xfId="14770"/>
    <cellStyle name="Normal 47 2 2 2 2 3 2 2" xfId="31617"/>
    <cellStyle name="Normal 47 2 2 2 2 3 3" xfId="24050"/>
    <cellStyle name="Normal 47 2 2 2 2 4" xfId="10937"/>
    <cellStyle name="Normal 47 2 2 2 2 4 2" xfId="27836"/>
    <cellStyle name="Normal 47 2 2 2 2 5" xfId="17922"/>
    <cellStyle name="Normal 47 2 2 2 2 6" xfId="20268"/>
    <cellStyle name="Normal 47 2 2 2 3" xfId="3900"/>
    <cellStyle name="Normal 47 2 2 2 3 2" xfId="7683"/>
    <cellStyle name="Normal 47 2 2 2 3 2 2" xfId="15742"/>
    <cellStyle name="Normal 47 2 2 2 3 2 2 2" xfId="32589"/>
    <cellStyle name="Normal 47 2 2 2 3 2 3" xfId="25022"/>
    <cellStyle name="Normal 47 2 2 2 3 3" xfId="11959"/>
    <cellStyle name="Normal 47 2 2 2 3 3 2" xfId="28808"/>
    <cellStyle name="Normal 47 2 2 2 3 4" xfId="21241"/>
    <cellStyle name="Normal 47 2 2 2 4" xfId="5799"/>
    <cellStyle name="Normal 47 2 2 2 4 2" xfId="13858"/>
    <cellStyle name="Normal 47 2 2 2 4 2 2" xfId="30705"/>
    <cellStyle name="Normal 47 2 2 2 4 3" xfId="23138"/>
    <cellStyle name="Normal 47 2 2 2 5" xfId="9984"/>
    <cellStyle name="Normal 47 2 2 2 5 2" xfId="26924"/>
    <cellStyle name="Normal 47 2 2 2 6" xfId="17921"/>
    <cellStyle name="Normal 47 2 2 2 7" xfId="19356"/>
    <cellStyle name="Normal 47 2 2 3" xfId="2397"/>
    <cellStyle name="Normal 47 2 2 3 2" xfId="4361"/>
    <cellStyle name="Normal 47 2 2 3 2 2" xfId="8144"/>
    <cellStyle name="Normal 47 2 2 3 2 2 2" xfId="16203"/>
    <cellStyle name="Normal 47 2 2 3 2 2 2 2" xfId="33050"/>
    <cellStyle name="Normal 47 2 2 3 2 2 3" xfId="25483"/>
    <cellStyle name="Normal 47 2 2 3 2 3" xfId="12420"/>
    <cellStyle name="Normal 47 2 2 3 2 3 2" xfId="29269"/>
    <cellStyle name="Normal 47 2 2 3 2 4" xfId="21702"/>
    <cellStyle name="Normal 47 2 2 3 3" xfId="6260"/>
    <cellStyle name="Normal 47 2 2 3 3 2" xfId="14319"/>
    <cellStyle name="Normal 47 2 2 3 3 2 2" xfId="31166"/>
    <cellStyle name="Normal 47 2 2 3 3 3" xfId="23599"/>
    <cellStyle name="Normal 47 2 2 3 4" xfId="10485"/>
    <cellStyle name="Normal 47 2 2 3 4 2" xfId="27385"/>
    <cellStyle name="Normal 47 2 2 3 5" xfId="17923"/>
    <cellStyle name="Normal 47 2 2 3 6" xfId="19817"/>
    <cellStyle name="Normal 47 2 2 4" xfId="3449"/>
    <cellStyle name="Normal 47 2 2 4 2" xfId="7232"/>
    <cellStyle name="Normal 47 2 2 4 2 2" xfId="15291"/>
    <cellStyle name="Normal 47 2 2 4 2 2 2" xfId="32138"/>
    <cellStyle name="Normal 47 2 2 4 2 3" xfId="24571"/>
    <cellStyle name="Normal 47 2 2 4 3" xfId="11508"/>
    <cellStyle name="Normal 47 2 2 4 3 2" xfId="28357"/>
    <cellStyle name="Normal 47 2 2 4 4" xfId="20790"/>
    <cellStyle name="Normal 47 2 2 5" xfId="5348"/>
    <cellStyle name="Normal 47 2 2 5 2" xfId="13407"/>
    <cellStyle name="Normal 47 2 2 5 2 2" xfId="30254"/>
    <cellStyle name="Normal 47 2 2 5 3" xfId="22687"/>
    <cellStyle name="Normal 47 2 2 6" xfId="9509"/>
    <cellStyle name="Normal 47 2 2 6 2" xfId="26473"/>
    <cellStyle name="Normal 47 2 2 7" xfId="17920"/>
    <cellStyle name="Normal 47 2 2 8" xfId="18905"/>
    <cellStyle name="Normal 47 2 3" xfId="1633"/>
    <cellStyle name="Normal 47 2 3 2" xfId="2632"/>
    <cellStyle name="Normal 47 2 3 2 2" xfId="4594"/>
    <cellStyle name="Normal 47 2 3 2 2 2" xfId="8377"/>
    <cellStyle name="Normal 47 2 3 2 2 2 2" xfId="16436"/>
    <cellStyle name="Normal 47 2 3 2 2 2 2 2" xfId="33283"/>
    <cellStyle name="Normal 47 2 3 2 2 2 3" xfId="25716"/>
    <cellStyle name="Normal 47 2 3 2 2 3" xfId="12653"/>
    <cellStyle name="Normal 47 2 3 2 2 3 2" xfId="29502"/>
    <cellStyle name="Normal 47 2 3 2 2 4" xfId="21935"/>
    <cellStyle name="Normal 47 2 3 2 3" xfId="6493"/>
    <cellStyle name="Normal 47 2 3 2 3 2" xfId="14552"/>
    <cellStyle name="Normal 47 2 3 2 3 2 2" xfId="31399"/>
    <cellStyle name="Normal 47 2 3 2 3 3" xfId="23832"/>
    <cellStyle name="Normal 47 2 3 2 4" xfId="10719"/>
    <cellStyle name="Normal 47 2 3 2 4 2" xfId="27618"/>
    <cellStyle name="Normal 47 2 3 2 5" xfId="17925"/>
    <cellStyle name="Normal 47 2 3 2 6" xfId="20050"/>
    <cellStyle name="Normal 47 2 3 3" xfId="3682"/>
    <cellStyle name="Normal 47 2 3 3 2" xfId="7465"/>
    <cellStyle name="Normal 47 2 3 3 2 2" xfId="15524"/>
    <cellStyle name="Normal 47 2 3 3 2 2 2" xfId="32371"/>
    <cellStyle name="Normal 47 2 3 3 2 3" xfId="24804"/>
    <cellStyle name="Normal 47 2 3 3 3" xfId="11741"/>
    <cellStyle name="Normal 47 2 3 3 3 2" xfId="28590"/>
    <cellStyle name="Normal 47 2 3 3 4" xfId="21023"/>
    <cellStyle name="Normal 47 2 3 4" xfId="5581"/>
    <cellStyle name="Normal 47 2 3 4 2" xfId="13640"/>
    <cellStyle name="Normal 47 2 3 4 2 2" xfId="30487"/>
    <cellStyle name="Normal 47 2 3 4 3" xfId="22920"/>
    <cellStyle name="Normal 47 2 3 5" xfId="9766"/>
    <cellStyle name="Normal 47 2 3 5 2" xfId="26706"/>
    <cellStyle name="Normal 47 2 3 6" xfId="17924"/>
    <cellStyle name="Normal 47 2 3 7" xfId="19138"/>
    <cellStyle name="Normal 47 2 4" xfId="2179"/>
    <cellStyle name="Normal 47 2 4 2" xfId="4143"/>
    <cellStyle name="Normal 47 2 4 2 2" xfId="7926"/>
    <cellStyle name="Normal 47 2 4 2 2 2" xfId="15985"/>
    <cellStyle name="Normal 47 2 4 2 2 2 2" xfId="32832"/>
    <cellStyle name="Normal 47 2 4 2 2 3" xfId="25265"/>
    <cellStyle name="Normal 47 2 4 2 3" xfId="12202"/>
    <cellStyle name="Normal 47 2 4 2 3 2" xfId="29051"/>
    <cellStyle name="Normal 47 2 4 2 4" xfId="21484"/>
    <cellStyle name="Normal 47 2 4 3" xfId="6042"/>
    <cellStyle name="Normal 47 2 4 3 2" xfId="14101"/>
    <cellStyle name="Normal 47 2 4 3 2 2" xfId="30948"/>
    <cellStyle name="Normal 47 2 4 3 3" xfId="23381"/>
    <cellStyle name="Normal 47 2 4 4" xfId="10267"/>
    <cellStyle name="Normal 47 2 4 4 2" xfId="27167"/>
    <cellStyle name="Normal 47 2 4 5" xfId="17926"/>
    <cellStyle name="Normal 47 2 4 6" xfId="19599"/>
    <cellStyle name="Normal 47 2 5" xfId="3231"/>
    <cellStyle name="Normal 47 2 5 2" xfId="7014"/>
    <cellStyle name="Normal 47 2 5 2 2" xfId="15073"/>
    <cellStyle name="Normal 47 2 5 2 2 2" xfId="31920"/>
    <cellStyle name="Normal 47 2 5 2 3" xfId="24353"/>
    <cellStyle name="Normal 47 2 5 3" xfId="11290"/>
    <cellStyle name="Normal 47 2 5 3 2" xfId="28139"/>
    <cellStyle name="Normal 47 2 5 4" xfId="20572"/>
    <cellStyle name="Normal 47 2 6" xfId="5130"/>
    <cellStyle name="Normal 47 2 6 2" xfId="13189"/>
    <cellStyle name="Normal 47 2 6 2 2" xfId="30036"/>
    <cellStyle name="Normal 47 2 6 3" xfId="22469"/>
    <cellStyle name="Normal 47 2 7" xfId="9274"/>
    <cellStyle name="Normal 47 2 7 2" xfId="26255"/>
    <cellStyle name="Normal 47 2 8" xfId="17919"/>
    <cellStyle name="Normal 47 2 9" xfId="18687"/>
    <cellStyle name="Normal 47 3" xfId="1263"/>
    <cellStyle name="Normal 47 3 2" xfId="1759"/>
    <cellStyle name="Normal 47 3 2 2" xfId="2758"/>
    <cellStyle name="Normal 47 3 2 2 2" xfId="4720"/>
    <cellStyle name="Normal 47 3 2 2 2 2" xfId="8503"/>
    <cellStyle name="Normal 47 3 2 2 2 2 2" xfId="16562"/>
    <cellStyle name="Normal 47 3 2 2 2 2 2 2" xfId="33409"/>
    <cellStyle name="Normal 47 3 2 2 2 2 3" xfId="25842"/>
    <cellStyle name="Normal 47 3 2 2 2 3" xfId="12779"/>
    <cellStyle name="Normal 47 3 2 2 2 3 2" xfId="29628"/>
    <cellStyle name="Normal 47 3 2 2 2 4" xfId="22061"/>
    <cellStyle name="Normal 47 3 2 2 3" xfId="6619"/>
    <cellStyle name="Normal 47 3 2 2 3 2" xfId="14678"/>
    <cellStyle name="Normal 47 3 2 2 3 2 2" xfId="31525"/>
    <cellStyle name="Normal 47 3 2 2 3 3" xfId="23958"/>
    <cellStyle name="Normal 47 3 2 2 4" xfId="10845"/>
    <cellStyle name="Normal 47 3 2 2 4 2" xfId="27744"/>
    <cellStyle name="Normal 47 3 2 2 5" xfId="17929"/>
    <cellStyle name="Normal 47 3 2 2 6" xfId="20176"/>
    <cellStyle name="Normal 47 3 2 3" xfId="3808"/>
    <cellStyle name="Normal 47 3 2 3 2" xfId="7591"/>
    <cellStyle name="Normal 47 3 2 3 2 2" xfId="15650"/>
    <cellStyle name="Normal 47 3 2 3 2 2 2" xfId="32497"/>
    <cellStyle name="Normal 47 3 2 3 2 3" xfId="24930"/>
    <cellStyle name="Normal 47 3 2 3 3" xfId="11867"/>
    <cellStyle name="Normal 47 3 2 3 3 2" xfId="28716"/>
    <cellStyle name="Normal 47 3 2 3 4" xfId="21149"/>
    <cellStyle name="Normal 47 3 2 4" xfId="5707"/>
    <cellStyle name="Normal 47 3 2 4 2" xfId="13766"/>
    <cellStyle name="Normal 47 3 2 4 2 2" xfId="30613"/>
    <cellStyle name="Normal 47 3 2 4 3" xfId="23046"/>
    <cellStyle name="Normal 47 3 2 5" xfId="9892"/>
    <cellStyle name="Normal 47 3 2 5 2" xfId="26832"/>
    <cellStyle name="Normal 47 3 2 6" xfId="17928"/>
    <cellStyle name="Normal 47 3 2 7" xfId="19264"/>
    <cellStyle name="Normal 47 3 3" xfId="2305"/>
    <cellStyle name="Normal 47 3 3 2" xfId="4269"/>
    <cellStyle name="Normal 47 3 3 2 2" xfId="8052"/>
    <cellStyle name="Normal 47 3 3 2 2 2" xfId="16111"/>
    <cellStyle name="Normal 47 3 3 2 2 2 2" xfId="32958"/>
    <cellStyle name="Normal 47 3 3 2 2 3" xfId="25391"/>
    <cellStyle name="Normal 47 3 3 2 3" xfId="12328"/>
    <cellStyle name="Normal 47 3 3 2 3 2" xfId="29177"/>
    <cellStyle name="Normal 47 3 3 2 4" xfId="21610"/>
    <cellStyle name="Normal 47 3 3 3" xfId="6168"/>
    <cellStyle name="Normal 47 3 3 3 2" xfId="14227"/>
    <cellStyle name="Normal 47 3 3 3 2 2" xfId="31074"/>
    <cellStyle name="Normal 47 3 3 3 3" xfId="23507"/>
    <cellStyle name="Normal 47 3 3 4" xfId="10393"/>
    <cellStyle name="Normal 47 3 3 4 2" xfId="27293"/>
    <cellStyle name="Normal 47 3 3 5" xfId="17930"/>
    <cellStyle name="Normal 47 3 3 6" xfId="19725"/>
    <cellStyle name="Normal 47 3 4" xfId="3357"/>
    <cellStyle name="Normal 47 3 4 2" xfId="7140"/>
    <cellStyle name="Normal 47 3 4 2 2" xfId="15199"/>
    <cellStyle name="Normal 47 3 4 2 2 2" xfId="32046"/>
    <cellStyle name="Normal 47 3 4 2 3" xfId="24479"/>
    <cellStyle name="Normal 47 3 4 3" xfId="11416"/>
    <cellStyle name="Normal 47 3 4 3 2" xfId="28265"/>
    <cellStyle name="Normal 47 3 4 4" xfId="20698"/>
    <cellStyle name="Normal 47 3 5" xfId="5256"/>
    <cellStyle name="Normal 47 3 5 2" xfId="13315"/>
    <cellStyle name="Normal 47 3 5 2 2" xfId="30162"/>
    <cellStyle name="Normal 47 3 5 3" xfId="22595"/>
    <cellStyle name="Normal 47 3 6" xfId="9417"/>
    <cellStyle name="Normal 47 3 6 2" xfId="26381"/>
    <cellStyle name="Normal 47 3 7" xfId="17927"/>
    <cellStyle name="Normal 47 3 8" xfId="18813"/>
    <cellStyle name="Normal 47 4" xfId="1541"/>
    <cellStyle name="Normal 47 4 2" xfId="2540"/>
    <cellStyle name="Normal 47 4 2 2" xfId="4502"/>
    <cellStyle name="Normal 47 4 2 2 2" xfId="8285"/>
    <cellStyle name="Normal 47 4 2 2 2 2" xfId="16344"/>
    <cellStyle name="Normal 47 4 2 2 2 2 2" xfId="33191"/>
    <cellStyle name="Normal 47 4 2 2 2 3" xfId="25624"/>
    <cellStyle name="Normal 47 4 2 2 3" xfId="12561"/>
    <cellStyle name="Normal 47 4 2 2 3 2" xfId="29410"/>
    <cellStyle name="Normal 47 4 2 2 4" xfId="21843"/>
    <cellStyle name="Normal 47 4 2 3" xfId="6401"/>
    <cellStyle name="Normal 47 4 2 3 2" xfId="14460"/>
    <cellStyle name="Normal 47 4 2 3 2 2" xfId="31307"/>
    <cellStyle name="Normal 47 4 2 3 3" xfId="23740"/>
    <cellStyle name="Normal 47 4 2 4" xfId="10627"/>
    <cellStyle name="Normal 47 4 2 4 2" xfId="27526"/>
    <cellStyle name="Normal 47 4 2 5" xfId="17932"/>
    <cellStyle name="Normal 47 4 2 6" xfId="19958"/>
    <cellStyle name="Normal 47 4 3" xfId="3590"/>
    <cellStyle name="Normal 47 4 3 2" xfId="7373"/>
    <cellStyle name="Normal 47 4 3 2 2" xfId="15432"/>
    <cellStyle name="Normal 47 4 3 2 2 2" xfId="32279"/>
    <cellStyle name="Normal 47 4 3 2 3" xfId="24712"/>
    <cellStyle name="Normal 47 4 3 3" xfId="11649"/>
    <cellStyle name="Normal 47 4 3 3 2" xfId="28498"/>
    <cellStyle name="Normal 47 4 3 4" xfId="20931"/>
    <cellStyle name="Normal 47 4 4" xfId="5489"/>
    <cellStyle name="Normal 47 4 4 2" xfId="13548"/>
    <cellStyle name="Normal 47 4 4 2 2" xfId="30395"/>
    <cellStyle name="Normal 47 4 4 3" xfId="22828"/>
    <cellStyle name="Normal 47 4 5" xfId="9674"/>
    <cellStyle name="Normal 47 4 5 2" xfId="26614"/>
    <cellStyle name="Normal 47 4 6" xfId="17931"/>
    <cellStyle name="Normal 47 4 7" xfId="19046"/>
    <cellStyle name="Normal 47 5" xfId="2071"/>
    <cellStyle name="Normal 47 5 2" xfId="4051"/>
    <cellStyle name="Normal 47 5 2 2" xfId="7834"/>
    <cellStyle name="Normal 47 5 2 2 2" xfId="15893"/>
    <cellStyle name="Normal 47 5 2 2 2 2" xfId="32740"/>
    <cellStyle name="Normal 47 5 2 2 3" xfId="25173"/>
    <cellStyle name="Normal 47 5 2 3" xfId="12110"/>
    <cellStyle name="Normal 47 5 2 3 2" xfId="28959"/>
    <cellStyle name="Normal 47 5 2 4" xfId="21392"/>
    <cellStyle name="Normal 47 5 3" xfId="5950"/>
    <cellStyle name="Normal 47 5 3 2" xfId="14009"/>
    <cellStyle name="Normal 47 5 3 2 2" xfId="30856"/>
    <cellStyle name="Normal 47 5 3 3" xfId="23289"/>
    <cellStyle name="Normal 47 5 4" xfId="10168"/>
    <cellStyle name="Normal 47 5 4 2" xfId="27075"/>
    <cellStyle name="Normal 47 5 5" xfId="17933"/>
    <cellStyle name="Normal 47 5 6" xfId="19507"/>
    <cellStyle name="Normal 47 6" xfId="3109"/>
    <cellStyle name="Normal 47 6 2" xfId="6922"/>
    <cellStyle name="Normal 47 6 2 2" xfId="14981"/>
    <cellStyle name="Normal 47 6 2 2 2" xfId="31828"/>
    <cellStyle name="Normal 47 6 2 3" xfId="24261"/>
    <cellStyle name="Normal 47 6 3" xfId="11172"/>
    <cellStyle name="Normal 47 6 3 2" xfId="28047"/>
    <cellStyle name="Normal 47 6 4" xfId="20480"/>
    <cellStyle name="Normal 47 7" xfId="5038"/>
    <cellStyle name="Normal 47 7 2" xfId="13097"/>
    <cellStyle name="Normal 47 7 2 2" xfId="29944"/>
    <cellStyle name="Normal 47 7 3" xfId="22377"/>
    <cellStyle name="Normal 47 8" xfId="9061"/>
    <cellStyle name="Normal 47 8 2" xfId="26163"/>
    <cellStyle name="Normal 47 9" xfId="17918"/>
    <cellStyle name="Normal 48" xfId="964"/>
    <cellStyle name="Normal 48 10" xfId="18600"/>
    <cellStyle name="Normal 48 11" xfId="34134"/>
    <cellStyle name="Normal 48 2" xfId="1099"/>
    <cellStyle name="Normal 48 2 2" xfId="1360"/>
    <cellStyle name="Normal 48 2 2 2" xfId="1856"/>
    <cellStyle name="Normal 48 2 2 2 2" xfId="2855"/>
    <cellStyle name="Normal 48 2 2 2 2 2" xfId="4817"/>
    <cellStyle name="Normal 48 2 2 2 2 2 2" xfId="8600"/>
    <cellStyle name="Normal 48 2 2 2 2 2 2 2" xfId="16659"/>
    <cellStyle name="Normal 48 2 2 2 2 2 2 2 2" xfId="33506"/>
    <cellStyle name="Normal 48 2 2 2 2 2 2 3" xfId="25939"/>
    <cellStyle name="Normal 48 2 2 2 2 2 3" xfId="12876"/>
    <cellStyle name="Normal 48 2 2 2 2 2 3 2" xfId="29725"/>
    <cellStyle name="Normal 48 2 2 2 2 2 4" xfId="22158"/>
    <cellStyle name="Normal 48 2 2 2 2 3" xfId="6716"/>
    <cellStyle name="Normal 48 2 2 2 2 3 2" xfId="14775"/>
    <cellStyle name="Normal 48 2 2 2 2 3 2 2" xfId="31622"/>
    <cellStyle name="Normal 48 2 2 2 2 3 3" xfId="24055"/>
    <cellStyle name="Normal 48 2 2 2 2 4" xfId="10942"/>
    <cellStyle name="Normal 48 2 2 2 2 4 2" xfId="27841"/>
    <cellStyle name="Normal 48 2 2 2 2 5" xfId="17938"/>
    <cellStyle name="Normal 48 2 2 2 2 6" xfId="20273"/>
    <cellStyle name="Normal 48 2 2 2 3" xfId="3905"/>
    <cellStyle name="Normal 48 2 2 2 3 2" xfId="7688"/>
    <cellStyle name="Normal 48 2 2 2 3 2 2" xfId="15747"/>
    <cellStyle name="Normal 48 2 2 2 3 2 2 2" xfId="32594"/>
    <cellStyle name="Normal 48 2 2 2 3 2 3" xfId="25027"/>
    <cellStyle name="Normal 48 2 2 2 3 3" xfId="11964"/>
    <cellStyle name="Normal 48 2 2 2 3 3 2" xfId="28813"/>
    <cellStyle name="Normal 48 2 2 2 3 4" xfId="21246"/>
    <cellStyle name="Normal 48 2 2 2 4" xfId="5804"/>
    <cellStyle name="Normal 48 2 2 2 4 2" xfId="13863"/>
    <cellStyle name="Normal 48 2 2 2 4 2 2" xfId="30710"/>
    <cellStyle name="Normal 48 2 2 2 4 3" xfId="23143"/>
    <cellStyle name="Normal 48 2 2 2 5" xfId="9989"/>
    <cellStyle name="Normal 48 2 2 2 5 2" xfId="26929"/>
    <cellStyle name="Normal 48 2 2 2 6" xfId="17937"/>
    <cellStyle name="Normal 48 2 2 2 7" xfId="19361"/>
    <cellStyle name="Normal 48 2 2 3" xfId="2402"/>
    <cellStyle name="Normal 48 2 2 3 2" xfId="4366"/>
    <cellStyle name="Normal 48 2 2 3 2 2" xfId="8149"/>
    <cellStyle name="Normal 48 2 2 3 2 2 2" xfId="16208"/>
    <cellStyle name="Normal 48 2 2 3 2 2 2 2" xfId="33055"/>
    <cellStyle name="Normal 48 2 2 3 2 2 3" xfId="25488"/>
    <cellStyle name="Normal 48 2 2 3 2 3" xfId="12425"/>
    <cellStyle name="Normal 48 2 2 3 2 3 2" xfId="29274"/>
    <cellStyle name="Normal 48 2 2 3 2 4" xfId="21707"/>
    <cellStyle name="Normal 48 2 2 3 3" xfId="6265"/>
    <cellStyle name="Normal 48 2 2 3 3 2" xfId="14324"/>
    <cellStyle name="Normal 48 2 2 3 3 2 2" xfId="31171"/>
    <cellStyle name="Normal 48 2 2 3 3 3" xfId="23604"/>
    <cellStyle name="Normal 48 2 2 3 4" xfId="10490"/>
    <cellStyle name="Normal 48 2 2 3 4 2" xfId="27390"/>
    <cellStyle name="Normal 48 2 2 3 5" xfId="17939"/>
    <cellStyle name="Normal 48 2 2 3 6" xfId="19822"/>
    <cellStyle name="Normal 48 2 2 4" xfId="3454"/>
    <cellStyle name="Normal 48 2 2 4 2" xfId="7237"/>
    <cellStyle name="Normal 48 2 2 4 2 2" xfId="15296"/>
    <cellStyle name="Normal 48 2 2 4 2 2 2" xfId="32143"/>
    <cellStyle name="Normal 48 2 2 4 2 3" xfId="24576"/>
    <cellStyle name="Normal 48 2 2 4 3" xfId="11513"/>
    <cellStyle name="Normal 48 2 2 4 3 2" xfId="28362"/>
    <cellStyle name="Normal 48 2 2 4 4" xfId="20795"/>
    <cellStyle name="Normal 48 2 2 5" xfId="5353"/>
    <cellStyle name="Normal 48 2 2 5 2" xfId="13412"/>
    <cellStyle name="Normal 48 2 2 5 2 2" xfId="30259"/>
    <cellStyle name="Normal 48 2 2 5 3" xfId="22692"/>
    <cellStyle name="Normal 48 2 2 6" xfId="9514"/>
    <cellStyle name="Normal 48 2 2 6 2" xfId="26478"/>
    <cellStyle name="Normal 48 2 2 7" xfId="17936"/>
    <cellStyle name="Normal 48 2 2 8" xfId="18910"/>
    <cellStyle name="Normal 48 2 3" xfId="1638"/>
    <cellStyle name="Normal 48 2 3 2" xfId="2637"/>
    <cellStyle name="Normal 48 2 3 2 2" xfId="4599"/>
    <cellStyle name="Normal 48 2 3 2 2 2" xfId="8382"/>
    <cellStyle name="Normal 48 2 3 2 2 2 2" xfId="16441"/>
    <cellStyle name="Normal 48 2 3 2 2 2 2 2" xfId="33288"/>
    <cellStyle name="Normal 48 2 3 2 2 2 3" xfId="25721"/>
    <cellStyle name="Normal 48 2 3 2 2 3" xfId="12658"/>
    <cellStyle name="Normal 48 2 3 2 2 3 2" xfId="29507"/>
    <cellStyle name="Normal 48 2 3 2 2 4" xfId="21940"/>
    <cellStyle name="Normal 48 2 3 2 3" xfId="6498"/>
    <cellStyle name="Normal 48 2 3 2 3 2" xfId="14557"/>
    <cellStyle name="Normal 48 2 3 2 3 2 2" xfId="31404"/>
    <cellStyle name="Normal 48 2 3 2 3 3" xfId="23837"/>
    <cellStyle name="Normal 48 2 3 2 4" xfId="10724"/>
    <cellStyle name="Normal 48 2 3 2 4 2" xfId="27623"/>
    <cellStyle name="Normal 48 2 3 2 5" xfId="17941"/>
    <cellStyle name="Normal 48 2 3 2 6" xfId="20055"/>
    <cellStyle name="Normal 48 2 3 3" xfId="3687"/>
    <cellStyle name="Normal 48 2 3 3 2" xfId="7470"/>
    <cellStyle name="Normal 48 2 3 3 2 2" xfId="15529"/>
    <cellStyle name="Normal 48 2 3 3 2 2 2" xfId="32376"/>
    <cellStyle name="Normal 48 2 3 3 2 3" xfId="24809"/>
    <cellStyle name="Normal 48 2 3 3 3" xfId="11746"/>
    <cellStyle name="Normal 48 2 3 3 3 2" xfId="28595"/>
    <cellStyle name="Normal 48 2 3 3 4" xfId="21028"/>
    <cellStyle name="Normal 48 2 3 4" xfId="5586"/>
    <cellStyle name="Normal 48 2 3 4 2" xfId="13645"/>
    <cellStyle name="Normal 48 2 3 4 2 2" xfId="30492"/>
    <cellStyle name="Normal 48 2 3 4 3" xfId="22925"/>
    <cellStyle name="Normal 48 2 3 5" xfId="9771"/>
    <cellStyle name="Normal 48 2 3 5 2" xfId="26711"/>
    <cellStyle name="Normal 48 2 3 6" xfId="17940"/>
    <cellStyle name="Normal 48 2 3 7" xfId="19143"/>
    <cellStyle name="Normal 48 2 4" xfId="2184"/>
    <cellStyle name="Normal 48 2 4 2" xfId="4148"/>
    <cellStyle name="Normal 48 2 4 2 2" xfId="7931"/>
    <cellStyle name="Normal 48 2 4 2 2 2" xfId="15990"/>
    <cellStyle name="Normal 48 2 4 2 2 2 2" xfId="32837"/>
    <cellStyle name="Normal 48 2 4 2 2 3" xfId="25270"/>
    <cellStyle name="Normal 48 2 4 2 3" xfId="12207"/>
    <cellStyle name="Normal 48 2 4 2 3 2" xfId="29056"/>
    <cellStyle name="Normal 48 2 4 2 4" xfId="21489"/>
    <cellStyle name="Normal 48 2 4 3" xfId="6047"/>
    <cellStyle name="Normal 48 2 4 3 2" xfId="14106"/>
    <cellStyle name="Normal 48 2 4 3 2 2" xfId="30953"/>
    <cellStyle name="Normal 48 2 4 3 3" xfId="23386"/>
    <cellStyle name="Normal 48 2 4 4" xfId="10272"/>
    <cellStyle name="Normal 48 2 4 4 2" xfId="27172"/>
    <cellStyle name="Normal 48 2 4 5" xfId="17942"/>
    <cellStyle name="Normal 48 2 4 6" xfId="19604"/>
    <cellStyle name="Normal 48 2 5" xfId="3236"/>
    <cellStyle name="Normal 48 2 5 2" xfId="7019"/>
    <cellStyle name="Normal 48 2 5 2 2" xfId="15078"/>
    <cellStyle name="Normal 48 2 5 2 2 2" xfId="31925"/>
    <cellStyle name="Normal 48 2 5 2 3" xfId="24358"/>
    <cellStyle name="Normal 48 2 5 3" xfId="11295"/>
    <cellStyle name="Normal 48 2 5 3 2" xfId="28144"/>
    <cellStyle name="Normal 48 2 5 4" xfId="20577"/>
    <cellStyle name="Normal 48 2 6" xfId="5135"/>
    <cellStyle name="Normal 48 2 6 2" xfId="13194"/>
    <cellStyle name="Normal 48 2 6 2 2" xfId="30041"/>
    <cellStyle name="Normal 48 2 6 3" xfId="22474"/>
    <cellStyle name="Normal 48 2 7" xfId="9279"/>
    <cellStyle name="Normal 48 2 7 2" xfId="26260"/>
    <cellStyle name="Normal 48 2 8" xfId="17935"/>
    <cellStyle name="Normal 48 2 9" xfId="18692"/>
    <cellStyle name="Normal 48 3" xfId="1268"/>
    <cellStyle name="Normal 48 3 2" xfId="1764"/>
    <cellStyle name="Normal 48 3 2 2" xfId="2763"/>
    <cellStyle name="Normal 48 3 2 2 2" xfId="4725"/>
    <cellStyle name="Normal 48 3 2 2 2 2" xfId="8508"/>
    <cellStyle name="Normal 48 3 2 2 2 2 2" xfId="16567"/>
    <cellStyle name="Normal 48 3 2 2 2 2 2 2" xfId="33414"/>
    <cellStyle name="Normal 48 3 2 2 2 2 3" xfId="25847"/>
    <cellStyle name="Normal 48 3 2 2 2 3" xfId="12784"/>
    <cellStyle name="Normal 48 3 2 2 2 3 2" xfId="29633"/>
    <cellStyle name="Normal 48 3 2 2 2 4" xfId="22066"/>
    <cellStyle name="Normal 48 3 2 2 3" xfId="6624"/>
    <cellStyle name="Normal 48 3 2 2 3 2" xfId="14683"/>
    <cellStyle name="Normal 48 3 2 2 3 2 2" xfId="31530"/>
    <cellStyle name="Normal 48 3 2 2 3 3" xfId="23963"/>
    <cellStyle name="Normal 48 3 2 2 4" xfId="10850"/>
    <cellStyle name="Normal 48 3 2 2 4 2" xfId="27749"/>
    <cellStyle name="Normal 48 3 2 2 5" xfId="17945"/>
    <cellStyle name="Normal 48 3 2 2 6" xfId="20181"/>
    <cellStyle name="Normal 48 3 2 3" xfId="3813"/>
    <cellStyle name="Normal 48 3 2 3 2" xfId="7596"/>
    <cellStyle name="Normal 48 3 2 3 2 2" xfId="15655"/>
    <cellStyle name="Normal 48 3 2 3 2 2 2" xfId="32502"/>
    <cellStyle name="Normal 48 3 2 3 2 3" xfId="24935"/>
    <cellStyle name="Normal 48 3 2 3 3" xfId="11872"/>
    <cellStyle name="Normal 48 3 2 3 3 2" xfId="28721"/>
    <cellStyle name="Normal 48 3 2 3 4" xfId="21154"/>
    <cellStyle name="Normal 48 3 2 4" xfId="5712"/>
    <cellStyle name="Normal 48 3 2 4 2" xfId="13771"/>
    <cellStyle name="Normal 48 3 2 4 2 2" xfId="30618"/>
    <cellStyle name="Normal 48 3 2 4 3" xfId="23051"/>
    <cellStyle name="Normal 48 3 2 5" xfId="9897"/>
    <cellStyle name="Normal 48 3 2 5 2" xfId="26837"/>
    <cellStyle name="Normal 48 3 2 6" xfId="17944"/>
    <cellStyle name="Normal 48 3 2 7" xfId="19269"/>
    <cellStyle name="Normal 48 3 3" xfId="2310"/>
    <cellStyle name="Normal 48 3 3 2" xfId="4274"/>
    <cellStyle name="Normal 48 3 3 2 2" xfId="8057"/>
    <cellStyle name="Normal 48 3 3 2 2 2" xfId="16116"/>
    <cellStyle name="Normal 48 3 3 2 2 2 2" xfId="32963"/>
    <cellStyle name="Normal 48 3 3 2 2 3" xfId="25396"/>
    <cellStyle name="Normal 48 3 3 2 3" xfId="12333"/>
    <cellStyle name="Normal 48 3 3 2 3 2" xfId="29182"/>
    <cellStyle name="Normal 48 3 3 2 4" xfId="21615"/>
    <cellStyle name="Normal 48 3 3 3" xfId="6173"/>
    <cellStyle name="Normal 48 3 3 3 2" xfId="14232"/>
    <cellStyle name="Normal 48 3 3 3 2 2" xfId="31079"/>
    <cellStyle name="Normal 48 3 3 3 3" xfId="23512"/>
    <cellStyle name="Normal 48 3 3 4" xfId="10398"/>
    <cellStyle name="Normal 48 3 3 4 2" xfId="27298"/>
    <cellStyle name="Normal 48 3 3 5" xfId="17946"/>
    <cellStyle name="Normal 48 3 3 6" xfId="19730"/>
    <cellStyle name="Normal 48 3 4" xfId="3362"/>
    <cellStyle name="Normal 48 3 4 2" xfId="7145"/>
    <cellStyle name="Normal 48 3 4 2 2" xfId="15204"/>
    <cellStyle name="Normal 48 3 4 2 2 2" xfId="32051"/>
    <cellStyle name="Normal 48 3 4 2 3" xfId="24484"/>
    <cellStyle name="Normal 48 3 4 3" xfId="11421"/>
    <cellStyle name="Normal 48 3 4 3 2" xfId="28270"/>
    <cellStyle name="Normal 48 3 4 4" xfId="20703"/>
    <cellStyle name="Normal 48 3 5" xfId="5261"/>
    <cellStyle name="Normal 48 3 5 2" xfId="13320"/>
    <cellStyle name="Normal 48 3 5 2 2" xfId="30167"/>
    <cellStyle name="Normal 48 3 5 3" xfId="22600"/>
    <cellStyle name="Normal 48 3 6" xfId="9422"/>
    <cellStyle name="Normal 48 3 6 2" xfId="26386"/>
    <cellStyle name="Normal 48 3 7" xfId="17943"/>
    <cellStyle name="Normal 48 3 8" xfId="18818"/>
    <cellStyle name="Normal 48 4" xfId="1546"/>
    <cellStyle name="Normal 48 4 2" xfId="2545"/>
    <cellStyle name="Normal 48 4 2 2" xfId="4507"/>
    <cellStyle name="Normal 48 4 2 2 2" xfId="8290"/>
    <cellStyle name="Normal 48 4 2 2 2 2" xfId="16349"/>
    <cellStyle name="Normal 48 4 2 2 2 2 2" xfId="33196"/>
    <cellStyle name="Normal 48 4 2 2 2 3" xfId="25629"/>
    <cellStyle name="Normal 48 4 2 2 3" xfId="12566"/>
    <cellStyle name="Normal 48 4 2 2 3 2" xfId="29415"/>
    <cellStyle name="Normal 48 4 2 2 4" xfId="21848"/>
    <cellStyle name="Normal 48 4 2 3" xfId="6406"/>
    <cellStyle name="Normal 48 4 2 3 2" xfId="14465"/>
    <cellStyle name="Normal 48 4 2 3 2 2" xfId="31312"/>
    <cellStyle name="Normal 48 4 2 3 3" xfId="23745"/>
    <cellStyle name="Normal 48 4 2 4" xfId="10632"/>
    <cellStyle name="Normal 48 4 2 4 2" xfId="27531"/>
    <cellStyle name="Normal 48 4 2 5" xfId="17948"/>
    <cellStyle name="Normal 48 4 2 6" xfId="19963"/>
    <cellStyle name="Normal 48 4 3" xfId="3595"/>
    <cellStyle name="Normal 48 4 3 2" xfId="7378"/>
    <cellStyle name="Normal 48 4 3 2 2" xfId="15437"/>
    <cellStyle name="Normal 48 4 3 2 2 2" xfId="32284"/>
    <cellStyle name="Normal 48 4 3 2 3" xfId="24717"/>
    <cellStyle name="Normal 48 4 3 3" xfId="11654"/>
    <cellStyle name="Normal 48 4 3 3 2" xfId="28503"/>
    <cellStyle name="Normal 48 4 3 4" xfId="20936"/>
    <cellStyle name="Normal 48 4 4" xfId="5494"/>
    <cellStyle name="Normal 48 4 4 2" xfId="13553"/>
    <cellStyle name="Normal 48 4 4 2 2" xfId="30400"/>
    <cellStyle name="Normal 48 4 4 3" xfId="22833"/>
    <cellStyle name="Normal 48 4 5" xfId="9679"/>
    <cellStyle name="Normal 48 4 5 2" xfId="26619"/>
    <cellStyle name="Normal 48 4 6" xfId="17947"/>
    <cellStyle name="Normal 48 4 7" xfId="19051"/>
    <cellStyle name="Normal 48 5" xfId="2091"/>
    <cellStyle name="Normal 48 5 2" xfId="4056"/>
    <cellStyle name="Normal 48 5 2 2" xfId="7839"/>
    <cellStyle name="Normal 48 5 2 2 2" xfId="15898"/>
    <cellStyle name="Normal 48 5 2 2 2 2" xfId="32745"/>
    <cellStyle name="Normal 48 5 2 2 3" xfId="25178"/>
    <cellStyle name="Normal 48 5 2 3" xfId="12115"/>
    <cellStyle name="Normal 48 5 2 3 2" xfId="28964"/>
    <cellStyle name="Normal 48 5 2 4" xfId="21397"/>
    <cellStyle name="Normal 48 5 3" xfId="5955"/>
    <cellStyle name="Normal 48 5 3 2" xfId="14014"/>
    <cellStyle name="Normal 48 5 3 2 2" xfId="30861"/>
    <cellStyle name="Normal 48 5 3 3" xfId="23294"/>
    <cellStyle name="Normal 48 5 4" xfId="10180"/>
    <cellStyle name="Normal 48 5 4 2" xfId="27080"/>
    <cellStyle name="Normal 48 5 5" xfId="17949"/>
    <cellStyle name="Normal 48 5 6" xfId="19512"/>
    <cellStyle name="Normal 48 6" xfId="3144"/>
    <cellStyle name="Normal 48 6 2" xfId="6927"/>
    <cellStyle name="Normal 48 6 2 2" xfId="14986"/>
    <cellStyle name="Normal 48 6 2 2 2" xfId="31833"/>
    <cellStyle name="Normal 48 6 2 3" xfId="24266"/>
    <cellStyle name="Normal 48 6 3" xfId="11203"/>
    <cellStyle name="Normal 48 6 3 2" xfId="28052"/>
    <cellStyle name="Normal 48 6 4" xfId="20485"/>
    <cellStyle name="Normal 48 7" xfId="5043"/>
    <cellStyle name="Normal 48 7 2" xfId="13102"/>
    <cellStyle name="Normal 48 7 2 2" xfId="29949"/>
    <cellStyle name="Normal 48 7 3" xfId="22382"/>
    <cellStyle name="Normal 48 8" xfId="9163"/>
    <cellStyle name="Normal 48 8 2" xfId="26168"/>
    <cellStyle name="Normal 48 9" xfId="17934"/>
    <cellStyle name="Normal 49" xfId="965"/>
    <cellStyle name="Normal 49 10" xfId="18601"/>
    <cellStyle name="Normal 49 11" xfId="34135"/>
    <cellStyle name="Normal 49 2" xfId="1100"/>
    <cellStyle name="Normal 49 2 2" xfId="1361"/>
    <cellStyle name="Normal 49 2 2 2" xfId="1857"/>
    <cellStyle name="Normal 49 2 2 2 2" xfId="2856"/>
    <cellStyle name="Normal 49 2 2 2 2 2" xfId="4818"/>
    <cellStyle name="Normal 49 2 2 2 2 2 2" xfId="8601"/>
    <cellStyle name="Normal 49 2 2 2 2 2 2 2" xfId="16660"/>
    <cellStyle name="Normal 49 2 2 2 2 2 2 2 2" xfId="33507"/>
    <cellStyle name="Normal 49 2 2 2 2 2 2 3" xfId="25940"/>
    <cellStyle name="Normal 49 2 2 2 2 2 3" xfId="12877"/>
    <cellStyle name="Normal 49 2 2 2 2 2 3 2" xfId="29726"/>
    <cellStyle name="Normal 49 2 2 2 2 2 4" xfId="22159"/>
    <cellStyle name="Normal 49 2 2 2 2 3" xfId="6717"/>
    <cellStyle name="Normal 49 2 2 2 2 3 2" xfId="14776"/>
    <cellStyle name="Normal 49 2 2 2 2 3 2 2" xfId="31623"/>
    <cellStyle name="Normal 49 2 2 2 2 3 3" xfId="24056"/>
    <cellStyle name="Normal 49 2 2 2 2 4" xfId="10943"/>
    <cellStyle name="Normal 49 2 2 2 2 4 2" xfId="27842"/>
    <cellStyle name="Normal 49 2 2 2 2 5" xfId="17954"/>
    <cellStyle name="Normal 49 2 2 2 2 6" xfId="20274"/>
    <cellStyle name="Normal 49 2 2 2 3" xfId="3906"/>
    <cellStyle name="Normal 49 2 2 2 3 2" xfId="7689"/>
    <cellStyle name="Normal 49 2 2 2 3 2 2" xfId="15748"/>
    <cellStyle name="Normal 49 2 2 2 3 2 2 2" xfId="32595"/>
    <cellStyle name="Normal 49 2 2 2 3 2 3" xfId="25028"/>
    <cellStyle name="Normal 49 2 2 2 3 3" xfId="11965"/>
    <cellStyle name="Normal 49 2 2 2 3 3 2" xfId="28814"/>
    <cellStyle name="Normal 49 2 2 2 3 4" xfId="21247"/>
    <cellStyle name="Normal 49 2 2 2 4" xfId="5805"/>
    <cellStyle name="Normal 49 2 2 2 4 2" xfId="13864"/>
    <cellStyle name="Normal 49 2 2 2 4 2 2" xfId="30711"/>
    <cellStyle name="Normal 49 2 2 2 4 3" xfId="23144"/>
    <cellStyle name="Normal 49 2 2 2 5" xfId="9990"/>
    <cellStyle name="Normal 49 2 2 2 5 2" xfId="26930"/>
    <cellStyle name="Normal 49 2 2 2 6" xfId="17953"/>
    <cellStyle name="Normal 49 2 2 2 7" xfId="19362"/>
    <cellStyle name="Normal 49 2 2 3" xfId="2403"/>
    <cellStyle name="Normal 49 2 2 3 2" xfId="4367"/>
    <cellStyle name="Normal 49 2 2 3 2 2" xfId="8150"/>
    <cellStyle name="Normal 49 2 2 3 2 2 2" xfId="16209"/>
    <cellStyle name="Normal 49 2 2 3 2 2 2 2" xfId="33056"/>
    <cellStyle name="Normal 49 2 2 3 2 2 3" xfId="25489"/>
    <cellStyle name="Normal 49 2 2 3 2 3" xfId="12426"/>
    <cellStyle name="Normal 49 2 2 3 2 3 2" xfId="29275"/>
    <cellStyle name="Normal 49 2 2 3 2 4" xfId="21708"/>
    <cellStyle name="Normal 49 2 2 3 3" xfId="6266"/>
    <cellStyle name="Normal 49 2 2 3 3 2" xfId="14325"/>
    <cellStyle name="Normal 49 2 2 3 3 2 2" xfId="31172"/>
    <cellStyle name="Normal 49 2 2 3 3 3" xfId="23605"/>
    <cellStyle name="Normal 49 2 2 3 4" xfId="10491"/>
    <cellStyle name="Normal 49 2 2 3 4 2" xfId="27391"/>
    <cellStyle name="Normal 49 2 2 3 5" xfId="17955"/>
    <cellStyle name="Normal 49 2 2 3 6" xfId="19823"/>
    <cellStyle name="Normal 49 2 2 4" xfId="3455"/>
    <cellStyle name="Normal 49 2 2 4 2" xfId="7238"/>
    <cellStyle name="Normal 49 2 2 4 2 2" xfId="15297"/>
    <cellStyle name="Normal 49 2 2 4 2 2 2" xfId="32144"/>
    <cellStyle name="Normal 49 2 2 4 2 3" xfId="24577"/>
    <cellStyle name="Normal 49 2 2 4 3" xfId="11514"/>
    <cellStyle name="Normal 49 2 2 4 3 2" xfId="28363"/>
    <cellStyle name="Normal 49 2 2 4 4" xfId="20796"/>
    <cellStyle name="Normal 49 2 2 5" xfId="5354"/>
    <cellStyle name="Normal 49 2 2 5 2" xfId="13413"/>
    <cellStyle name="Normal 49 2 2 5 2 2" xfId="30260"/>
    <cellStyle name="Normal 49 2 2 5 3" xfId="22693"/>
    <cellStyle name="Normal 49 2 2 6" xfId="9515"/>
    <cellStyle name="Normal 49 2 2 6 2" xfId="26479"/>
    <cellStyle name="Normal 49 2 2 7" xfId="17952"/>
    <cellStyle name="Normal 49 2 2 8" xfId="18911"/>
    <cellStyle name="Normal 49 2 3" xfId="1639"/>
    <cellStyle name="Normal 49 2 3 2" xfId="2638"/>
    <cellStyle name="Normal 49 2 3 2 2" xfId="4600"/>
    <cellStyle name="Normal 49 2 3 2 2 2" xfId="8383"/>
    <cellStyle name="Normal 49 2 3 2 2 2 2" xfId="16442"/>
    <cellStyle name="Normal 49 2 3 2 2 2 2 2" xfId="33289"/>
    <cellStyle name="Normal 49 2 3 2 2 2 3" xfId="25722"/>
    <cellStyle name="Normal 49 2 3 2 2 3" xfId="12659"/>
    <cellStyle name="Normal 49 2 3 2 2 3 2" xfId="29508"/>
    <cellStyle name="Normal 49 2 3 2 2 4" xfId="21941"/>
    <cellStyle name="Normal 49 2 3 2 3" xfId="6499"/>
    <cellStyle name="Normal 49 2 3 2 3 2" xfId="14558"/>
    <cellStyle name="Normal 49 2 3 2 3 2 2" xfId="31405"/>
    <cellStyle name="Normal 49 2 3 2 3 3" xfId="23838"/>
    <cellStyle name="Normal 49 2 3 2 4" xfId="10725"/>
    <cellStyle name="Normal 49 2 3 2 4 2" xfId="27624"/>
    <cellStyle name="Normal 49 2 3 2 5" xfId="17957"/>
    <cellStyle name="Normal 49 2 3 2 6" xfId="20056"/>
    <cellStyle name="Normal 49 2 3 3" xfId="3688"/>
    <cellStyle name="Normal 49 2 3 3 2" xfId="7471"/>
    <cellStyle name="Normal 49 2 3 3 2 2" xfId="15530"/>
    <cellStyle name="Normal 49 2 3 3 2 2 2" xfId="32377"/>
    <cellStyle name="Normal 49 2 3 3 2 3" xfId="24810"/>
    <cellStyle name="Normal 49 2 3 3 3" xfId="11747"/>
    <cellStyle name="Normal 49 2 3 3 3 2" xfId="28596"/>
    <cellStyle name="Normal 49 2 3 3 4" xfId="21029"/>
    <cellStyle name="Normal 49 2 3 4" xfId="5587"/>
    <cellStyle name="Normal 49 2 3 4 2" xfId="13646"/>
    <cellStyle name="Normal 49 2 3 4 2 2" xfId="30493"/>
    <cellStyle name="Normal 49 2 3 4 3" xfId="22926"/>
    <cellStyle name="Normal 49 2 3 5" xfId="9772"/>
    <cellStyle name="Normal 49 2 3 5 2" xfId="26712"/>
    <cellStyle name="Normal 49 2 3 6" xfId="17956"/>
    <cellStyle name="Normal 49 2 3 7" xfId="19144"/>
    <cellStyle name="Normal 49 2 4" xfId="2185"/>
    <cellStyle name="Normal 49 2 4 2" xfId="4149"/>
    <cellStyle name="Normal 49 2 4 2 2" xfId="7932"/>
    <cellStyle name="Normal 49 2 4 2 2 2" xfId="15991"/>
    <cellStyle name="Normal 49 2 4 2 2 2 2" xfId="32838"/>
    <cellStyle name="Normal 49 2 4 2 2 3" xfId="25271"/>
    <cellStyle name="Normal 49 2 4 2 3" xfId="12208"/>
    <cellStyle name="Normal 49 2 4 2 3 2" xfId="29057"/>
    <cellStyle name="Normal 49 2 4 2 4" xfId="21490"/>
    <cellStyle name="Normal 49 2 4 3" xfId="6048"/>
    <cellStyle name="Normal 49 2 4 3 2" xfId="14107"/>
    <cellStyle name="Normal 49 2 4 3 2 2" xfId="30954"/>
    <cellStyle name="Normal 49 2 4 3 3" xfId="23387"/>
    <cellStyle name="Normal 49 2 4 4" xfId="10273"/>
    <cellStyle name="Normal 49 2 4 4 2" xfId="27173"/>
    <cellStyle name="Normal 49 2 4 5" xfId="17958"/>
    <cellStyle name="Normal 49 2 4 6" xfId="19605"/>
    <cellStyle name="Normal 49 2 5" xfId="3237"/>
    <cellStyle name="Normal 49 2 5 2" xfId="7020"/>
    <cellStyle name="Normal 49 2 5 2 2" xfId="15079"/>
    <cellStyle name="Normal 49 2 5 2 2 2" xfId="31926"/>
    <cellStyle name="Normal 49 2 5 2 3" xfId="24359"/>
    <cellStyle name="Normal 49 2 5 3" xfId="11296"/>
    <cellStyle name="Normal 49 2 5 3 2" xfId="28145"/>
    <cellStyle name="Normal 49 2 5 4" xfId="20578"/>
    <cellStyle name="Normal 49 2 6" xfId="5136"/>
    <cellStyle name="Normal 49 2 6 2" xfId="13195"/>
    <cellStyle name="Normal 49 2 6 2 2" xfId="30042"/>
    <cellStyle name="Normal 49 2 6 3" xfId="22475"/>
    <cellStyle name="Normal 49 2 7" xfId="9280"/>
    <cellStyle name="Normal 49 2 7 2" xfId="26261"/>
    <cellStyle name="Normal 49 2 8" xfId="17951"/>
    <cellStyle name="Normal 49 2 9" xfId="18693"/>
    <cellStyle name="Normal 49 3" xfId="1269"/>
    <cellStyle name="Normal 49 3 2" xfId="1765"/>
    <cellStyle name="Normal 49 3 2 2" xfId="2764"/>
    <cellStyle name="Normal 49 3 2 2 2" xfId="4726"/>
    <cellStyle name="Normal 49 3 2 2 2 2" xfId="8509"/>
    <cellStyle name="Normal 49 3 2 2 2 2 2" xfId="16568"/>
    <cellStyle name="Normal 49 3 2 2 2 2 2 2" xfId="33415"/>
    <cellStyle name="Normal 49 3 2 2 2 2 3" xfId="25848"/>
    <cellStyle name="Normal 49 3 2 2 2 3" xfId="12785"/>
    <cellStyle name="Normal 49 3 2 2 2 3 2" xfId="29634"/>
    <cellStyle name="Normal 49 3 2 2 2 4" xfId="22067"/>
    <cellStyle name="Normal 49 3 2 2 3" xfId="6625"/>
    <cellStyle name="Normal 49 3 2 2 3 2" xfId="14684"/>
    <cellStyle name="Normal 49 3 2 2 3 2 2" xfId="31531"/>
    <cellStyle name="Normal 49 3 2 2 3 3" xfId="23964"/>
    <cellStyle name="Normal 49 3 2 2 4" xfId="10851"/>
    <cellStyle name="Normal 49 3 2 2 4 2" xfId="27750"/>
    <cellStyle name="Normal 49 3 2 2 5" xfId="17961"/>
    <cellStyle name="Normal 49 3 2 2 6" xfId="20182"/>
    <cellStyle name="Normal 49 3 2 3" xfId="3814"/>
    <cellStyle name="Normal 49 3 2 3 2" xfId="7597"/>
    <cellStyle name="Normal 49 3 2 3 2 2" xfId="15656"/>
    <cellStyle name="Normal 49 3 2 3 2 2 2" xfId="32503"/>
    <cellStyle name="Normal 49 3 2 3 2 3" xfId="24936"/>
    <cellStyle name="Normal 49 3 2 3 3" xfId="11873"/>
    <cellStyle name="Normal 49 3 2 3 3 2" xfId="28722"/>
    <cellStyle name="Normal 49 3 2 3 4" xfId="21155"/>
    <cellStyle name="Normal 49 3 2 4" xfId="5713"/>
    <cellStyle name="Normal 49 3 2 4 2" xfId="13772"/>
    <cellStyle name="Normal 49 3 2 4 2 2" xfId="30619"/>
    <cellStyle name="Normal 49 3 2 4 3" xfId="23052"/>
    <cellStyle name="Normal 49 3 2 5" xfId="9898"/>
    <cellStyle name="Normal 49 3 2 5 2" xfId="26838"/>
    <cellStyle name="Normal 49 3 2 6" xfId="17960"/>
    <cellStyle name="Normal 49 3 2 7" xfId="19270"/>
    <cellStyle name="Normal 49 3 3" xfId="2311"/>
    <cellStyle name="Normal 49 3 3 2" xfId="4275"/>
    <cellStyle name="Normal 49 3 3 2 2" xfId="8058"/>
    <cellStyle name="Normal 49 3 3 2 2 2" xfId="16117"/>
    <cellStyle name="Normal 49 3 3 2 2 2 2" xfId="32964"/>
    <cellStyle name="Normal 49 3 3 2 2 3" xfId="25397"/>
    <cellStyle name="Normal 49 3 3 2 3" xfId="12334"/>
    <cellStyle name="Normal 49 3 3 2 3 2" xfId="29183"/>
    <cellStyle name="Normal 49 3 3 2 4" xfId="21616"/>
    <cellStyle name="Normal 49 3 3 3" xfId="6174"/>
    <cellStyle name="Normal 49 3 3 3 2" xfId="14233"/>
    <cellStyle name="Normal 49 3 3 3 2 2" xfId="31080"/>
    <cellStyle name="Normal 49 3 3 3 3" xfId="23513"/>
    <cellStyle name="Normal 49 3 3 4" xfId="10399"/>
    <cellStyle name="Normal 49 3 3 4 2" xfId="27299"/>
    <cellStyle name="Normal 49 3 3 5" xfId="17962"/>
    <cellStyle name="Normal 49 3 3 6" xfId="19731"/>
    <cellStyle name="Normal 49 3 4" xfId="3363"/>
    <cellStyle name="Normal 49 3 4 2" xfId="7146"/>
    <cellStyle name="Normal 49 3 4 2 2" xfId="15205"/>
    <cellStyle name="Normal 49 3 4 2 2 2" xfId="32052"/>
    <cellStyle name="Normal 49 3 4 2 3" xfId="24485"/>
    <cellStyle name="Normal 49 3 4 3" xfId="11422"/>
    <cellStyle name="Normal 49 3 4 3 2" xfId="28271"/>
    <cellStyle name="Normal 49 3 4 4" xfId="20704"/>
    <cellStyle name="Normal 49 3 5" xfId="5262"/>
    <cellStyle name="Normal 49 3 5 2" xfId="13321"/>
    <cellStyle name="Normal 49 3 5 2 2" xfId="30168"/>
    <cellStyle name="Normal 49 3 5 3" xfId="22601"/>
    <cellStyle name="Normal 49 3 6" xfId="9423"/>
    <cellStyle name="Normal 49 3 6 2" xfId="26387"/>
    <cellStyle name="Normal 49 3 7" xfId="17959"/>
    <cellStyle name="Normal 49 3 8" xfId="18819"/>
    <cellStyle name="Normal 49 4" xfId="1547"/>
    <cellStyle name="Normal 49 4 2" xfId="2546"/>
    <cellStyle name="Normal 49 4 2 2" xfId="4508"/>
    <cellStyle name="Normal 49 4 2 2 2" xfId="8291"/>
    <cellStyle name="Normal 49 4 2 2 2 2" xfId="16350"/>
    <cellStyle name="Normal 49 4 2 2 2 2 2" xfId="33197"/>
    <cellStyle name="Normal 49 4 2 2 2 3" xfId="25630"/>
    <cellStyle name="Normal 49 4 2 2 3" xfId="12567"/>
    <cellStyle name="Normal 49 4 2 2 3 2" xfId="29416"/>
    <cellStyle name="Normal 49 4 2 2 4" xfId="21849"/>
    <cellStyle name="Normal 49 4 2 3" xfId="6407"/>
    <cellStyle name="Normal 49 4 2 3 2" xfId="14466"/>
    <cellStyle name="Normal 49 4 2 3 2 2" xfId="31313"/>
    <cellStyle name="Normal 49 4 2 3 3" xfId="23746"/>
    <cellStyle name="Normal 49 4 2 4" xfId="10633"/>
    <cellStyle name="Normal 49 4 2 4 2" xfId="27532"/>
    <cellStyle name="Normal 49 4 2 5" xfId="17964"/>
    <cellStyle name="Normal 49 4 2 6" xfId="19964"/>
    <cellStyle name="Normal 49 4 3" xfId="3596"/>
    <cellStyle name="Normal 49 4 3 2" xfId="7379"/>
    <cellStyle name="Normal 49 4 3 2 2" xfId="15438"/>
    <cellStyle name="Normal 49 4 3 2 2 2" xfId="32285"/>
    <cellStyle name="Normal 49 4 3 2 3" xfId="24718"/>
    <cellStyle name="Normal 49 4 3 3" xfId="11655"/>
    <cellStyle name="Normal 49 4 3 3 2" xfId="28504"/>
    <cellStyle name="Normal 49 4 3 4" xfId="20937"/>
    <cellStyle name="Normal 49 4 4" xfId="5495"/>
    <cellStyle name="Normal 49 4 4 2" xfId="13554"/>
    <cellStyle name="Normal 49 4 4 2 2" xfId="30401"/>
    <cellStyle name="Normal 49 4 4 3" xfId="22834"/>
    <cellStyle name="Normal 49 4 5" xfId="9680"/>
    <cellStyle name="Normal 49 4 5 2" xfId="26620"/>
    <cellStyle name="Normal 49 4 6" xfId="17963"/>
    <cellStyle name="Normal 49 4 7" xfId="19052"/>
    <cellStyle name="Normal 49 5" xfId="2092"/>
    <cellStyle name="Normal 49 5 2" xfId="4057"/>
    <cellStyle name="Normal 49 5 2 2" xfId="7840"/>
    <cellStyle name="Normal 49 5 2 2 2" xfId="15899"/>
    <cellStyle name="Normal 49 5 2 2 2 2" xfId="32746"/>
    <cellStyle name="Normal 49 5 2 2 3" xfId="25179"/>
    <cellStyle name="Normal 49 5 2 3" xfId="12116"/>
    <cellStyle name="Normal 49 5 2 3 2" xfId="28965"/>
    <cellStyle name="Normal 49 5 2 4" xfId="21398"/>
    <cellStyle name="Normal 49 5 3" xfId="5956"/>
    <cellStyle name="Normal 49 5 3 2" xfId="14015"/>
    <cellStyle name="Normal 49 5 3 2 2" xfId="30862"/>
    <cellStyle name="Normal 49 5 3 3" xfId="23295"/>
    <cellStyle name="Normal 49 5 4" xfId="10181"/>
    <cellStyle name="Normal 49 5 4 2" xfId="27081"/>
    <cellStyle name="Normal 49 5 5" xfId="17965"/>
    <cellStyle name="Normal 49 5 6" xfId="19513"/>
    <cellStyle name="Normal 49 6" xfId="3145"/>
    <cellStyle name="Normal 49 6 2" xfId="6928"/>
    <cellStyle name="Normal 49 6 2 2" xfId="14987"/>
    <cellStyle name="Normal 49 6 2 2 2" xfId="31834"/>
    <cellStyle name="Normal 49 6 2 3" xfId="24267"/>
    <cellStyle name="Normal 49 6 3" xfId="11204"/>
    <cellStyle name="Normal 49 6 3 2" xfId="28053"/>
    <cellStyle name="Normal 49 6 4" xfId="20486"/>
    <cellStyle name="Normal 49 7" xfId="5044"/>
    <cellStyle name="Normal 49 7 2" xfId="13103"/>
    <cellStyle name="Normal 49 7 2 2" xfId="29950"/>
    <cellStyle name="Normal 49 7 3" xfId="22383"/>
    <cellStyle name="Normal 49 8" xfId="9164"/>
    <cellStyle name="Normal 49 8 2" xfId="26169"/>
    <cellStyle name="Normal 49 9" xfId="17950"/>
    <cellStyle name="Normal 5" xfId="181"/>
    <cellStyle name="Normal 5 2" xfId="449"/>
    <cellStyle name="Normal 5 2 2" xfId="2980"/>
    <cellStyle name="Normal 5 2 2 2" xfId="6837"/>
    <cellStyle name="Normal 5 2 2 2 2" xfId="14896"/>
    <cellStyle name="Normal 5 2 2 2 2 2" xfId="31743"/>
    <cellStyle name="Normal 5 2 2 2 3" xfId="24176"/>
    <cellStyle name="Normal 5 2 2 3" xfId="11065"/>
    <cellStyle name="Normal 5 2 2 3 2" xfId="27962"/>
    <cellStyle name="Normal 5 2 2 4" xfId="20394"/>
    <cellStyle name="Normal 5 2 3" xfId="17967"/>
    <cellStyle name="Normal 5 3" xfId="850"/>
    <cellStyle name="Normal 5 4" xfId="2970"/>
    <cellStyle name="Normal 5 4 2" xfId="6828"/>
    <cellStyle name="Normal 5 4 2 2" xfId="14887"/>
    <cellStyle name="Normal 5 4 2 2 2" xfId="31734"/>
    <cellStyle name="Normal 5 4 2 3" xfId="24167"/>
    <cellStyle name="Normal 5 4 3" xfId="11056"/>
    <cellStyle name="Normal 5 4 3 2" xfId="27953"/>
    <cellStyle name="Normal 5 4 4" xfId="20385"/>
    <cellStyle name="Normal 5 5" xfId="17966"/>
    <cellStyle name="Normal 5 6" xfId="448"/>
    <cellStyle name="Normal 5_Energía" xfId="17968"/>
    <cellStyle name="Normal 50" xfId="966"/>
    <cellStyle name="Normal 50 10" xfId="18602"/>
    <cellStyle name="Normal 50 2" xfId="1101"/>
    <cellStyle name="Normal 50 2 2" xfId="1362"/>
    <cellStyle name="Normal 50 2 2 2" xfId="1858"/>
    <cellStyle name="Normal 50 2 2 2 2" xfId="2857"/>
    <cellStyle name="Normal 50 2 2 2 2 2" xfId="4819"/>
    <cellStyle name="Normal 50 2 2 2 2 2 2" xfId="8602"/>
    <cellStyle name="Normal 50 2 2 2 2 2 2 2" xfId="16661"/>
    <cellStyle name="Normal 50 2 2 2 2 2 2 2 2" xfId="33508"/>
    <cellStyle name="Normal 50 2 2 2 2 2 2 3" xfId="25941"/>
    <cellStyle name="Normal 50 2 2 2 2 2 3" xfId="12878"/>
    <cellStyle name="Normal 50 2 2 2 2 2 3 2" xfId="29727"/>
    <cellStyle name="Normal 50 2 2 2 2 2 4" xfId="22160"/>
    <cellStyle name="Normal 50 2 2 2 2 3" xfId="6718"/>
    <cellStyle name="Normal 50 2 2 2 2 3 2" xfId="14777"/>
    <cellStyle name="Normal 50 2 2 2 2 3 2 2" xfId="31624"/>
    <cellStyle name="Normal 50 2 2 2 2 3 3" xfId="24057"/>
    <cellStyle name="Normal 50 2 2 2 2 4" xfId="10944"/>
    <cellStyle name="Normal 50 2 2 2 2 4 2" xfId="27843"/>
    <cellStyle name="Normal 50 2 2 2 2 5" xfId="17973"/>
    <cellStyle name="Normal 50 2 2 2 2 6" xfId="20275"/>
    <cellStyle name="Normal 50 2 2 2 3" xfId="3907"/>
    <cellStyle name="Normal 50 2 2 2 3 2" xfId="7690"/>
    <cellStyle name="Normal 50 2 2 2 3 2 2" xfId="15749"/>
    <cellStyle name="Normal 50 2 2 2 3 2 2 2" xfId="32596"/>
    <cellStyle name="Normal 50 2 2 2 3 2 3" xfId="25029"/>
    <cellStyle name="Normal 50 2 2 2 3 3" xfId="11966"/>
    <cellStyle name="Normal 50 2 2 2 3 3 2" xfId="28815"/>
    <cellStyle name="Normal 50 2 2 2 3 4" xfId="21248"/>
    <cellStyle name="Normal 50 2 2 2 4" xfId="5806"/>
    <cellStyle name="Normal 50 2 2 2 4 2" xfId="13865"/>
    <cellStyle name="Normal 50 2 2 2 4 2 2" xfId="30712"/>
    <cellStyle name="Normal 50 2 2 2 4 3" xfId="23145"/>
    <cellStyle name="Normal 50 2 2 2 5" xfId="9991"/>
    <cellStyle name="Normal 50 2 2 2 5 2" xfId="26931"/>
    <cellStyle name="Normal 50 2 2 2 6" xfId="17972"/>
    <cellStyle name="Normal 50 2 2 2 7" xfId="19363"/>
    <cellStyle name="Normal 50 2 2 3" xfId="2404"/>
    <cellStyle name="Normal 50 2 2 3 2" xfId="4368"/>
    <cellStyle name="Normal 50 2 2 3 2 2" xfId="8151"/>
    <cellStyle name="Normal 50 2 2 3 2 2 2" xfId="16210"/>
    <cellStyle name="Normal 50 2 2 3 2 2 2 2" xfId="33057"/>
    <cellStyle name="Normal 50 2 2 3 2 2 3" xfId="25490"/>
    <cellStyle name="Normal 50 2 2 3 2 3" xfId="12427"/>
    <cellStyle name="Normal 50 2 2 3 2 3 2" xfId="29276"/>
    <cellStyle name="Normal 50 2 2 3 2 4" xfId="21709"/>
    <cellStyle name="Normal 50 2 2 3 3" xfId="6267"/>
    <cellStyle name="Normal 50 2 2 3 3 2" xfId="14326"/>
    <cellStyle name="Normal 50 2 2 3 3 2 2" xfId="31173"/>
    <cellStyle name="Normal 50 2 2 3 3 3" xfId="23606"/>
    <cellStyle name="Normal 50 2 2 3 4" xfId="10492"/>
    <cellStyle name="Normal 50 2 2 3 4 2" xfId="27392"/>
    <cellStyle name="Normal 50 2 2 3 5" xfId="17974"/>
    <cellStyle name="Normal 50 2 2 3 6" xfId="19824"/>
    <cellStyle name="Normal 50 2 2 4" xfId="3456"/>
    <cellStyle name="Normal 50 2 2 4 2" xfId="7239"/>
    <cellStyle name="Normal 50 2 2 4 2 2" xfId="15298"/>
    <cellStyle name="Normal 50 2 2 4 2 2 2" xfId="32145"/>
    <cellStyle name="Normal 50 2 2 4 2 3" xfId="24578"/>
    <cellStyle name="Normal 50 2 2 4 3" xfId="11515"/>
    <cellStyle name="Normal 50 2 2 4 3 2" xfId="28364"/>
    <cellStyle name="Normal 50 2 2 4 4" xfId="20797"/>
    <cellStyle name="Normal 50 2 2 5" xfId="5355"/>
    <cellStyle name="Normal 50 2 2 5 2" xfId="13414"/>
    <cellStyle name="Normal 50 2 2 5 2 2" xfId="30261"/>
    <cellStyle name="Normal 50 2 2 5 3" xfId="22694"/>
    <cellStyle name="Normal 50 2 2 6" xfId="9516"/>
    <cellStyle name="Normal 50 2 2 6 2" xfId="26480"/>
    <cellStyle name="Normal 50 2 2 7" xfId="17971"/>
    <cellStyle name="Normal 50 2 2 8" xfId="18912"/>
    <cellStyle name="Normal 50 2 3" xfId="1640"/>
    <cellStyle name="Normal 50 2 3 2" xfId="2639"/>
    <cellStyle name="Normal 50 2 3 2 2" xfId="4601"/>
    <cellStyle name="Normal 50 2 3 2 2 2" xfId="8384"/>
    <cellStyle name="Normal 50 2 3 2 2 2 2" xfId="16443"/>
    <cellStyle name="Normal 50 2 3 2 2 2 2 2" xfId="33290"/>
    <cellStyle name="Normal 50 2 3 2 2 2 3" xfId="25723"/>
    <cellStyle name="Normal 50 2 3 2 2 3" xfId="12660"/>
    <cellStyle name="Normal 50 2 3 2 2 3 2" xfId="29509"/>
    <cellStyle name="Normal 50 2 3 2 2 4" xfId="21942"/>
    <cellStyle name="Normal 50 2 3 2 3" xfId="6500"/>
    <cellStyle name="Normal 50 2 3 2 3 2" xfId="14559"/>
    <cellStyle name="Normal 50 2 3 2 3 2 2" xfId="31406"/>
    <cellStyle name="Normal 50 2 3 2 3 3" xfId="23839"/>
    <cellStyle name="Normal 50 2 3 2 4" xfId="10726"/>
    <cellStyle name="Normal 50 2 3 2 4 2" xfId="27625"/>
    <cellStyle name="Normal 50 2 3 2 5" xfId="17976"/>
    <cellStyle name="Normal 50 2 3 2 6" xfId="20057"/>
    <cellStyle name="Normal 50 2 3 3" xfId="3689"/>
    <cellStyle name="Normal 50 2 3 3 2" xfId="7472"/>
    <cellStyle name="Normal 50 2 3 3 2 2" xfId="15531"/>
    <cellStyle name="Normal 50 2 3 3 2 2 2" xfId="32378"/>
    <cellStyle name="Normal 50 2 3 3 2 3" xfId="24811"/>
    <cellStyle name="Normal 50 2 3 3 3" xfId="11748"/>
    <cellStyle name="Normal 50 2 3 3 3 2" xfId="28597"/>
    <cellStyle name="Normal 50 2 3 3 4" xfId="21030"/>
    <cellStyle name="Normal 50 2 3 4" xfId="5588"/>
    <cellStyle name="Normal 50 2 3 4 2" xfId="13647"/>
    <cellStyle name="Normal 50 2 3 4 2 2" xfId="30494"/>
    <cellStyle name="Normal 50 2 3 4 3" xfId="22927"/>
    <cellStyle name="Normal 50 2 3 5" xfId="9773"/>
    <cellStyle name="Normal 50 2 3 5 2" xfId="26713"/>
    <cellStyle name="Normal 50 2 3 6" xfId="17975"/>
    <cellStyle name="Normal 50 2 3 7" xfId="19145"/>
    <cellStyle name="Normal 50 2 4" xfId="2186"/>
    <cellStyle name="Normal 50 2 4 2" xfId="4150"/>
    <cellStyle name="Normal 50 2 4 2 2" xfId="7933"/>
    <cellStyle name="Normal 50 2 4 2 2 2" xfId="15992"/>
    <cellStyle name="Normal 50 2 4 2 2 2 2" xfId="32839"/>
    <cellStyle name="Normal 50 2 4 2 2 3" xfId="25272"/>
    <cellStyle name="Normal 50 2 4 2 3" xfId="12209"/>
    <cellStyle name="Normal 50 2 4 2 3 2" xfId="29058"/>
    <cellStyle name="Normal 50 2 4 2 4" xfId="21491"/>
    <cellStyle name="Normal 50 2 4 3" xfId="6049"/>
    <cellStyle name="Normal 50 2 4 3 2" xfId="14108"/>
    <cellStyle name="Normal 50 2 4 3 2 2" xfId="30955"/>
    <cellStyle name="Normal 50 2 4 3 3" xfId="23388"/>
    <cellStyle name="Normal 50 2 4 4" xfId="10274"/>
    <cellStyle name="Normal 50 2 4 4 2" xfId="27174"/>
    <cellStyle name="Normal 50 2 4 5" xfId="17977"/>
    <cellStyle name="Normal 50 2 4 6" xfId="19606"/>
    <cellStyle name="Normal 50 2 5" xfId="3238"/>
    <cellStyle name="Normal 50 2 5 2" xfId="7021"/>
    <cellStyle name="Normal 50 2 5 2 2" xfId="15080"/>
    <cellStyle name="Normal 50 2 5 2 2 2" xfId="31927"/>
    <cellStyle name="Normal 50 2 5 2 3" xfId="24360"/>
    <cellStyle name="Normal 50 2 5 3" xfId="11297"/>
    <cellStyle name="Normal 50 2 5 3 2" xfId="28146"/>
    <cellStyle name="Normal 50 2 5 4" xfId="20579"/>
    <cellStyle name="Normal 50 2 6" xfId="5137"/>
    <cellStyle name="Normal 50 2 6 2" xfId="13196"/>
    <cellStyle name="Normal 50 2 6 2 2" xfId="30043"/>
    <cellStyle name="Normal 50 2 6 3" xfId="22476"/>
    <cellStyle name="Normal 50 2 7" xfId="9281"/>
    <cellStyle name="Normal 50 2 7 2" xfId="26262"/>
    <cellStyle name="Normal 50 2 8" xfId="17970"/>
    <cellStyle name="Normal 50 2 9" xfId="18694"/>
    <cellStyle name="Normal 50 3" xfId="1270"/>
    <cellStyle name="Normal 50 3 2" xfId="1766"/>
    <cellStyle name="Normal 50 3 2 2" xfId="2765"/>
    <cellStyle name="Normal 50 3 2 2 2" xfId="4727"/>
    <cellStyle name="Normal 50 3 2 2 2 2" xfId="8510"/>
    <cellStyle name="Normal 50 3 2 2 2 2 2" xfId="16569"/>
    <cellStyle name="Normal 50 3 2 2 2 2 2 2" xfId="33416"/>
    <cellStyle name="Normal 50 3 2 2 2 2 3" xfId="25849"/>
    <cellStyle name="Normal 50 3 2 2 2 3" xfId="12786"/>
    <cellStyle name="Normal 50 3 2 2 2 3 2" xfId="29635"/>
    <cellStyle name="Normal 50 3 2 2 2 4" xfId="22068"/>
    <cellStyle name="Normal 50 3 2 2 3" xfId="6626"/>
    <cellStyle name="Normal 50 3 2 2 3 2" xfId="14685"/>
    <cellStyle name="Normal 50 3 2 2 3 2 2" xfId="31532"/>
    <cellStyle name="Normal 50 3 2 2 3 3" xfId="23965"/>
    <cellStyle name="Normal 50 3 2 2 4" xfId="10852"/>
    <cellStyle name="Normal 50 3 2 2 4 2" xfId="27751"/>
    <cellStyle name="Normal 50 3 2 2 5" xfId="17980"/>
    <cellStyle name="Normal 50 3 2 2 6" xfId="20183"/>
    <cellStyle name="Normal 50 3 2 3" xfId="3815"/>
    <cellStyle name="Normal 50 3 2 3 2" xfId="7598"/>
    <cellStyle name="Normal 50 3 2 3 2 2" xfId="15657"/>
    <cellStyle name="Normal 50 3 2 3 2 2 2" xfId="32504"/>
    <cellStyle name="Normal 50 3 2 3 2 3" xfId="24937"/>
    <cellStyle name="Normal 50 3 2 3 3" xfId="11874"/>
    <cellStyle name="Normal 50 3 2 3 3 2" xfId="28723"/>
    <cellStyle name="Normal 50 3 2 3 4" xfId="21156"/>
    <cellStyle name="Normal 50 3 2 4" xfId="5714"/>
    <cellStyle name="Normal 50 3 2 4 2" xfId="13773"/>
    <cellStyle name="Normal 50 3 2 4 2 2" xfId="30620"/>
    <cellStyle name="Normal 50 3 2 4 3" xfId="23053"/>
    <cellStyle name="Normal 50 3 2 5" xfId="9899"/>
    <cellStyle name="Normal 50 3 2 5 2" xfId="26839"/>
    <cellStyle name="Normal 50 3 2 6" xfId="17979"/>
    <cellStyle name="Normal 50 3 2 7" xfId="19271"/>
    <cellStyle name="Normal 50 3 3" xfId="2312"/>
    <cellStyle name="Normal 50 3 3 2" xfId="4276"/>
    <cellStyle name="Normal 50 3 3 2 2" xfId="8059"/>
    <cellStyle name="Normal 50 3 3 2 2 2" xfId="16118"/>
    <cellStyle name="Normal 50 3 3 2 2 2 2" xfId="32965"/>
    <cellStyle name="Normal 50 3 3 2 2 3" xfId="25398"/>
    <cellStyle name="Normal 50 3 3 2 3" xfId="12335"/>
    <cellStyle name="Normal 50 3 3 2 3 2" xfId="29184"/>
    <cellStyle name="Normal 50 3 3 2 4" xfId="21617"/>
    <cellStyle name="Normal 50 3 3 3" xfId="6175"/>
    <cellStyle name="Normal 50 3 3 3 2" xfId="14234"/>
    <cellStyle name="Normal 50 3 3 3 2 2" xfId="31081"/>
    <cellStyle name="Normal 50 3 3 3 3" xfId="23514"/>
    <cellStyle name="Normal 50 3 3 4" xfId="10400"/>
    <cellStyle name="Normal 50 3 3 4 2" xfId="27300"/>
    <cellStyle name="Normal 50 3 3 5" xfId="17981"/>
    <cellStyle name="Normal 50 3 3 6" xfId="19732"/>
    <cellStyle name="Normal 50 3 4" xfId="3364"/>
    <cellStyle name="Normal 50 3 4 2" xfId="7147"/>
    <cellStyle name="Normal 50 3 4 2 2" xfId="15206"/>
    <cellStyle name="Normal 50 3 4 2 2 2" xfId="32053"/>
    <cellStyle name="Normal 50 3 4 2 3" xfId="24486"/>
    <cellStyle name="Normal 50 3 4 3" xfId="11423"/>
    <cellStyle name="Normal 50 3 4 3 2" xfId="28272"/>
    <cellStyle name="Normal 50 3 4 4" xfId="20705"/>
    <cellStyle name="Normal 50 3 5" xfId="5263"/>
    <cellStyle name="Normal 50 3 5 2" xfId="13322"/>
    <cellStyle name="Normal 50 3 5 2 2" xfId="30169"/>
    <cellStyle name="Normal 50 3 5 3" xfId="22602"/>
    <cellStyle name="Normal 50 3 6" xfId="9424"/>
    <cellStyle name="Normal 50 3 6 2" xfId="26388"/>
    <cellStyle name="Normal 50 3 7" xfId="17978"/>
    <cellStyle name="Normal 50 3 8" xfId="18820"/>
    <cellStyle name="Normal 50 4" xfId="1548"/>
    <cellStyle name="Normal 50 4 2" xfId="2547"/>
    <cellStyle name="Normal 50 4 2 2" xfId="4509"/>
    <cellStyle name="Normal 50 4 2 2 2" xfId="8292"/>
    <cellStyle name="Normal 50 4 2 2 2 2" xfId="16351"/>
    <cellStyle name="Normal 50 4 2 2 2 2 2" xfId="33198"/>
    <cellStyle name="Normal 50 4 2 2 2 3" xfId="25631"/>
    <cellStyle name="Normal 50 4 2 2 3" xfId="12568"/>
    <cellStyle name="Normal 50 4 2 2 3 2" xfId="29417"/>
    <cellStyle name="Normal 50 4 2 2 4" xfId="21850"/>
    <cellStyle name="Normal 50 4 2 3" xfId="6408"/>
    <cellStyle name="Normal 50 4 2 3 2" xfId="14467"/>
    <cellStyle name="Normal 50 4 2 3 2 2" xfId="31314"/>
    <cellStyle name="Normal 50 4 2 3 3" xfId="23747"/>
    <cellStyle name="Normal 50 4 2 4" xfId="10634"/>
    <cellStyle name="Normal 50 4 2 4 2" xfId="27533"/>
    <cellStyle name="Normal 50 4 2 5" xfId="17983"/>
    <cellStyle name="Normal 50 4 2 6" xfId="19965"/>
    <cellStyle name="Normal 50 4 3" xfId="3597"/>
    <cellStyle name="Normal 50 4 3 2" xfId="7380"/>
    <cellStyle name="Normal 50 4 3 2 2" xfId="15439"/>
    <cellStyle name="Normal 50 4 3 2 2 2" xfId="32286"/>
    <cellStyle name="Normal 50 4 3 2 3" xfId="24719"/>
    <cellStyle name="Normal 50 4 3 3" xfId="11656"/>
    <cellStyle name="Normal 50 4 3 3 2" xfId="28505"/>
    <cellStyle name="Normal 50 4 3 4" xfId="20938"/>
    <cellStyle name="Normal 50 4 4" xfId="5496"/>
    <cellStyle name="Normal 50 4 4 2" xfId="13555"/>
    <cellStyle name="Normal 50 4 4 2 2" xfId="30402"/>
    <cellStyle name="Normal 50 4 4 3" xfId="22835"/>
    <cellStyle name="Normal 50 4 5" xfId="9681"/>
    <cellStyle name="Normal 50 4 5 2" xfId="26621"/>
    <cellStyle name="Normal 50 4 6" xfId="17982"/>
    <cellStyle name="Normal 50 4 7" xfId="19053"/>
    <cellStyle name="Normal 50 5" xfId="2093"/>
    <cellStyle name="Normal 50 5 2" xfId="4058"/>
    <cellStyle name="Normal 50 5 2 2" xfId="7841"/>
    <cellStyle name="Normal 50 5 2 2 2" xfId="15900"/>
    <cellStyle name="Normal 50 5 2 2 2 2" xfId="32747"/>
    <cellStyle name="Normal 50 5 2 2 3" xfId="25180"/>
    <cellStyle name="Normal 50 5 2 3" xfId="12117"/>
    <cellStyle name="Normal 50 5 2 3 2" xfId="28966"/>
    <cellStyle name="Normal 50 5 2 4" xfId="21399"/>
    <cellStyle name="Normal 50 5 3" xfId="5957"/>
    <cellStyle name="Normal 50 5 3 2" xfId="14016"/>
    <cellStyle name="Normal 50 5 3 2 2" xfId="30863"/>
    <cellStyle name="Normal 50 5 3 3" xfId="23296"/>
    <cellStyle name="Normal 50 5 4" xfId="10182"/>
    <cellStyle name="Normal 50 5 4 2" xfId="27082"/>
    <cellStyle name="Normal 50 5 5" xfId="17984"/>
    <cellStyle name="Normal 50 5 6" xfId="19514"/>
    <cellStyle name="Normal 50 6" xfId="3146"/>
    <cellStyle name="Normal 50 6 2" xfId="6929"/>
    <cellStyle name="Normal 50 6 2 2" xfId="14988"/>
    <cellStyle name="Normal 50 6 2 2 2" xfId="31835"/>
    <cellStyle name="Normal 50 6 2 3" xfId="24268"/>
    <cellStyle name="Normal 50 6 3" xfId="11205"/>
    <cellStyle name="Normal 50 6 3 2" xfId="28054"/>
    <cellStyle name="Normal 50 6 4" xfId="20487"/>
    <cellStyle name="Normal 50 7" xfId="5045"/>
    <cellStyle name="Normal 50 7 2" xfId="13104"/>
    <cellStyle name="Normal 50 7 2 2" xfId="29951"/>
    <cellStyle name="Normal 50 7 3" xfId="22384"/>
    <cellStyle name="Normal 50 8" xfId="9165"/>
    <cellStyle name="Normal 50 8 2" xfId="26170"/>
    <cellStyle name="Normal 50 9" xfId="17969"/>
    <cellStyle name="Normal 51" xfId="967"/>
    <cellStyle name="Normal 51 10" xfId="18603"/>
    <cellStyle name="Normal 51 2" xfId="1102"/>
    <cellStyle name="Normal 51 2 2" xfId="1363"/>
    <cellStyle name="Normal 51 2 2 2" xfId="1859"/>
    <cellStyle name="Normal 51 2 2 2 2" xfId="2858"/>
    <cellStyle name="Normal 51 2 2 2 2 2" xfId="4820"/>
    <cellStyle name="Normal 51 2 2 2 2 2 2" xfId="8603"/>
    <cellStyle name="Normal 51 2 2 2 2 2 2 2" xfId="16662"/>
    <cellStyle name="Normal 51 2 2 2 2 2 2 2 2" xfId="33509"/>
    <cellStyle name="Normal 51 2 2 2 2 2 2 3" xfId="25942"/>
    <cellStyle name="Normal 51 2 2 2 2 2 3" xfId="12879"/>
    <cellStyle name="Normal 51 2 2 2 2 2 3 2" xfId="29728"/>
    <cellStyle name="Normal 51 2 2 2 2 2 4" xfId="22161"/>
    <cellStyle name="Normal 51 2 2 2 2 3" xfId="6719"/>
    <cellStyle name="Normal 51 2 2 2 2 3 2" xfId="14778"/>
    <cellStyle name="Normal 51 2 2 2 2 3 2 2" xfId="31625"/>
    <cellStyle name="Normal 51 2 2 2 2 3 3" xfId="24058"/>
    <cellStyle name="Normal 51 2 2 2 2 4" xfId="10945"/>
    <cellStyle name="Normal 51 2 2 2 2 4 2" xfId="27844"/>
    <cellStyle name="Normal 51 2 2 2 2 5" xfId="17989"/>
    <cellStyle name="Normal 51 2 2 2 2 6" xfId="20276"/>
    <cellStyle name="Normal 51 2 2 2 3" xfId="3908"/>
    <cellStyle name="Normal 51 2 2 2 3 2" xfId="7691"/>
    <cellStyle name="Normal 51 2 2 2 3 2 2" xfId="15750"/>
    <cellStyle name="Normal 51 2 2 2 3 2 2 2" xfId="32597"/>
    <cellStyle name="Normal 51 2 2 2 3 2 3" xfId="25030"/>
    <cellStyle name="Normal 51 2 2 2 3 3" xfId="11967"/>
    <cellStyle name="Normal 51 2 2 2 3 3 2" xfId="28816"/>
    <cellStyle name="Normal 51 2 2 2 3 4" xfId="21249"/>
    <cellStyle name="Normal 51 2 2 2 4" xfId="5807"/>
    <cellStyle name="Normal 51 2 2 2 4 2" xfId="13866"/>
    <cellStyle name="Normal 51 2 2 2 4 2 2" xfId="30713"/>
    <cellStyle name="Normal 51 2 2 2 4 3" xfId="23146"/>
    <cellStyle name="Normal 51 2 2 2 5" xfId="9992"/>
    <cellStyle name="Normal 51 2 2 2 5 2" xfId="26932"/>
    <cellStyle name="Normal 51 2 2 2 6" xfId="17988"/>
    <cellStyle name="Normal 51 2 2 2 7" xfId="19364"/>
    <cellStyle name="Normal 51 2 2 3" xfId="2405"/>
    <cellStyle name="Normal 51 2 2 3 2" xfId="4369"/>
    <cellStyle name="Normal 51 2 2 3 2 2" xfId="8152"/>
    <cellStyle name="Normal 51 2 2 3 2 2 2" xfId="16211"/>
    <cellStyle name="Normal 51 2 2 3 2 2 2 2" xfId="33058"/>
    <cellStyle name="Normal 51 2 2 3 2 2 3" xfId="25491"/>
    <cellStyle name="Normal 51 2 2 3 2 3" xfId="12428"/>
    <cellStyle name="Normal 51 2 2 3 2 3 2" xfId="29277"/>
    <cellStyle name="Normal 51 2 2 3 2 4" xfId="21710"/>
    <cellStyle name="Normal 51 2 2 3 3" xfId="6268"/>
    <cellStyle name="Normal 51 2 2 3 3 2" xfId="14327"/>
    <cellStyle name="Normal 51 2 2 3 3 2 2" xfId="31174"/>
    <cellStyle name="Normal 51 2 2 3 3 3" xfId="23607"/>
    <cellStyle name="Normal 51 2 2 3 4" xfId="10493"/>
    <cellStyle name="Normal 51 2 2 3 4 2" xfId="27393"/>
    <cellStyle name="Normal 51 2 2 3 5" xfId="17990"/>
    <cellStyle name="Normal 51 2 2 3 6" xfId="19825"/>
    <cellStyle name="Normal 51 2 2 4" xfId="3457"/>
    <cellStyle name="Normal 51 2 2 4 2" xfId="7240"/>
    <cellStyle name="Normal 51 2 2 4 2 2" xfId="15299"/>
    <cellStyle name="Normal 51 2 2 4 2 2 2" xfId="32146"/>
    <cellStyle name="Normal 51 2 2 4 2 3" xfId="24579"/>
    <cellStyle name="Normal 51 2 2 4 3" xfId="11516"/>
    <cellStyle name="Normal 51 2 2 4 3 2" xfId="28365"/>
    <cellStyle name="Normal 51 2 2 4 4" xfId="20798"/>
    <cellStyle name="Normal 51 2 2 5" xfId="5356"/>
    <cellStyle name="Normal 51 2 2 5 2" xfId="13415"/>
    <cellStyle name="Normal 51 2 2 5 2 2" xfId="30262"/>
    <cellStyle name="Normal 51 2 2 5 3" xfId="22695"/>
    <cellStyle name="Normal 51 2 2 6" xfId="9517"/>
    <cellStyle name="Normal 51 2 2 6 2" xfId="26481"/>
    <cellStyle name="Normal 51 2 2 7" xfId="17987"/>
    <cellStyle name="Normal 51 2 2 8" xfId="18913"/>
    <cellStyle name="Normal 51 2 3" xfId="1641"/>
    <cellStyle name="Normal 51 2 3 2" xfId="2640"/>
    <cellStyle name="Normal 51 2 3 2 2" xfId="4602"/>
    <cellStyle name="Normal 51 2 3 2 2 2" xfId="8385"/>
    <cellStyle name="Normal 51 2 3 2 2 2 2" xfId="16444"/>
    <cellStyle name="Normal 51 2 3 2 2 2 2 2" xfId="33291"/>
    <cellStyle name="Normal 51 2 3 2 2 2 3" xfId="25724"/>
    <cellStyle name="Normal 51 2 3 2 2 3" xfId="12661"/>
    <cellStyle name="Normal 51 2 3 2 2 3 2" xfId="29510"/>
    <cellStyle name="Normal 51 2 3 2 2 4" xfId="21943"/>
    <cellStyle name="Normal 51 2 3 2 3" xfId="6501"/>
    <cellStyle name="Normal 51 2 3 2 3 2" xfId="14560"/>
    <cellStyle name="Normal 51 2 3 2 3 2 2" xfId="31407"/>
    <cellStyle name="Normal 51 2 3 2 3 3" xfId="23840"/>
    <cellStyle name="Normal 51 2 3 2 4" xfId="10727"/>
    <cellStyle name="Normal 51 2 3 2 4 2" xfId="27626"/>
    <cellStyle name="Normal 51 2 3 2 5" xfId="17992"/>
    <cellStyle name="Normal 51 2 3 2 6" xfId="20058"/>
    <cellStyle name="Normal 51 2 3 3" xfId="3690"/>
    <cellStyle name="Normal 51 2 3 3 2" xfId="7473"/>
    <cellStyle name="Normal 51 2 3 3 2 2" xfId="15532"/>
    <cellStyle name="Normal 51 2 3 3 2 2 2" xfId="32379"/>
    <cellStyle name="Normal 51 2 3 3 2 3" xfId="24812"/>
    <cellStyle name="Normal 51 2 3 3 3" xfId="11749"/>
    <cellStyle name="Normal 51 2 3 3 3 2" xfId="28598"/>
    <cellStyle name="Normal 51 2 3 3 4" xfId="21031"/>
    <cellStyle name="Normal 51 2 3 4" xfId="5589"/>
    <cellStyle name="Normal 51 2 3 4 2" xfId="13648"/>
    <cellStyle name="Normal 51 2 3 4 2 2" xfId="30495"/>
    <cellStyle name="Normal 51 2 3 4 3" xfId="22928"/>
    <cellStyle name="Normal 51 2 3 5" xfId="9774"/>
    <cellStyle name="Normal 51 2 3 5 2" xfId="26714"/>
    <cellStyle name="Normal 51 2 3 6" xfId="17991"/>
    <cellStyle name="Normal 51 2 3 7" xfId="19146"/>
    <cellStyle name="Normal 51 2 4" xfId="2187"/>
    <cellStyle name="Normal 51 2 4 2" xfId="4151"/>
    <cellStyle name="Normal 51 2 4 2 2" xfId="7934"/>
    <cellStyle name="Normal 51 2 4 2 2 2" xfId="15993"/>
    <cellStyle name="Normal 51 2 4 2 2 2 2" xfId="32840"/>
    <cellStyle name="Normal 51 2 4 2 2 3" xfId="25273"/>
    <cellStyle name="Normal 51 2 4 2 3" xfId="12210"/>
    <cellStyle name="Normal 51 2 4 2 3 2" xfId="29059"/>
    <cellStyle name="Normal 51 2 4 2 4" xfId="21492"/>
    <cellStyle name="Normal 51 2 4 3" xfId="6050"/>
    <cellStyle name="Normal 51 2 4 3 2" xfId="14109"/>
    <cellStyle name="Normal 51 2 4 3 2 2" xfId="30956"/>
    <cellStyle name="Normal 51 2 4 3 3" xfId="23389"/>
    <cellStyle name="Normal 51 2 4 4" xfId="10275"/>
    <cellStyle name="Normal 51 2 4 4 2" xfId="27175"/>
    <cellStyle name="Normal 51 2 4 5" xfId="17993"/>
    <cellStyle name="Normal 51 2 4 6" xfId="19607"/>
    <cellStyle name="Normal 51 2 5" xfId="3239"/>
    <cellStyle name="Normal 51 2 5 2" xfId="7022"/>
    <cellStyle name="Normal 51 2 5 2 2" xfId="15081"/>
    <cellStyle name="Normal 51 2 5 2 2 2" xfId="31928"/>
    <cellStyle name="Normal 51 2 5 2 3" xfId="24361"/>
    <cellStyle name="Normal 51 2 5 3" xfId="11298"/>
    <cellStyle name="Normal 51 2 5 3 2" xfId="28147"/>
    <cellStyle name="Normal 51 2 5 4" xfId="20580"/>
    <cellStyle name="Normal 51 2 6" xfId="5138"/>
    <cellStyle name="Normal 51 2 6 2" xfId="13197"/>
    <cellStyle name="Normal 51 2 6 2 2" xfId="30044"/>
    <cellStyle name="Normal 51 2 6 3" xfId="22477"/>
    <cellStyle name="Normal 51 2 7" xfId="9282"/>
    <cellStyle name="Normal 51 2 7 2" xfId="26263"/>
    <cellStyle name="Normal 51 2 8" xfId="17986"/>
    <cellStyle name="Normal 51 2 9" xfId="18695"/>
    <cellStyle name="Normal 51 3" xfId="1271"/>
    <cellStyle name="Normal 51 3 2" xfId="1767"/>
    <cellStyle name="Normal 51 3 2 2" xfId="2766"/>
    <cellStyle name="Normal 51 3 2 2 2" xfId="4728"/>
    <cellStyle name="Normal 51 3 2 2 2 2" xfId="8511"/>
    <cellStyle name="Normal 51 3 2 2 2 2 2" xfId="16570"/>
    <cellStyle name="Normal 51 3 2 2 2 2 2 2" xfId="33417"/>
    <cellStyle name="Normal 51 3 2 2 2 2 3" xfId="25850"/>
    <cellStyle name="Normal 51 3 2 2 2 3" xfId="12787"/>
    <cellStyle name="Normal 51 3 2 2 2 3 2" xfId="29636"/>
    <cellStyle name="Normal 51 3 2 2 2 4" xfId="22069"/>
    <cellStyle name="Normal 51 3 2 2 3" xfId="6627"/>
    <cellStyle name="Normal 51 3 2 2 3 2" xfId="14686"/>
    <cellStyle name="Normal 51 3 2 2 3 2 2" xfId="31533"/>
    <cellStyle name="Normal 51 3 2 2 3 3" xfId="23966"/>
    <cellStyle name="Normal 51 3 2 2 4" xfId="10853"/>
    <cellStyle name="Normal 51 3 2 2 4 2" xfId="27752"/>
    <cellStyle name="Normal 51 3 2 2 5" xfId="17996"/>
    <cellStyle name="Normal 51 3 2 2 6" xfId="20184"/>
    <cellStyle name="Normal 51 3 2 3" xfId="3816"/>
    <cellStyle name="Normal 51 3 2 3 2" xfId="7599"/>
    <cellStyle name="Normal 51 3 2 3 2 2" xfId="15658"/>
    <cellStyle name="Normal 51 3 2 3 2 2 2" xfId="32505"/>
    <cellStyle name="Normal 51 3 2 3 2 3" xfId="24938"/>
    <cellStyle name="Normal 51 3 2 3 3" xfId="11875"/>
    <cellStyle name="Normal 51 3 2 3 3 2" xfId="28724"/>
    <cellStyle name="Normal 51 3 2 3 4" xfId="21157"/>
    <cellStyle name="Normal 51 3 2 4" xfId="5715"/>
    <cellStyle name="Normal 51 3 2 4 2" xfId="13774"/>
    <cellStyle name="Normal 51 3 2 4 2 2" xfId="30621"/>
    <cellStyle name="Normal 51 3 2 4 3" xfId="23054"/>
    <cellStyle name="Normal 51 3 2 5" xfId="9900"/>
    <cellStyle name="Normal 51 3 2 5 2" xfId="26840"/>
    <cellStyle name="Normal 51 3 2 6" xfId="17995"/>
    <cellStyle name="Normal 51 3 2 7" xfId="19272"/>
    <cellStyle name="Normal 51 3 3" xfId="2313"/>
    <cellStyle name="Normal 51 3 3 2" xfId="4277"/>
    <cellStyle name="Normal 51 3 3 2 2" xfId="8060"/>
    <cellStyle name="Normal 51 3 3 2 2 2" xfId="16119"/>
    <cellStyle name="Normal 51 3 3 2 2 2 2" xfId="32966"/>
    <cellStyle name="Normal 51 3 3 2 2 3" xfId="25399"/>
    <cellStyle name="Normal 51 3 3 2 3" xfId="12336"/>
    <cellStyle name="Normal 51 3 3 2 3 2" xfId="29185"/>
    <cellStyle name="Normal 51 3 3 2 4" xfId="21618"/>
    <cellStyle name="Normal 51 3 3 3" xfId="6176"/>
    <cellStyle name="Normal 51 3 3 3 2" xfId="14235"/>
    <cellStyle name="Normal 51 3 3 3 2 2" xfId="31082"/>
    <cellStyle name="Normal 51 3 3 3 3" xfId="23515"/>
    <cellStyle name="Normal 51 3 3 4" xfId="10401"/>
    <cellStyle name="Normal 51 3 3 4 2" xfId="27301"/>
    <cellStyle name="Normal 51 3 3 5" xfId="17997"/>
    <cellStyle name="Normal 51 3 3 6" xfId="19733"/>
    <cellStyle name="Normal 51 3 4" xfId="3365"/>
    <cellStyle name="Normal 51 3 4 2" xfId="7148"/>
    <cellStyle name="Normal 51 3 4 2 2" xfId="15207"/>
    <cellStyle name="Normal 51 3 4 2 2 2" xfId="32054"/>
    <cellStyle name="Normal 51 3 4 2 3" xfId="24487"/>
    <cellStyle name="Normal 51 3 4 3" xfId="11424"/>
    <cellStyle name="Normal 51 3 4 3 2" xfId="28273"/>
    <cellStyle name="Normal 51 3 4 4" xfId="20706"/>
    <cellStyle name="Normal 51 3 5" xfId="5264"/>
    <cellStyle name="Normal 51 3 5 2" xfId="13323"/>
    <cellStyle name="Normal 51 3 5 2 2" xfId="30170"/>
    <cellStyle name="Normal 51 3 5 3" xfId="22603"/>
    <cellStyle name="Normal 51 3 6" xfId="9425"/>
    <cellStyle name="Normal 51 3 6 2" xfId="26389"/>
    <cellStyle name="Normal 51 3 7" xfId="17994"/>
    <cellStyle name="Normal 51 3 8" xfId="18821"/>
    <cellStyle name="Normal 51 4" xfId="1549"/>
    <cellStyle name="Normal 51 4 2" xfId="2548"/>
    <cellStyle name="Normal 51 4 2 2" xfId="4510"/>
    <cellStyle name="Normal 51 4 2 2 2" xfId="8293"/>
    <cellStyle name="Normal 51 4 2 2 2 2" xfId="16352"/>
    <cellStyle name="Normal 51 4 2 2 2 2 2" xfId="33199"/>
    <cellStyle name="Normal 51 4 2 2 2 3" xfId="25632"/>
    <cellStyle name="Normal 51 4 2 2 3" xfId="12569"/>
    <cellStyle name="Normal 51 4 2 2 3 2" xfId="29418"/>
    <cellStyle name="Normal 51 4 2 2 4" xfId="21851"/>
    <cellStyle name="Normal 51 4 2 3" xfId="6409"/>
    <cellStyle name="Normal 51 4 2 3 2" xfId="14468"/>
    <cellStyle name="Normal 51 4 2 3 2 2" xfId="31315"/>
    <cellStyle name="Normal 51 4 2 3 3" xfId="23748"/>
    <cellStyle name="Normal 51 4 2 4" xfId="10635"/>
    <cellStyle name="Normal 51 4 2 4 2" xfId="27534"/>
    <cellStyle name="Normal 51 4 2 5" xfId="17999"/>
    <cellStyle name="Normal 51 4 2 6" xfId="19966"/>
    <cellStyle name="Normal 51 4 3" xfId="3598"/>
    <cellStyle name="Normal 51 4 3 2" xfId="7381"/>
    <cellStyle name="Normal 51 4 3 2 2" xfId="15440"/>
    <cellStyle name="Normal 51 4 3 2 2 2" xfId="32287"/>
    <cellStyle name="Normal 51 4 3 2 3" xfId="24720"/>
    <cellStyle name="Normal 51 4 3 3" xfId="11657"/>
    <cellStyle name="Normal 51 4 3 3 2" xfId="28506"/>
    <cellStyle name="Normal 51 4 3 4" xfId="20939"/>
    <cellStyle name="Normal 51 4 4" xfId="5497"/>
    <cellStyle name="Normal 51 4 4 2" xfId="13556"/>
    <cellStyle name="Normal 51 4 4 2 2" xfId="30403"/>
    <cellStyle name="Normal 51 4 4 3" xfId="22836"/>
    <cellStyle name="Normal 51 4 5" xfId="9682"/>
    <cellStyle name="Normal 51 4 5 2" xfId="26622"/>
    <cellStyle name="Normal 51 4 6" xfId="17998"/>
    <cellStyle name="Normal 51 4 7" xfId="19054"/>
    <cellStyle name="Normal 51 5" xfId="2094"/>
    <cellStyle name="Normal 51 5 2" xfId="4059"/>
    <cellStyle name="Normal 51 5 2 2" xfId="7842"/>
    <cellStyle name="Normal 51 5 2 2 2" xfId="15901"/>
    <cellStyle name="Normal 51 5 2 2 2 2" xfId="32748"/>
    <cellStyle name="Normal 51 5 2 2 3" xfId="25181"/>
    <cellStyle name="Normal 51 5 2 3" xfId="12118"/>
    <cellStyle name="Normal 51 5 2 3 2" xfId="28967"/>
    <cellStyle name="Normal 51 5 2 4" xfId="21400"/>
    <cellStyle name="Normal 51 5 3" xfId="5958"/>
    <cellStyle name="Normal 51 5 3 2" xfId="14017"/>
    <cellStyle name="Normal 51 5 3 2 2" xfId="30864"/>
    <cellStyle name="Normal 51 5 3 3" xfId="23297"/>
    <cellStyle name="Normal 51 5 4" xfId="10183"/>
    <cellStyle name="Normal 51 5 4 2" xfId="27083"/>
    <cellStyle name="Normal 51 5 5" xfId="18000"/>
    <cellStyle name="Normal 51 5 6" xfId="19515"/>
    <cellStyle name="Normal 51 6" xfId="3147"/>
    <cellStyle name="Normal 51 6 2" xfId="6930"/>
    <cellStyle name="Normal 51 6 2 2" xfId="14989"/>
    <cellStyle name="Normal 51 6 2 2 2" xfId="31836"/>
    <cellStyle name="Normal 51 6 2 3" xfId="24269"/>
    <cellStyle name="Normal 51 6 3" xfId="11206"/>
    <cellStyle name="Normal 51 6 3 2" xfId="28055"/>
    <cellStyle name="Normal 51 6 4" xfId="20488"/>
    <cellStyle name="Normal 51 7" xfId="5046"/>
    <cellStyle name="Normal 51 7 2" xfId="13105"/>
    <cellStyle name="Normal 51 7 2 2" xfId="29952"/>
    <cellStyle name="Normal 51 7 3" xfId="22385"/>
    <cellStyle name="Normal 51 8" xfId="9166"/>
    <cellStyle name="Normal 51 8 2" xfId="26171"/>
    <cellStyle name="Normal 51 9" xfId="17985"/>
    <cellStyle name="Normal 52" xfId="968"/>
    <cellStyle name="Normal 52 2" xfId="1272"/>
    <cellStyle name="Normal 52 2 2" xfId="1768"/>
    <cellStyle name="Normal 52 2 2 2" xfId="2767"/>
    <cellStyle name="Normal 52 2 2 2 2" xfId="4729"/>
    <cellStyle name="Normal 52 2 2 2 2 2" xfId="8512"/>
    <cellStyle name="Normal 52 2 2 2 2 2 2" xfId="16571"/>
    <cellStyle name="Normal 52 2 2 2 2 2 2 2" xfId="33418"/>
    <cellStyle name="Normal 52 2 2 2 2 2 3" xfId="25851"/>
    <cellStyle name="Normal 52 2 2 2 2 3" xfId="12788"/>
    <cellStyle name="Normal 52 2 2 2 2 3 2" xfId="29637"/>
    <cellStyle name="Normal 52 2 2 2 2 4" xfId="22070"/>
    <cellStyle name="Normal 52 2 2 2 3" xfId="6628"/>
    <cellStyle name="Normal 52 2 2 2 3 2" xfId="14687"/>
    <cellStyle name="Normal 52 2 2 2 3 2 2" xfId="31534"/>
    <cellStyle name="Normal 52 2 2 2 3 3" xfId="23967"/>
    <cellStyle name="Normal 52 2 2 2 4" xfId="10854"/>
    <cellStyle name="Normal 52 2 2 2 4 2" xfId="27753"/>
    <cellStyle name="Normal 52 2 2 2 5" xfId="18004"/>
    <cellStyle name="Normal 52 2 2 2 6" xfId="20185"/>
    <cellStyle name="Normal 52 2 2 3" xfId="3817"/>
    <cellStyle name="Normal 52 2 2 3 2" xfId="7600"/>
    <cellStyle name="Normal 52 2 2 3 2 2" xfId="15659"/>
    <cellStyle name="Normal 52 2 2 3 2 2 2" xfId="32506"/>
    <cellStyle name="Normal 52 2 2 3 2 3" xfId="24939"/>
    <cellStyle name="Normal 52 2 2 3 3" xfId="11876"/>
    <cellStyle name="Normal 52 2 2 3 3 2" xfId="28725"/>
    <cellStyle name="Normal 52 2 2 3 4" xfId="21158"/>
    <cellStyle name="Normal 52 2 2 4" xfId="5716"/>
    <cellStyle name="Normal 52 2 2 4 2" xfId="13775"/>
    <cellStyle name="Normal 52 2 2 4 2 2" xfId="30622"/>
    <cellStyle name="Normal 52 2 2 4 3" xfId="23055"/>
    <cellStyle name="Normal 52 2 2 5" xfId="9901"/>
    <cellStyle name="Normal 52 2 2 5 2" xfId="26841"/>
    <cellStyle name="Normal 52 2 2 6" xfId="18003"/>
    <cellStyle name="Normal 52 2 2 7" xfId="19273"/>
    <cellStyle name="Normal 52 2 3" xfId="2314"/>
    <cellStyle name="Normal 52 2 3 2" xfId="4278"/>
    <cellStyle name="Normal 52 2 3 2 2" xfId="8061"/>
    <cellStyle name="Normal 52 2 3 2 2 2" xfId="16120"/>
    <cellStyle name="Normal 52 2 3 2 2 2 2" xfId="32967"/>
    <cellStyle name="Normal 52 2 3 2 2 3" xfId="25400"/>
    <cellStyle name="Normal 52 2 3 2 3" xfId="12337"/>
    <cellStyle name="Normal 52 2 3 2 3 2" xfId="29186"/>
    <cellStyle name="Normal 52 2 3 2 4" xfId="21619"/>
    <cellStyle name="Normal 52 2 3 3" xfId="6177"/>
    <cellStyle name="Normal 52 2 3 3 2" xfId="14236"/>
    <cellStyle name="Normal 52 2 3 3 2 2" xfId="31083"/>
    <cellStyle name="Normal 52 2 3 3 3" xfId="23516"/>
    <cellStyle name="Normal 52 2 3 4" xfId="10402"/>
    <cellStyle name="Normal 52 2 3 4 2" xfId="27302"/>
    <cellStyle name="Normal 52 2 3 5" xfId="18005"/>
    <cellStyle name="Normal 52 2 3 6" xfId="19734"/>
    <cellStyle name="Normal 52 2 4" xfId="3366"/>
    <cellStyle name="Normal 52 2 4 2" xfId="7149"/>
    <cellStyle name="Normal 52 2 4 2 2" xfId="15208"/>
    <cellStyle name="Normal 52 2 4 2 2 2" xfId="32055"/>
    <cellStyle name="Normal 52 2 4 2 3" xfId="24488"/>
    <cellStyle name="Normal 52 2 4 3" xfId="11425"/>
    <cellStyle name="Normal 52 2 4 3 2" xfId="28274"/>
    <cellStyle name="Normal 52 2 4 4" xfId="20707"/>
    <cellStyle name="Normal 52 2 5" xfId="5265"/>
    <cellStyle name="Normal 52 2 5 2" xfId="13324"/>
    <cellStyle name="Normal 52 2 5 2 2" xfId="30171"/>
    <cellStyle name="Normal 52 2 5 3" xfId="22604"/>
    <cellStyle name="Normal 52 2 6" xfId="9426"/>
    <cellStyle name="Normal 52 2 6 2" xfId="26390"/>
    <cellStyle name="Normal 52 2 7" xfId="18002"/>
    <cellStyle name="Normal 52 2 8" xfId="18822"/>
    <cellStyle name="Normal 52 3" xfId="1550"/>
    <cellStyle name="Normal 52 3 2" xfId="2549"/>
    <cellStyle name="Normal 52 3 2 2" xfId="4511"/>
    <cellStyle name="Normal 52 3 2 2 2" xfId="8294"/>
    <cellStyle name="Normal 52 3 2 2 2 2" xfId="16353"/>
    <cellStyle name="Normal 52 3 2 2 2 2 2" xfId="33200"/>
    <cellStyle name="Normal 52 3 2 2 2 3" xfId="25633"/>
    <cellStyle name="Normal 52 3 2 2 3" xfId="12570"/>
    <cellStyle name="Normal 52 3 2 2 3 2" xfId="29419"/>
    <cellStyle name="Normal 52 3 2 2 4" xfId="21852"/>
    <cellStyle name="Normal 52 3 2 3" xfId="6410"/>
    <cellStyle name="Normal 52 3 2 3 2" xfId="14469"/>
    <cellStyle name="Normal 52 3 2 3 2 2" xfId="31316"/>
    <cellStyle name="Normal 52 3 2 3 3" xfId="23749"/>
    <cellStyle name="Normal 52 3 2 4" xfId="10636"/>
    <cellStyle name="Normal 52 3 2 4 2" xfId="27535"/>
    <cellStyle name="Normal 52 3 2 5" xfId="18007"/>
    <cellStyle name="Normal 52 3 2 6" xfId="19967"/>
    <cellStyle name="Normal 52 3 3" xfId="3599"/>
    <cellStyle name="Normal 52 3 3 2" xfId="7382"/>
    <cellStyle name="Normal 52 3 3 2 2" xfId="15441"/>
    <cellStyle name="Normal 52 3 3 2 2 2" xfId="32288"/>
    <cellStyle name="Normal 52 3 3 2 3" xfId="24721"/>
    <cellStyle name="Normal 52 3 3 3" xfId="11658"/>
    <cellStyle name="Normal 52 3 3 3 2" xfId="28507"/>
    <cellStyle name="Normal 52 3 3 4" xfId="20940"/>
    <cellStyle name="Normal 52 3 4" xfId="5498"/>
    <cellStyle name="Normal 52 3 4 2" xfId="13557"/>
    <cellStyle name="Normal 52 3 4 2 2" xfId="30404"/>
    <cellStyle name="Normal 52 3 4 3" xfId="22837"/>
    <cellStyle name="Normal 52 3 5" xfId="9683"/>
    <cellStyle name="Normal 52 3 5 2" xfId="26623"/>
    <cellStyle name="Normal 52 3 6" xfId="18006"/>
    <cellStyle name="Normal 52 3 7" xfId="19055"/>
    <cellStyle name="Normal 52 4" xfId="2095"/>
    <cellStyle name="Normal 52 4 2" xfId="4060"/>
    <cellStyle name="Normal 52 4 2 2" xfId="7843"/>
    <cellStyle name="Normal 52 4 2 2 2" xfId="15902"/>
    <cellStyle name="Normal 52 4 2 2 2 2" xfId="32749"/>
    <cellStyle name="Normal 52 4 2 2 3" xfId="25182"/>
    <cellStyle name="Normal 52 4 2 3" xfId="12119"/>
    <cellStyle name="Normal 52 4 2 3 2" xfId="28968"/>
    <cellStyle name="Normal 52 4 2 4" xfId="21401"/>
    <cellStyle name="Normal 52 4 3" xfId="5959"/>
    <cellStyle name="Normal 52 4 3 2" xfId="14018"/>
    <cellStyle name="Normal 52 4 3 2 2" xfId="30865"/>
    <cellStyle name="Normal 52 4 3 3" xfId="23298"/>
    <cellStyle name="Normal 52 4 4" xfId="10184"/>
    <cellStyle name="Normal 52 4 4 2" xfId="27084"/>
    <cellStyle name="Normal 52 4 5" xfId="18008"/>
    <cellStyle name="Normal 52 4 6" xfId="19516"/>
    <cellStyle name="Normal 52 5" xfId="3148"/>
    <cellStyle name="Normal 52 5 2" xfId="6931"/>
    <cellStyle name="Normal 52 5 2 2" xfId="14990"/>
    <cellStyle name="Normal 52 5 2 2 2" xfId="31837"/>
    <cellStyle name="Normal 52 5 2 3" xfId="24270"/>
    <cellStyle name="Normal 52 5 3" xfId="11207"/>
    <cellStyle name="Normal 52 5 3 2" xfId="28056"/>
    <cellStyle name="Normal 52 5 4" xfId="20489"/>
    <cellStyle name="Normal 52 6" xfId="5047"/>
    <cellStyle name="Normal 52 6 2" xfId="13106"/>
    <cellStyle name="Normal 52 6 2 2" xfId="29953"/>
    <cellStyle name="Normal 52 6 3" xfId="22386"/>
    <cellStyle name="Normal 52 7" xfId="9167"/>
    <cellStyle name="Normal 52 7 2" xfId="26172"/>
    <cellStyle name="Normal 52 8" xfId="18001"/>
    <cellStyle name="Normal 52 9" xfId="18604"/>
    <cellStyle name="Normal 53" xfId="969"/>
    <cellStyle name="Normal 53 2" xfId="1273"/>
    <cellStyle name="Normal 53 2 2" xfId="1769"/>
    <cellStyle name="Normal 53 2 2 2" xfId="2768"/>
    <cellStyle name="Normal 53 2 2 2 2" xfId="4730"/>
    <cellStyle name="Normal 53 2 2 2 2 2" xfId="8513"/>
    <cellStyle name="Normal 53 2 2 2 2 2 2" xfId="16572"/>
    <cellStyle name="Normal 53 2 2 2 2 2 2 2" xfId="33419"/>
    <cellStyle name="Normal 53 2 2 2 2 2 3" xfId="25852"/>
    <cellStyle name="Normal 53 2 2 2 2 3" xfId="12789"/>
    <cellStyle name="Normal 53 2 2 2 2 3 2" xfId="29638"/>
    <cellStyle name="Normal 53 2 2 2 2 4" xfId="22071"/>
    <cellStyle name="Normal 53 2 2 2 3" xfId="6629"/>
    <cellStyle name="Normal 53 2 2 2 3 2" xfId="14688"/>
    <cellStyle name="Normal 53 2 2 2 3 2 2" xfId="31535"/>
    <cellStyle name="Normal 53 2 2 2 3 3" xfId="23968"/>
    <cellStyle name="Normal 53 2 2 2 4" xfId="10855"/>
    <cellStyle name="Normal 53 2 2 2 4 2" xfId="27754"/>
    <cellStyle name="Normal 53 2 2 2 5" xfId="18012"/>
    <cellStyle name="Normal 53 2 2 2 6" xfId="20186"/>
    <cellStyle name="Normal 53 2 2 3" xfId="3818"/>
    <cellStyle name="Normal 53 2 2 3 2" xfId="7601"/>
    <cellStyle name="Normal 53 2 2 3 2 2" xfId="15660"/>
    <cellStyle name="Normal 53 2 2 3 2 2 2" xfId="32507"/>
    <cellStyle name="Normal 53 2 2 3 2 3" xfId="24940"/>
    <cellStyle name="Normal 53 2 2 3 3" xfId="11877"/>
    <cellStyle name="Normal 53 2 2 3 3 2" xfId="28726"/>
    <cellStyle name="Normal 53 2 2 3 4" xfId="21159"/>
    <cellStyle name="Normal 53 2 2 4" xfId="5717"/>
    <cellStyle name="Normal 53 2 2 4 2" xfId="13776"/>
    <cellStyle name="Normal 53 2 2 4 2 2" xfId="30623"/>
    <cellStyle name="Normal 53 2 2 4 3" xfId="23056"/>
    <cellStyle name="Normal 53 2 2 5" xfId="9902"/>
    <cellStyle name="Normal 53 2 2 5 2" xfId="26842"/>
    <cellStyle name="Normal 53 2 2 6" xfId="18011"/>
    <cellStyle name="Normal 53 2 2 7" xfId="19274"/>
    <cellStyle name="Normal 53 2 3" xfId="2315"/>
    <cellStyle name="Normal 53 2 3 2" xfId="4279"/>
    <cellStyle name="Normal 53 2 3 2 2" xfId="8062"/>
    <cellStyle name="Normal 53 2 3 2 2 2" xfId="16121"/>
    <cellStyle name="Normal 53 2 3 2 2 2 2" xfId="32968"/>
    <cellStyle name="Normal 53 2 3 2 2 3" xfId="25401"/>
    <cellStyle name="Normal 53 2 3 2 3" xfId="12338"/>
    <cellStyle name="Normal 53 2 3 2 3 2" xfId="29187"/>
    <cellStyle name="Normal 53 2 3 2 4" xfId="21620"/>
    <cellStyle name="Normal 53 2 3 3" xfId="6178"/>
    <cellStyle name="Normal 53 2 3 3 2" xfId="14237"/>
    <cellStyle name="Normal 53 2 3 3 2 2" xfId="31084"/>
    <cellStyle name="Normal 53 2 3 3 3" xfId="23517"/>
    <cellStyle name="Normal 53 2 3 4" xfId="10403"/>
    <cellStyle name="Normal 53 2 3 4 2" xfId="27303"/>
    <cellStyle name="Normal 53 2 3 5" xfId="18013"/>
    <cellStyle name="Normal 53 2 3 6" xfId="19735"/>
    <cellStyle name="Normal 53 2 4" xfId="3367"/>
    <cellStyle name="Normal 53 2 4 2" xfId="7150"/>
    <cellStyle name="Normal 53 2 4 2 2" xfId="15209"/>
    <cellStyle name="Normal 53 2 4 2 2 2" xfId="32056"/>
    <cellStyle name="Normal 53 2 4 2 3" xfId="24489"/>
    <cellStyle name="Normal 53 2 4 3" xfId="11426"/>
    <cellStyle name="Normal 53 2 4 3 2" xfId="28275"/>
    <cellStyle name="Normal 53 2 4 4" xfId="20708"/>
    <cellStyle name="Normal 53 2 5" xfId="5266"/>
    <cellStyle name="Normal 53 2 5 2" xfId="13325"/>
    <cellStyle name="Normal 53 2 5 2 2" xfId="30172"/>
    <cellStyle name="Normal 53 2 5 3" xfId="22605"/>
    <cellStyle name="Normal 53 2 6" xfId="9427"/>
    <cellStyle name="Normal 53 2 6 2" xfId="26391"/>
    <cellStyle name="Normal 53 2 7" xfId="18010"/>
    <cellStyle name="Normal 53 2 8" xfId="18823"/>
    <cellStyle name="Normal 53 3" xfId="1551"/>
    <cellStyle name="Normal 53 3 2" xfId="2550"/>
    <cellStyle name="Normal 53 3 2 2" xfId="4512"/>
    <cellStyle name="Normal 53 3 2 2 2" xfId="8295"/>
    <cellStyle name="Normal 53 3 2 2 2 2" xfId="16354"/>
    <cellStyle name="Normal 53 3 2 2 2 2 2" xfId="33201"/>
    <cellStyle name="Normal 53 3 2 2 2 3" xfId="25634"/>
    <cellStyle name="Normal 53 3 2 2 3" xfId="12571"/>
    <cellStyle name="Normal 53 3 2 2 3 2" xfId="29420"/>
    <cellStyle name="Normal 53 3 2 2 4" xfId="21853"/>
    <cellStyle name="Normal 53 3 2 3" xfId="6411"/>
    <cellStyle name="Normal 53 3 2 3 2" xfId="14470"/>
    <cellStyle name="Normal 53 3 2 3 2 2" xfId="31317"/>
    <cellStyle name="Normal 53 3 2 3 3" xfId="23750"/>
    <cellStyle name="Normal 53 3 2 4" xfId="10637"/>
    <cellStyle name="Normal 53 3 2 4 2" xfId="27536"/>
    <cellStyle name="Normal 53 3 2 5" xfId="18015"/>
    <cellStyle name="Normal 53 3 2 6" xfId="19968"/>
    <cellStyle name="Normal 53 3 3" xfId="3600"/>
    <cellStyle name="Normal 53 3 3 2" xfId="7383"/>
    <cellStyle name="Normal 53 3 3 2 2" xfId="15442"/>
    <cellStyle name="Normal 53 3 3 2 2 2" xfId="32289"/>
    <cellStyle name="Normal 53 3 3 2 3" xfId="24722"/>
    <cellStyle name="Normal 53 3 3 3" xfId="11659"/>
    <cellStyle name="Normal 53 3 3 3 2" xfId="28508"/>
    <cellStyle name="Normal 53 3 3 4" xfId="20941"/>
    <cellStyle name="Normal 53 3 4" xfId="5499"/>
    <cellStyle name="Normal 53 3 4 2" xfId="13558"/>
    <cellStyle name="Normal 53 3 4 2 2" xfId="30405"/>
    <cellStyle name="Normal 53 3 4 3" xfId="22838"/>
    <cellStyle name="Normal 53 3 5" xfId="9684"/>
    <cellStyle name="Normal 53 3 5 2" xfId="26624"/>
    <cellStyle name="Normal 53 3 6" xfId="18014"/>
    <cellStyle name="Normal 53 3 7" xfId="19056"/>
    <cellStyle name="Normal 53 4" xfId="2096"/>
    <cellStyle name="Normal 53 4 2" xfId="4061"/>
    <cellStyle name="Normal 53 4 2 2" xfId="7844"/>
    <cellStyle name="Normal 53 4 2 2 2" xfId="15903"/>
    <cellStyle name="Normal 53 4 2 2 2 2" xfId="32750"/>
    <cellStyle name="Normal 53 4 2 2 3" xfId="25183"/>
    <cellStyle name="Normal 53 4 2 3" xfId="12120"/>
    <cellStyle name="Normal 53 4 2 3 2" xfId="28969"/>
    <cellStyle name="Normal 53 4 2 4" xfId="21402"/>
    <cellStyle name="Normal 53 4 3" xfId="5960"/>
    <cellStyle name="Normal 53 4 3 2" xfId="14019"/>
    <cellStyle name="Normal 53 4 3 2 2" xfId="30866"/>
    <cellStyle name="Normal 53 4 3 3" xfId="23299"/>
    <cellStyle name="Normal 53 4 4" xfId="10185"/>
    <cellStyle name="Normal 53 4 4 2" xfId="27085"/>
    <cellStyle name="Normal 53 4 5" xfId="18016"/>
    <cellStyle name="Normal 53 4 6" xfId="19517"/>
    <cellStyle name="Normal 53 5" xfId="3149"/>
    <cellStyle name="Normal 53 5 2" xfId="6932"/>
    <cellStyle name="Normal 53 5 2 2" xfId="14991"/>
    <cellStyle name="Normal 53 5 2 2 2" xfId="31838"/>
    <cellStyle name="Normal 53 5 2 3" xfId="24271"/>
    <cellStyle name="Normal 53 5 3" xfId="11208"/>
    <cellStyle name="Normal 53 5 3 2" xfId="28057"/>
    <cellStyle name="Normal 53 5 4" xfId="20490"/>
    <cellStyle name="Normal 53 6" xfId="5048"/>
    <cellStyle name="Normal 53 6 2" xfId="13107"/>
    <cellStyle name="Normal 53 6 2 2" xfId="29954"/>
    <cellStyle name="Normal 53 6 3" xfId="22387"/>
    <cellStyle name="Normal 53 7" xfId="9168"/>
    <cellStyle name="Normal 53 7 2" xfId="26173"/>
    <cellStyle name="Normal 53 8" xfId="18009"/>
    <cellStyle name="Normal 53 9" xfId="18605"/>
    <cellStyle name="Normal 54" xfId="970"/>
    <cellStyle name="Normal 54 2" xfId="1274"/>
    <cellStyle name="Normal 54 2 2" xfId="1770"/>
    <cellStyle name="Normal 54 2 2 2" xfId="2769"/>
    <cellStyle name="Normal 54 2 2 2 2" xfId="4731"/>
    <cellStyle name="Normal 54 2 2 2 2 2" xfId="8514"/>
    <cellStyle name="Normal 54 2 2 2 2 2 2" xfId="16573"/>
    <cellStyle name="Normal 54 2 2 2 2 2 2 2" xfId="33420"/>
    <cellStyle name="Normal 54 2 2 2 2 2 3" xfId="25853"/>
    <cellStyle name="Normal 54 2 2 2 2 3" xfId="12790"/>
    <cellStyle name="Normal 54 2 2 2 2 3 2" xfId="29639"/>
    <cellStyle name="Normal 54 2 2 2 2 4" xfId="22072"/>
    <cellStyle name="Normal 54 2 2 2 3" xfId="6630"/>
    <cellStyle name="Normal 54 2 2 2 3 2" xfId="14689"/>
    <cellStyle name="Normal 54 2 2 2 3 2 2" xfId="31536"/>
    <cellStyle name="Normal 54 2 2 2 3 3" xfId="23969"/>
    <cellStyle name="Normal 54 2 2 2 4" xfId="10856"/>
    <cellStyle name="Normal 54 2 2 2 4 2" xfId="27755"/>
    <cellStyle name="Normal 54 2 2 2 5" xfId="18020"/>
    <cellStyle name="Normal 54 2 2 2 6" xfId="20187"/>
    <cellStyle name="Normal 54 2 2 3" xfId="3819"/>
    <cellStyle name="Normal 54 2 2 3 2" xfId="7602"/>
    <cellStyle name="Normal 54 2 2 3 2 2" xfId="15661"/>
    <cellStyle name="Normal 54 2 2 3 2 2 2" xfId="32508"/>
    <cellStyle name="Normal 54 2 2 3 2 3" xfId="24941"/>
    <cellStyle name="Normal 54 2 2 3 3" xfId="11878"/>
    <cellStyle name="Normal 54 2 2 3 3 2" xfId="28727"/>
    <cellStyle name="Normal 54 2 2 3 4" xfId="21160"/>
    <cellStyle name="Normal 54 2 2 4" xfId="5718"/>
    <cellStyle name="Normal 54 2 2 4 2" xfId="13777"/>
    <cellStyle name="Normal 54 2 2 4 2 2" xfId="30624"/>
    <cellStyle name="Normal 54 2 2 4 3" xfId="23057"/>
    <cellStyle name="Normal 54 2 2 5" xfId="9903"/>
    <cellStyle name="Normal 54 2 2 5 2" xfId="26843"/>
    <cellStyle name="Normal 54 2 2 6" xfId="18019"/>
    <cellStyle name="Normal 54 2 2 7" xfId="19275"/>
    <cellStyle name="Normal 54 2 3" xfId="2316"/>
    <cellStyle name="Normal 54 2 3 2" xfId="4280"/>
    <cellStyle name="Normal 54 2 3 2 2" xfId="8063"/>
    <cellStyle name="Normal 54 2 3 2 2 2" xfId="16122"/>
    <cellStyle name="Normal 54 2 3 2 2 2 2" xfId="32969"/>
    <cellStyle name="Normal 54 2 3 2 2 3" xfId="25402"/>
    <cellStyle name="Normal 54 2 3 2 3" xfId="12339"/>
    <cellStyle name="Normal 54 2 3 2 3 2" xfId="29188"/>
    <cellStyle name="Normal 54 2 3 2 4" xfId="21621"/>
    <cellStyle name="Normal 54 2 3 3" xfId="6179"/>
    <cellStyle name="Normal 54 2 3 3 2" xfId="14238"/>
    <cellStyle name="Normal 54 2 3 3 2 2" xfId="31085"/>
    <cellStyle name="Normal 54 2 3 3 3" xfId="23518"/>
    <cellStyle name="Normal 54 2 3 4" xfId="10404"/>
    <cellStyle name="Normal 54 2 3 4 2" xfId="27304"/>
    <cellStyle name="Normal 54 2 3 5" xfId="18021"/>
    <cellStyle name="Normal 54 2 3 6" xfId="19736"/>
    <cellStyle name="Normal 54 2 4" xfId="3368"/>
    <cellStyle name="Normal 54 2 4 2" xfId="7151"/>
    <cellStyle name="Normal 54 2 4 2 2" xfId="15210"/>
    <cellStyle name="Normal 54 2 4 2 2 2" xfId="32057"/>
    <cellStyle name="Normal 54 2 4 2 3" xfId="24490"/>
    <cellStyle name="Normal 54 2 4 3" xfId="11427"/>
    <cellStyle name="Normal 54 2 4 3 2" xfId="28276"/>
    <cellStyle name="Normal 54 2 4 4" xfId="20709"/>
    <cellStyle name="Normal 54 2 5" xfId="5267"/>
    <cellStyle name="Normal 54 2 5 2" xfId="13326"/>
    <cellStyle name="Normal 54 2 5 2 2" xfId="30173"/>
    <cellStyle name="Normal 54 2 5 3" xfId="22606"/>
    <cellStyle name="Normal 54 2 6" xfId="9428"/>
    <cellStyle name="Normal 54 2 6 2" xfId="26392"/>
    <cellStyle name="Normal 54 2 7" xfId="18018"/>
    <cellStyle name="Normal 54 2 8" xfId="18824"/>
    <cellStyle name="Normal 54 3" xfId="1552"/>
    <cellStyle name="Normal 54 3 2" xfId="2551"/>
    <cellStyle name="Normal 54 3 2 2" xfId="4513"/>
    <cellStyle name="Normal 54 3 2 2 2" xfId="8296"/>
    <cellStyle name="Normal 54 3 2 2 2 2" xfId="16355"/>
    <cellStyle name="Normal 54 3 2 2 2 2 2" xfId="33202"/>
    <cellStyle name="Normal 54 3 2 2 2 3" xfId="25635"/>
    <cellStyle name="Normal 54 3 2 2 3" xfId="12572"/>
    <cellStyle name="Normal 54 3 2 2 3 2" xfId="29421"/>
    <cellStyle name="Normal 54 3 2 2 4" xfId="21854"/>
    <cellStyle name="Normal 54 3 2 3" xfId="6412"/>
    <cellStyle name="Normal 54 3 2 3 2" xfId="14471"/>
    <cellStyle name="Normal 54 3 2 3 2 2" xfId="31318"/>
    <cellStyle name="Normal 54 3 2 3 3" xfId="23751"/>
    <cellStyle name="Normal 54 3 2 4" xfId="10638"/>
    <cellStyle name="Normal 54 3 2 4 2" xfId="27537"/>
    <cellStyle name="Normal 54 3 2 5" xfId="18023"/>
    <cellStyle name="Normal 54 3 2 6" xfId="19969"/>
    <cellStyle name="Normal 54 3 3" xfId="3601"/>
    <cellStyle name="Normal 54 3 3 2" xfId="7384"/>
    <cellStyle name="Normal 54 3 3 2 2" xfId="15443"/>
    <cellStyle name="Normal 54 3 3 2 2 2" xfId="32290"/>
    <cellStyle name="Normal 54 3 3 2 3" xfId="24723"/>
    <cellStyle name="Normal 54 3 3 3" xfId="11660"/>
    <cellStyle name="Normal 54 3 3 3 2" xfId="28509"/>
    <cellStyle name="Normal 54 3 3 4" xfId="20942"/>
    <cellStyle name="Normal 54 3 4" xfId="5500"/>
    <cellStyle name="Normal 54 3 4 2" xfId="13559"/>
    <cellStyle name="Normal 54 3 4 2 2" xfId="30406"/>
    <cellStyle name="Normal 54 3 4 3" xfId="22839"/>
    <cellStyle name="Normal 54 3 5" xfId="9685"/>
    <cellStyle name="Normal 54 3 5 2" xfId="26625"/>
    <cellStyle name="Normal 54 3 6" xfId="18022"/>
    <cellStyle name="Normal 54 3 7" xfId="19057"/>
    <cellStyle name="Normal 54 4" xfId="2097"/>
    <cellStyle name="Normal 54 4 2" xfId="4062"/>
    <cellStyle name="Normal 54 4 2 2" xfId="7845"/>
    <cellStyle name="Normal 54 4 2 2 2" xfId="15904"/>
    <cellStyle name="Normal 54 4 2 2 2 2" xfId="32751"/>
    <cellStyle name="Normal 54 4 2 2 3" xfId="25184"/>
    <cellStyle name="Normal 54 4 2 3" xfId="12121"/>
    <cellStyle name="Normal 54 4 2 3 2" xfId="28970"/>
    <cellStyle name="Normal 54 4 2 4" xfId="21403"/>
    <cellStyle name="Normal 54 4 3" xfId="5961"/>
    <cellStyle name="Normal 54 4 3 2" xfId="14020"/>
    <cellStyle name="Normal 54 4 3 2 2" xfId="30867"/>
    <cellStyle name="Normal 54 4 3 3" xfId="23300"/>
    <cellStyle name="Normal 54 4 4" xfId="10186"/>
    <cellStyle name="Normal 54 4 4 2" xfId="27086"/>
    <cellStyle name="Normal 54 4 5" xfId="18024"/>
    <cellStyle name="Normal 54 4 6" xfId="19518"/>
    <cellStyle name="Normal 54 5" xfId="3150"/>
    <cellStyle name="Normal 54 5 2" xfId="6933"/>
    <cellStyle name="Normal 54 5 2 2" xfId="14992"/>
    <cellStyle name="Normal 54 5 2 2 2" xfId="31839"/>
    <cellStyle name="Normal 54 5 2 3" xfId="24272"/>
    <cellStyle name="Normal 54 5 3" xfId="11209"/>
    <cellStyle name="Normal 54 5 3 2" xfId="28058"/>
    <cellStyle name="Normal 54 5 4" xfId="20491"/>
    <cellStyle name="Normal 54 6" xfId="5049"/>
    <cellStyle name="Normal 54 6 2" xfId="13108"/>
    <cellStyle name="Normal 54 6 2 2" xfId="29955"/>
    <cellStyle name="Normal 54 6 3" xfId="22388"/>
    <cellStyle name="Normal 54 7" xfId="9169"/>
    <cellStyle name="Normal 54 7 2" xfId="26174"/>
    <cellStyle name="Normal 54 8" xfId="18017"/>
    <cellStyle name="Normal 54 9" xfId="18606"/>
    <cellStyle name="Normal 55" xfId="971"/>
    <cellStyle name="Normal 55 2" xfId="1275"/>
    <cellStyle name="Normal 55 2 2" xfId="1771"/>
    <cellStyle name="Normal 55 2 2 2" xfId="2770"/>
    <cellStyle name="Normal 55 2 2 2 2" xfId="4732"/>
    <cellStyle name="Normal 55 2 2 2 2 2" xfId="8515"/>
    <cellStyle name="Normal 55 2 2 2 2 2 2" xfId="16574"/>
    <cellStyle name="Normal 55 2 2 2 2 2 2 2" xfId="33421"/>
    <cellStyle name="Normal 55 2 2 2 2 2 3" xfId="25854"/>
    <cellStyle name="Normal 55 2 2 2 2 3" xfId="12791"/>
    <cellStyle name="Normal 55 2 2 2 2 3 2" xfId="29640"/>
    <cellStyle name="Normal 55 2 2 2 2 4" xfId="22073"/>
    <cellStyle name="Normal 55 2 2 2 3" xfId="6631"/>
    <cellStyle name="Normal 55 2 2 2 3 2" xfId="14690"/>
    <cellStyle name="Normal 55 2 2 2 3 2 2" xfId="31537"/>
    <cellStyle name="Normal 55 2 2 2 3 3" xfId="23970"/>
    <cellStyle name="Normal 55 2 2 2 4" xfId="10857"/>
    <cellStyle name="Normal 55 2 2 2 4 2" xfId="27756"/>
    <cellStyle name="Normal 55 2 2 2 5" xfId="18028"/>
    <cellStyle name="Normal 55 2 2 2 6" xfId="20188"/>
    <cellStyle name="Normal 55 2 2 3" xfId="3820"/>
    <cellStyle name="Normal 55 2 2 3 2" xfId="7603"/>
    <cellStyle name="Normal 55 2 2 3 2 2" xfId="15662"/>
    <cellStyle name="Normal 55 2 2 3 2 2 2" xfId="32509"/>
    <cellStyle name="Normal 55 2 2 3 2 3" xfId="24942"/>
    <cellStyle name="Normal 55 2 2 3 3" xfId="11879"/>
    <cellStyle name="Normal 55 2 2 3 3 2" xfId="28728"/>
    <cellStyle name="Normal 55 2 2 3 4" xfId="21161"/>
    <cellStyle name="Normal 55 2 2 4" xfId="5719"/>
    <cellStyle name="Normal 55 2 2 4 2" xfId="13778"/>
    <cellStyle name="Normal 55 2 2 4 2 2" xfId="30625"/>
    <cellStyle name="Normal 55 2 2 4 3" xfId="23058"/>
    <cellStyle name="Normal 55 2 2 5" xfId="9904"/>
    <cellStyle name="Normal 55 2 2 5 2" xfId="26844"/>
    <cellStyle name="Normal 55 2 2 6" xfId="18027"/>
    <cellStyle name="Normal 55 2 2 7" xfId="19276"/>
    <cellStyle name="Normal 55 2 3" xfId="2317"/>
    <cellStyle name="Normal 55 2 3 2" xfId="4281"/>
    <cellStyle name="Normal 55 2 3 2 2" xfId="8064"/>
    <cellStyle name="Normal 55 2 3 2 2 2" xfId="16123"/>
    <cellStyle name="Normal 55 2 3 2 2 2 2" xfId="32970"/>
    <cellStyle name="Normal 55 2 3 2 2 3" xfId="25403"/>
    <cellStyle name="Normal 55 2 3 2 3" xfId="12340"/>
    <cellStyle name="Normal 55 2 3 2 3 2" xfId="29189"/>
    <cellStyle name="Normal 55 2 3 2 4" xfId="21622"/>
    <cellStyle name="Normal 55 2 3 3" xfId="6180"/>
    <cellStyle name="Normal 55 2 3 3 2" xfId="14239"/>
    <cellStyle name="Normal 55 2 3 3 2 2" xfId="31086"/>
    <cellStyle name="Normal 55 2 3 3 3" xfId="23519"/>
    <cellStyle name="Normal 55 2 3 4" xfId="10405"/>
    <cellStyle name="Normal 55 2 3 4 2" xfId="27305"/>
    <cellStyle name="Normal 55 2 3 5" xfId="18029"/>
    <cellStyle name="Normal 55 2 3 6" xfId="19737"/>
    <cellStyle name="Normal 55 2 4" xfId="3369"/>
    <cellStyle name="Normal 55 2 4 2" xfId="7152"/>
    <cellStyle name="Normal 55 2 4 2 2" xfId="15211"/>
    <cellStyle name="Normal 55 2 4 2 2 2" xfId="32058"/>
    <cellStyle name="Normal 55 2 4 2 3" xfId="24491"/>
    <cellStyle name="Normal 55 2 4 3" xfId="11428"/>
    <cellStyle name="Normal 55 2 4 3 2" xfId="28277"/>
    <cellStyle name="Normal 55 2 4 4" xfId="20710"/>
    <cellStyle name="Normal 55 2 5" xfId="5268"/>
    <cellStyle name="Normal 55 2 5 2" xfId="13327"/>
    <cellStyle name="Normal 55 2 5 2 2" xfId="30174"/>
    <cellStyle name="Normal 55 2 5 3" xfId="22607"/>
    <cellStyle name="Normal 55 2 6" xfId="9429"/>
    <cellStyle name="Normal 55 2 6 2" xfId="26393"/>
    <cellStyle name="Normal 55 2 7" xfId="18026"/>
    <cellStyle name="Normal 55 2 8" xfId="18825"/>
    <cellStyle name="Normal 55 3" xfId="1553"/>
    <cellStyle name="Normal 55 3 2" xfId="2552"/>
    <cellStyle name="Normal 55 3 2 2" xfId="4514"/>
    <cellStyle name="Normal 55 3 2 2 2" xfId="8297"/>
    <cellStyle name="Normal 55 3 2 2 2 2" xfId="16356"/>
    <cellStyle name="Normal 55 3 2 2 2 2 2" xfId="33203"/>
    <cellStyle name="Normal 55 3 2 2 2 3" xfId="25636"/>
    <cellStyle name="Normal 55 3 2 2 3" xfId="12573"/>
    <cellStyle name="Normal 55 3 2 2 3 2" xfId="29422"/>
    <cellStyle name="Normal 55 3 2 2 4" xfId="21855"/>
    <cellStyle name="Normal 55 3 2 3" xfId="6413"/>
    <cellStyle name="Normal 55 3 2 3 2" xfId="14472"/>
    <cellStyle name="Normal 55 3 2 3 2 2" xfId="31319"/>
    <cellStyle name="Normal 55 3 2 3 3" xfId="23752"/>
    <cellStyle name="Normal 55 3 2 4" xfId="10639"/>
    <cellStyle name="Normal 55 3 2 4 2" xfId="27538"/>
    <cellStyle name="Normal 55 3 2 5" xfId="18031"/>
    <cellStyle name="Normal 55 3 2 6" xfId="19970"/>
    <cellStyle name="Normal 55 3 3" xfId="3602"/>
    <cellStyle name="Normal 55 3 3 2" xfId="7385"/>
    <cellStyle name="Normal 55 3 3 2 2" xfId="15444"/>
    <cellStyle name="Normal 55 3 3 2 2 2" xfId="32291"/>
    <cellStyle name="Normal 55 3 3 2 3" xfId="24724"/>
    <cellStyle name="Normal 55 3 3 3" xfId="11661"/>
    <cellStyle name="Normal 55 3 3 3 2" xfId="28510"/>
    <cellStyle name="Normal 55 3 3 4" xfId="20943"/>
    <cellStyle name="Normal 55 3 4" xfId="5501"/>
    <cellStyle name="Normal 55 3 4 2" xfId="13560"/>
    <cellStyle name="Normal 55 3 4 2 2" xfId="30407"/>
    <cellStyle name="Normal 55 3 4 3" xfId="22840"/>
    <cellStyle name="Normal 55 3 5" xfId="9686"/>
    <cellStyle name="Normal 55 3 5 2" xfId="26626"/>
    <cellStyle name="Normal 55 3 6" xfId="18030"/>
    <cellStyle name="Normal 55 3 7" xfId="19058"/>
    <cellStyle name="Normal 55 4" xfId="2098"/>
    <cellStyle name="Normal 55 4 2" xfId="4063"/>
    <cellStyle name="Normal 55 4 2 2" xfId="7846"/>
    <cellStyle name="Normal 55 4 2 2 2" xfId="15905"/>
    <cellStyle name="Normal 55 4 2 2 2 2" xfId="32752"/>
    <cellStyle name="Normal 55 4 2 2 3" xfId="25185"/>
    <cellStyle name="Normal 55 4 2 3" xfId="12122"/>
    <cellStyle name="Normal 55 4 2 3 2" xfId="28971"/>
    <cellStyle name="Normal 55 4 2 4" xfId="21404"/>
    <cellStyle name="Normal 55 4 3" xfId="5962"/>
    <cellStyle name="Normal 55 4 3 2" xfId="14021"/>
    <cellStyle name="Normal 55 4 3 2 2" xfId="30868"/>
    <cellStyle name="Normal 55 4 3 3" xfId="23301"/>
    <cellStyle name="Normal 55 4 4" xfId="10187"/>
    <cellStyle name="Normal 55 4 4 2" xfId="27087"/>
    <cellStyle name="Normal 55 4 5" xfId="18032"/>
    <cellStyle name="Normal 55 4 6" xfId="19519"/>
    <cellStyle name="Normal 55 5" xfId="3151"/>
    <cellStyle name="Normal 55 5 2" xfId="6934"/>
    <cellStyle name="Normal 55 5 2 2" xfId="14993"/>
    <cellStyle name="Normal 55 5 2 2 2" xfId="31840"/>
    <cellStyle name="Normal 55 5 2 3" xfId="24273"/>
    <cellStyle name="Normal 55 5 3" xfId="11210"/>
    <cellStyle name="Normal 55 5 3 2" xfId="28059"/>
    <cellStyle name="Normal 55 5 4" xfId="20492"/>
    <cellStyle name="Normal 55 6" xfId="5050"/>
    <cellStyle name="Normal 55 6 2" xfId="13109"/>
    <cellStyle name="Normal 55 6 2 2" xfId="29956"/>
    <cellStyle name="Normal 55 6 3" xfId="22389"/>
    <cellStyle name="Normal 55 7" xfId="9170"/>
    <cellStyle name="Normal 55 7 2" xfId="26175"/>
    <cellStyle name="Normal 55 8" xfId="18025"/>
    <cellStyle name="Normal 55 9" xfId="18607"/>
    <cellStyle name="Normal 56" xfId="973"/>
    <cellStyle name="Normal 57" xfId="972"/>
    <cellStyle name="Normal 57 2" xfId="1276"/>
    <cellStyle name="Normal 57 2 2" xfId="1772"/>
    <cellStyle name="Normal 57 2 2 2" xfId="2771"/>
    <cellStyle name="Normal 57 2 2 2 2" xfId="4733"/>
    <cellStyle name="Normal 57 2 2 2 2 2" xfId="8516"/>
    <cellStyle name="Normal 57 2 2 2 2 2 2" xfId="16575"/>
    <cellStyle name="Normal 57 2 2 2 2 2 2 2" xfId="33422"/>
    <cellStyle name="Normal 57 2 2 2 2 2 3" xfId="25855"/>
    <cellStyle name="Normal 57 2 2 2 2 3" xfId="12792"/>
    <cellStyle name="Normal 57 2 2 2 2 3 2" xfId="29641"/>
    <cellStyle name="Normal 57 2 2 2 2 4" xfId="22074"/>
    <cellStyle name="Normal 57 2 2 2 3" xfId="6632"/>
    <cellStyle name="Normal 57 2 2 2 3 2" xfId="14691"/>
    <cellStyle name="Normal 57 2 2 2 3 2 2" xfId="31538"/>
    <cellStyle name="Normal 57 2 2 2 3 3" xfId="23971"/>
    <cellStyle name="Normal 57 2 2 2 4" xfId="10858"/>
    <cellStyle name="Normal 57 2 2 2 4 2" xfId="27757"/>
    <cellStyle name="Normal 57 2 2 2 5" xfId="18036"/>
    <cellStyle name="Normal 57 2 2 2 6" xfId="20189"/>
    <cellStyle name="Normal 57 2 2 3" xfId="3821"/>
    <cellStyle name="Normal 57 2 2 3 2" xfId="7604"/>
    <cellStyle name="Normal 57 2 2 3 2 2" xfId="15663"/>
    <cellStyle name="Normal 57 2 2 3 2 2 2" xfId="32510"/>
    <cellStyle name="Normal 57 2 2 3 2 3" xfId="24943"/>
    <cellStyle name="Normal 57 2 2 3 3" xfId="11880"/>
    <cellStyle name="Normal 57 2 2 3 3 2" xfId="28729"/>
    <cellStyle name="Normal 57 2 2 3 4" xfId="21162"/>
    <cellStyle name="Normal 57 2 2 4" xfId="5720"/>
    <cellStyle name="Normal 57 2 2 4 2" xfId="13779"/>
    <cellStyle name="Normal 57 2 2 4 2 2" xfId="30626"/>
    <cellStyle name="Normal 57 2 2 4 3" xfId="23059"/>
    <cellStyle name="Normal 57 2 2 5" xfId="9905"/>
    <cellStyle name="Normal 57 2 2 5 2" xfId="26845"/>
    <cellStyle name="Normal 57 2 2 6" xfId="18035"/>
    <cellStyle name="Normal 57 2 2 7" xfId="19277"/>
    <cellStyle name="Normal 57 2 3" xfId="2318"/>
    <cellStyle name="Normal 57 2 3 2" xfId="4282"/>
    <cellStyle name="Normal 57 2 3 2 2" xfId="8065"/>
    <cellStyle name="Normal 57 2 3 2 2 2" xfId="16124"/>
    <cellStyle name="Normal 57 2 3 2 2 2 2" xfId="32971"/>
    <cellStyle name="Normal 57 2 3 2 2 3" xfId="25404"/>
    <cellStyle name="Normal 57 2 3 2 3" xfId="12341"/>
    <cellStyle name="Normal 57 2 3 2 3 2" xfId="29190"/>
    <cellStyle name="Normal 57 2 3 2 4" xfId="21623"/>
    <cellStyle name="Normal 57 2 3 3" xfId="6181"/>
    <cellStyle name="Normal 57 2 3 3 2" xfId="14240"/>
    <cellStyle name="Normal 57 2 3 3 2 2" xfId="31087"/>
    <cellStyle name="Normal 57 2 3 3 3" xfId="23520"/>
    <cellStyle name="Normal 57 2 3 4" xfId="10406"/>
    <cellStyle name="Normal 57 2 3 4 2" xfId="27306"/>
    <cellStyle name="Normal 57 2 3 5" xfId="18037"/>
    <cellStyle name="Normal 57 2 3 6" xfId="19738"/>
    <cellStyle name="Normal 57 2 4" xfId="3370"/>
    <cellStyle name="Normal 57 2 4 2" xfId="7153"/>
    <cellStyle name="Normal 57 2 4 2 2" xfId="15212"/>
    <cellStyle name="Normal 57 2 4 2 2 2" xfId="32059"/>
    <cellStyle name="Normal 57 2 4 2 3" xfId="24492"/>
    <cellStyle name="Normal 57 2 4 3" xfId="11429"/>
    <cellStyle name="Normal 57 2 4 3 2" xfId="28278"/>
    <cellStyle name="Normal 57 2 4 4" xfId="20711"/>
    <cellStyle name="Normal 57 2 5" xfId="5269"/>
    <cellStyle name="Normal 57 2 5 2" xfId="13328"/>
    <cellStyle name="Normal 57 2 5 2 2" xfId="30175"/>
    <cellStyle name="Normal 57 2 5 3" xfId="22608"/>
    <cellStyle name="Normal 57 2 6" xfId="9430"/>
    <cellStyle name="Normal 57 2 6 2" xfId="26394"/>
    <cellStyle name="Normal 57 2 7" xfId="18034"/>
    <cellStyle name="Normal 57 2 8" xfId="18826"/>
    <cellStyle name="Normal 57 3" xfId="1554"/>
    <cellStyle name="Normal 57 3 2" xfId="2553"/>
    <cellStyle name="Normal 57 3 2 2" xfId="4515"/>
    <cellStyle name="Normal 57 3 2 2 2" xfId="8298"/>
    <cellStyle name="Normal 57 3 2 2 2 2" xfId="16357"/>
    <cellStyle name="Normal 57 3 2 2 2 2 2" xfId="33204"/>
    <cellStyle name="Normal 57 3 2 2 2 3" xfId="25637"/>
    <cellStyle name="Normal 57 3 2 2 3" xfId="12574"/>
    <cellStyle name="Normal 57 3 2 2 3 2" xfId="29423"/>
    <cellStyle name="Normal 57 3 2 2 4" xfId="21856"/>
    <cellStyle name="Normal 57 3 2 3" xfId="6414"/>
    <cellStyle name="Normal 57 3 2 3 2" xfId="14473"/>
    <cellStyle name="Normal 57 3 2 3 2 2" xfId="31320"/>
    <cellStyle name="Normal 57 3 2 3 3" xfId="23753"/>
    <cellStyle name="Normal 57 3 2 4" xfId="10640"/>
    <cellStyle name="Normal 57 3 2 4 2" xfId="27539"/>
    <cellStyle name="Normal 57 3 2 5" xfId="18039"/>
    <cellStyle name="Normal 57 3 2 6" xfId="19971"/>
    <cellStyle name="Normal 57 3 3" xfId="3603"/>
    <cellStyle name="Normal 57 3 3 2" xfId="7386"/>
    <cellStyle name="Normal 57 3 3 2 2" xfId="15445"/>
    <cellStyle name="Normal 57 3 3 2 2 2" xfId="32292"/>
    <cellStyle name="Normal 57 3 3 2 3" xfId="24725"/>
    <cellStyle name="Normal 57 3 3 3" xfId="11662"/>
    <cellStyle name="Normal 57 3 3 3 2" xfId="28511"/>
    <cellStyle name="Normal 57 3 3 4" xfId="20944"/>
    <cellStyle name="Normal 57 3 4" xfId="5502"/>
    <cellStyle name="Normal 57 3 4 2" xfId="13561"/>
    <cellStyle name="Normal 57 3 4 2 2" xfId="30408"/>
    <cellStyle name="Normal 57 3 4 3" xfId="22841"/>
    <cellStyle name="Normal 57 3 5" xfId="9687"/>
    <cellStyle name="Normal 57 3 5 2" xfId="26627"/>
    <cellStyle name="Normal 57 3 6" xfId="18038"/>
    <cellStyle name="Normal 57 3 7" xfId="19059"/>
    <cellStyle name="Normal 57 4" xfId="2099"/>
    <cellStyle name="Normal 57 4 2" xfId="4064"/>
    <cellStyle name="Normal 57 4 2 2" xfId="7847"/>
    <cellStyle name="Normal 57 4 2 2 2" xfId="15906"/>
    <cellStyle name="Normal 57 4 2 2 2 2" xfId="32753"/>
    <cellStyle name="Normal 57 4 2 2 3" xfId="25186"/>
    <cellStyle name="Normal 57 4 2 3" xfId="12123"/>
    <cellStyle name="Normal 57 4 2 3 2" xfId="28972"/>
    <cellStyle name="Normal 57 4 2 4" xfId="21405"/>
    <cellStyle name="Normal 57 4 3" xfId="5963"/>
    <cellStyle name="Normal 57 4 3 2" xfId="14022"/>
    <cellStyle name="Normal 57 4 3 2 2" xfId="30869"/>
    <cellStyle name="Normal 57 4 3 3" xfId="23302"/>
    <cellStyle name="Normal 57 4 4" xfId="10188"/>
    <cellStyle name="Normal 57 4 4 2" xfId="27088"/>
    <cellStyle name="Normal 57 4 5" xfId="18040"/>
    <cellStyle name="Normal 57 4 6" xfId="19520"/>
    <cellStyle name="Normal 57 5" xfId="3152"/>
    <cellStyle name="Normal 57 5 2" xfId="6935"/>
    <cellStyle name="Normal 57 5 2 2" xfId="14994"/>
    <cellStyle name="Normal 57 5 2 2 2" xfId="31841"/>
    <cellStyle name="Normal 57 5 2 3" xfId="24274"/>
    <cellStyle name="Normal 57 5 3" xfId="11211"/>
    <cellStyle name="Normal 57 5 3 2" xfId="28060"/>
    <cellStyle name="Normal 57 5 4" xfId="20493"/>
    <cellStyle name="Normal 57 6" xfId="5051"/>
    <cellStyle name="Normal 57 6 2" xfId="13110"/>
    <cellStyle name="Normal 57 6 2 2" xfId="29957"/>
    <cellStyle name="Normal 57 6 3" xfId="22390"/>
    <cellStyle name="Normal 57 7" xfId="9171"/>
    <cellStyle name="Normal 57 7 2" xfId="26176"/>
    <cellStyle name="Normal 57 8" xfId="18033"/>
    <cellStyle name="Normal 57 9" xfId="18608"/>
    <cellStyle name="Normal 58" xfId="1103"/>
    <cellStyle name="Normal 58 2" xfId="1364"/>
    <cellStyle name="Normal 58 2 2" xfId="1860"/>
    <cellStyle name="Normal 58 2 2 2" xfId="2859"/>
    <cellStyle name="Normal 58 2 2 2 2" xfId="4821"/>
    <cellStyle name="Normal 58 2 2 2 2 2" xfId="8604"/>
    <cellStyle name="Normal 58 2 2 2 2 2 2" xfId="16663"/>
    <cellStyle name="Normal 58 2 2 2 2 2 2 2" xfId="33510"/>
    <cellStyle name="Normal 58 2 2 2 2 2 3" xfId="25943"/>
    <cellStyle name="Normal 58 2 2 2 2 3" xfId="12880"/>
    <cellStyle name="Normal 58 2 2 2 2 3 2" xfId="29729"/>
    <cellStyle name="Normal 58 2 2 2 2 4" xfId="22162"/>
    <cellStyle name="Normal 58 2 2 2 3" xfId="6720"/>
    <cellStyle name="Normal 58 2 2 2 3 2" xfId="14779"/>
    <cellStyle name="Normal 58 2 2 2 3 2 2" xfId="31626"/>
    <cellStyle name="Normal 58 2 2 2 3 3" xfId="24059"/>
    <cellStyle name="Normal 58 2 2 2 4" xfId="10946"/>
    <cellStyle name="Normal 58 2 2 2 4 2" xfId="27845"/>
    <cellStyle name="Normal 58 2 2 2 5" xfId="18044"/>
    <cellStyle name="Normal 58 2 2 2 6" xfId="20277"/>
    <cellStyle name="Normal 58 2 2 3" xfId="3909"/>
    <cellStyle name="Normal 58 2 2 3 2" xfId="7692"/>
    <cellStyle name="Normal 58 2 2 3 2 2" xfId="15751"/>
    <cellStyle name="Normal 58 2 2 3 2 2 2" xfId="32598"/>
    <cellStyle name="Normal 58 2 2 3 2 3" xfId="25031"/>
    <cellStyle name="Normal 58 2 2 3 3" xfId="11968"/>
    <cellStyle name="Normal 58 2 2 3 3 2" xfId="28817"/>
    <cellStyle name="Normal 58 2 2 3 4" xfId="21250"/>
    <cellStyle name="Normal 58 2 2 4" xfId="5808"/>
    <cellStyle name="Normal 58 2 2 4 2" xfId="13867"/>
    <cellStyle name="Normal 58 2 2 4 2 2" xfId="30714"/>
    <cellStyle name="Normal 58 2 2 4 3" xfId="23147"/>
    <cellStyle name="Normal 58 2 2 5" xfId="9993"/>
    <cellStyle name="Normal 58 2 2 5 2" xfId="26933"/>
    <cellStyle name="Normal 58 2 2 6" xfId="18043"/>
    <cellStyle name="Normal 58 2 2 7" xfId="19365"/>
    <cellStyle name="Normal 58 2 3" xfId="2406"/>
    <cellStyle name="Normal 58 2 3 2" xfId="4370"/>
    <cellStyle name="Normal 58 2 3 2 2" xfId="8153"/>
    <cellStyle name="Normal 58 2 3 2 2 2" xfId="16212"/>
    <cellStyle name="Normal 58 2 3 2 2 2 2" xfId="33059"/>
    <cellStyle name="Normal 58 2 3 2 2 3" xfId="25492"/>
    <cellStyle name="Normal 58 2 3 2 3" xfId="12429"/>
    <cellStyle name="Normal 58 2 3 2 3 2" xfId="29278"/>
    <cellStyle name="Normal 58 2 3 2 4" xfId="21711"/>
    <cellStyle name="Normal 58 2 3 3" xfId="6269"/>
    <cellStyle name="Normal 58 2 3 3 2" xfId="14328"/>
    <cellStyle name="Normal 58 2 3 3 2 2" xfId="31175"/>
    <cellStyle name="Normal 58 2 3 3 3" xfId="23608"/>
    <cellStyle name="Normal 58 2 3 4" xfId="10494"/>
    <cellStyle name="Normal 58 2 3 4 2" xfId="27394"/>
    <cellStyle name="Normal 58 2 3 5" xfId="18045"/>
    <cellStyle name="Normal 58 2 3 6" xfId="19826"/>
    <cellStyle name="Normal 58 2 4" xfId="3458"/>
    <cellStyle name="Normal 58 2 4 2" xfId="7241"/>
    <cellStyle name="Normal 58 2 4 2 2" xfId="15300"/>
    <cellStyle name="Normal 58 2 4 2 2 2" xfId="32147"/>
    <cellStyle name="Normal 58 2 4 2 3" xfId="24580"/>
    <cellStyle name="Normal 58 2 4 3" xfId="11517"/>
    <cellStyle name="Normal 58 2 4 3 2" xfId="28366"/>
    <cellStyle name="Normal 58 2 4 4" xfId="20799"/>
    <cellStyle name="Normal 58 2 5" xfId="5357"/>
    <cellStyle name="Normal 58 2 5 2" xfId="13416"/>
    <cellStyle name="Normal 58 2 5 2 2" xfId="30263"/>
    <cellStyle name="Normal 58 2 5 3" xfId="22696"/>
    <cellStyle name="Normal 58 2 6" xfId="9518"/>
    <cellStyle name="Normal 58 2 6 2" xfId="26482"/>
    <cellStyle name="Normal 58 2 7" xfId="18042"/>
    <cellStyle name="Normal 58 2 8" xfId="18914"/>
    <cellStyle name="Normal 58 3" xfId="1642"/>
    <cellStyle name="Normal 58 3 2" xfId="2641"/>
    <cellStyle name="Normal 58 3 2 2" xfId="4603"/>
    <cellStyle name="Normal 58 3 2 2 2" xfId="8386"/>
    <cellStyle name="Normal 58 3 2 2 2 2" xfId="16445"/>
    <cellStyle name="Normal 58 3 2 2 2 2 2" xfId="33292"/>
    <cellStyle name="Normal 58 3 2 2 2 3" xfId="25725"/>
    <cellStyle name="Normal 58 3 2 2 3" xfId="12662"/>
    <cellStyle name="Normal 58 3 2 2 3 2" xfId="29511"/>
    <cellStyle name="Normal 58 3 2 2 4" xfId="21944"/>
    <cellStyle name="Normal 58 3 2 3" xfId="6502"/>
    <cellStyle name="Normal 58 3 2 3 2" xfId="14561"/>
    <cellStyle name="Normal 58 3 2 3 2 2" xfId="31408"/>
    <cellStyle name="Normal 58 3 2 3 3" xfId="23841"/>
    <cellStyle name="Normal 58 3 2 4" xfId="10728"/>
    <cellStyle name="Normal 58 3 2 4 2" xfId="27627"/>
    <cellStyle name="Normal 58 3 2 5" xfId="18047"/>
    <cellStyle name="Normal 58 3 2 6" xfId="20059"/>
    <cellStyle name="Normal 58 3 3" xfId="3691"/>
    <cellStyle name="Normal 58 3 3 2" xfId="7474"/>
    <cellStyle name="Normal 58 3 3 2 2" xfId="15533"/>
    <cellStyle name="Normal 58 3 3 2 2 2" xfId="32380"/>
    <cellStyle name="Normal 58 3 3 2 3" xfId="24813"/>
    <cellStyle name="Normal 58 3 3 3" xfId="11750"/>
    <cellStyle name="Normal 58 3 3 3 2" xfId="28599"/>
    <cellStyle name="Normal 58 3 3 4" xfId="21032"/>
    <cellStyle name="Normal 58 3 4" xfId="5590"/>
    <cellStyle name="Normal 58 3 4 2" xfId="13649"/>
    <cellStyle name="Normal 58 3 4 2 2" xfId="30496"/>
    <cellStyle name="Normal 58 3 4 3" xfId="22929"/>
    <cellStyle name="Normal 58 3 5" xfId="9775"/>
    <cellStyle name="Normal 58 3 5 2" xfId="26715"/>
    <cellStyle name="Normal 58 3 6" xfId="18046"/>
    <cellStyle name="Normal 58 3 7" xfId="19147"/>
    <cellStyle name="Normal 58 4" xfId="2188"/>
    <cellStyle name="Normal 58 4 2" xfId="4152"/>
    <cellStyle name="Normal 58 4 2 2" xfId="7935"/>
    <cellStyle name="Normal 58 4 2 2 2" xfId="15994"/>
    <cellStyle name="Normal 58 4 2 2 2 2" xfId="32841"/>
    <cellStyle name="Normal 58 4 2 2 3" xfId="25274"/>
    <cellStyle name="Normal 58 4 2 3" xfId="12211"/>
    <cellStyle name="Normal 58 4 2 3 2" xfId="29060"/>
    <cellStyle name="Normal 58 4 2 4" xfId="21493"/>
    <cellStyle name="Normal 58 4 3" xfId="6051"/>
    <cellStyle name="Normal 58 4 3 2" xfId="14110"/>
    <cellStyle name="Normal 58 4 3 2 2" xfId="30957"/>
    <cellStyle name="Normal 58 4 3 3" xfId="23390"/>
    <cellStyle name="Normal 58 4 4" xfId="10276"/>
    <cellStyle name="Normal 58 4 4 2" xfId="27176"/>
    <cellStyle name="Normal 58 4 5" xfId="18048"/>
    <cellStyle name="Normal 58 4 6" xfId="19608"/>
    <cellStyle name="Normal 58 5" xfId="3240"/>
    <cellStyle name="Normal 58 5 2" xfId="7023"/>
    <cellStyle name="Normal 58 5 2 2" xfId="15082"/>
    <cellStyle name="Normal 58 5 2 2 2" xfId="31929"/>
    <cellStyle name="Normal 58 5 2 3" xfId="24362"/>
    <cellStyle name="Normal 58 5 3" xfId="11299"/>
    <cellStyle name="Normal 58 5 3 2" xfId="28148"/>
    <cellStyle name="Normal 58 5 4" xfId="20581"/>
    <cellStyle name="Normal 58 6" xfId="5139"/>
    <cellStyle name="Normal 58 6 2" xfId="13198"/>
    <cellStyle name="Normal 58 6 2 2" xfId="30045"/>
    <cellStyle name="Normal 58 6 3" xfId="22478"/>
    <cellStyle name="Normal 58 7" xfId="9283"/>
    <cellStyle name="Normal 58 7 2" xfId="26264"/>
    <cellStyle name="Normal 58 8" xfId="18041"/>
    <cellStyle name="Normal 58 9" xfId="18696"/>
    <cellStyle name="Normal 59" xfId="1104"/>
    <cellStyle name="Normal 59 2" xfId="1365"/>
    <cellStyle name="Normal 59 2 2" xfId="1861"/>
    <cellStyle name="Normal 59 2 2 2" xfId="2860"/>
    <cellStyle name="Normal 59 2 2 2 2" xfId="4822"/>
    <cellStyle name="Normal 59 2 2 2 2 2" xfId="8605"/>
    <cellStyle name="Normal 59 2 2 2 2 2 2" xfId="16664"/>
    <cellStyle name="Normal 59 2 2 2 2 2 2 2" xfId="33511"/>
    <cellStyle name="Normal 59 2 2 2 2 2 3" xfId="25944"/>
    <cellStyle name="Normal 59 2 2 2 2 3" xfId="12881"/>
    <cellStyle name="Normal 59 2 2 2 2 3 2" xfId="29730"/>
    <cellStyle name="Normal 59 2 2 2 2 4" xfId="22163"/>
    <cellStyle name="Normal 59 2 2 2 3" xfId="6721"/>
    <cellStyle name="Normal 59 2 2 2 3 2" xfId="14780"/>
    <cellStyle name="Normal 59 2 2 2 3 2 2" xfId="31627"/>
    <cellStyle name="Normal 59 2 2 2 3 3" xfId="24060"/>
    <cellStyle name="Normal 59 2 2 2 4" xfId="10947"/>
    <cellStyle name="Normal 59 2 2 2 4 2" xfId="27846"/>
    <cellStyle name="Normal 59 2 2 2 5" xfId="18052"/>
    <cellStyle name="Normal 59 2 2 2 6" xfId="20278"/>
    <cellStyle name="Normal 59 2 2 3" xfId="3910"/>
    <cellStyle name="Normal 59 2 2 3 2" xfId="7693"/>
    <cellStyle name="Normal 59 2 2 3 2 2" xfId="15752"/>
    <cellStyle name="Normal 59 2 2 3 2 2 2" xfId="32599"/>
    <cellStyle name="Normal 59 2 2 3 2 3" xfId="25032"/>
    <cellStyle name="Normal 59 2 2 3 3" xfId="11969"/>
    <cellStyle name="Normal 59 2 2 3 3 2" xfId="28818"/>
    <cellStyle name="Normal 59 2 2 3 4" xfId="21251"/>
    <cellStyle name="Normal 59 2 2 4" xfId="5809"/>
    <cellStyle name="Normal 59 2 2 4 2" xfId="13868"/>
    <cellStyle name="Normal 59 2 2 4 2 2" xfId="30715"/>
    <cellStyle name="Normal 59 2 2 4 3" xfId="23148"/>
    <cellStyle name="Normal 59 2 2 5" xfId="9994"/>
    <cellStyle name="Normal 59 2 2 5 2" xfId="26934"/>
    <cellStyle name="Normal 59 2 2 6" xfId="18051"/>
    <cellStyle name="Normal 59 2 2 7" xfId="19366"/>
    <cellStyle name="Normal 59 2 3" xfId="2407"/>
    <cellStyle name="Normal 59 2 3 2" xfId="4371"/>
    <cellStyle name="Normal 59 2 3 2 2" xfId="8154"/>
    <cellStyle name="Normal 59 2 3 2 2 2" xfId="16213"/>
    <cellStyle name="Normal 59 2 3 2 2 2 2" xfId="33060"/>
    <cellStyle name="Normal 59 2 3 2 2 3" xfId="25493"/>
    <cellStyle name="Normal 59 2 3 2 3" xfId="12430"/>
    <cellStyle name="Normal 59 2 3 2 3 2" xfId="29279"/>
    <cellStyle name="Normal 59 2 3 2 4" xfId="21712"/>
    <cellStyle name="Normal 59 2 3 3" xfId="6270"/>
    <cellStyle name="Normal 59 2 3 3 2" xfId="14329"/>
    <cellStyle name="Normal 59 2 3 3 2 2" xfId="31176"/>
    <cellStyle name="Normal 59 2 3 3 3" xfId="23609"/>
    <cellStyle name="Normal 59 2 3 4" xfId="10495"/>
    <cellStyle name="Normal 59 2 3 4 2" xfId="27395"/>
    <cellStyle name="Normal 59 2 3 5" xfId="18053"/>
    <cellStyle name="Normal 59 2 3 6" xfId="19827"/>
    <cellStyle name="Normal 59 2 4" xfId="3459"/>
    <cellStyle name="Normal 59 2 4 2" xfId="7242"/>
    <cellStyle name="Normal 59 2 4 2 2" xfId="15301"/>
    <cellStyle name="Normal 59 2 4 2 2 2" xfId="32148"/>
    <cellStyle name="Normal 59 2 4 2 3" xfId="24581"/>
    <cellStyle name="Normal 59 2 4 3" xfId="11518"/>
    <cellStyle name="Normal 59 2 4 3 2" xfId="28367"/>
    <cellStyle name="Normal 59 2 4 4" xfId="20800"/>
    <cellStyle name="Normal 59 2 5" xfId="5358"/>
    <cellStyle name="Normal 59 2 5 2" xfId="13417"/>
    <cellStyle name="Normal 59 2 5 2 2" xfId="30264"/>
    <cellStyle name="Normal 59 2 5 3" xfId="22697"/>
    <cellStyle name="Normal 59 2 6" xfId="9519"/>
    <cellStyle name="Normal 59 2 6 2" xfId="26483"/>
    <cellStyle name="Normal 59 2 7" xfId="18050"/>
    <cellStyle name="Normal 59 2 8" xfId="18915"/>
    <cellStyle name="Normal 59 3" xfId="1643"/>
    <cellStyle name="Normal 59 3 2" xfId="2642"/>
    <cellStyle name="Normal 59 3 2 2" xfId="4604"/>
    <cellStyle name="Normal 59 3 2 2 2" xfId="8387"/>
    <cellStyle name="Normal 59 3 2 2 2 2" xfId="16446"/>
    <cellStyle name="Normal 59 3 2 2 2 2 2" xfId="33293"/>
    <cellStyle name="Normal 59 3 2 2 2 3" xfId="25726"/>
    <cellStyle name="Normal 59 3 2 2 3" xfId="12663"/>
    <cellStyle name="Normal 59 3 2 2 3 2" xfId="29512"/>
    <cellStyle name="Normal 59 3 2 2 4" xfId="21945"/>
    <cellStyle name="Normal 59 3 2 3" xfId="6503"/>
    <cellStyle name="Normal 59 3 2 3 2" xfId="14562"/>
    <cellStyle name="Normal 59 3 2 3 2 2" xfId="31409"/>
    <cellStyle name="Normal 59 3 2 3 3" xfId="23842"/>
    <cellStyle name="Normal 59 3 2 4" xfId="10729"/>
    <cellStyle name="Normal 59 3 2 4 2" xfId="27628"/>
    <cellStyle name="Normal 59 3 2 5" xfId="18055"/>
    <cellStyle name="Normal 59 3 2 6" xfId="20060"/>
    <cellStyle name="Normal 59 3 3" xfId="3692"/>
    <cellStyle name="Normal 59 3 3 2" xfId="7475"/>
    <cellStyle name="Normal 59 3 3 2 2" xfId="15534"/>
    <cellStyle name="Normal 59 3 3 2 2 2" xfId="32381"/>
    <cellStyle name="Normal 59 3 3 2 3" xfId="24814"/>
    <cellStyle name="Normal 59 3 3 3" xfId="11751"/>
    <cellStyle name="Normal 59 3 3 3 2" xfId="28600"/>
    <cellStyle name="Normal 59 3 3 4" xfId="21033"/>
    <cellStyle name="Normal 59 3 4" xfId="5591"/>
    <cellStyle name="Normal 59 3 4 2" xfId="13650"/>
    <cellStyle name="Normal 59 3 4 2 2" xfId="30497"/>
    <cellStyle name="Normal 59 3 4 3" xfId="22930"/>
    <cellStyle name="Normal 59 3 5" xfId="9776"/>
    <cellStyle name="Normal 59 3 5 2" xfId="26716"/>
    <cellStyle name="Normal 59 3 6" xfId="18054"/>
    <cellStyle name="Normal 59 3 7" xfId="19148"/>
    <cellStyle name="Normal 59 4" xfId="2189"/>
    <cellStyle name="Normal 59 4 2" xfId="4153"/>
    <cellStyle name="Normal 59 4 2 2" xfId="7936"/>
    <cellStyle name="Normal 59 4 2 2 2" xfId="15995"/>
    <cellStyle name="Normal 59 4 2 2 2 2" xfId="32842"/>
    <cellStyle name="Normal 59 4 2 2 3" xfId="25275"/>
    <cellStyle name="Normal 59 4 2 3" xfId="12212"/>
    <cellStyle name="Normal 59 4 2 3 2" xfId="29061"/>
    <cellStyle name="Normal 59 4 2 4" xfId="21494"/>
    <cellStyle name="Normal 59 4 3" xfId="6052"/>
    <cellStyle name="Normal 59 4 3 2" xfId="14111"/>
    <cellStyle name="Normal 59 4 3 2 2" xfId="30958"/>
    <cellStyle name="Normal 59 4 3 3" xfId="23391"/>
    <cellStyle name="Normal 59 4 4" xfId="10277"/>
    <cellStyle name="Normal 59 4 4 2" xfId="27177"/>
    <cellStyle name="Normal 59 4 5" xfId="18056"/>
    <cellStyle name="Normal 59 4 6" xfId="19609"/>
    <cellStyle name="Normal 59 5" xfId="3241"/>
    <cellStyle name="Normal 59 5 2" xfId="7024"/>
    <cellStyle name="Normal 59 5 2 2" xfId="15083"/>
    <cellStyle name="Normal 59 5 2 2 2" xfId="31930"/>
    <cellStyle name="Normal 59 5 2 3" xfId="24363"/>
    <cellStyle name="Normal 59 5 3" xfId="11300"/>
    <cellStyle name="Normal 59 5 3 2" xfId="28149"/>
    <cellStyle name="Normal 59 5 4" xfId="20582"/>
    <cellStyle name="Normal 59 6" xfId="5140"/>
    <cellStyle name="Normal 59 6 2" xfId="13199"/>
    <cellStyle name="Normal 59 6 2 2" xfId="30046"/>
    <cellStyle name="Normal 59 6 3" xfId="22479"/>
    <cellStyle name="Normal 59 7" xfId="9284"/>
    <cellStyle name="Normal 59 7 2" xfId="26265"/>
    <cellStyle name="Normal 59 8" xfId="18049"/>
    <cellStyle name="Normal 59 9" xfId="18697"/>
    <cellStyle name="Normal 6" xfId="182"/>
    <cellStyle name="Normal 6 2" xfId="451"/>
    <cellStyle name="Normal 6 2 2" xfId="2981"/>
    <cellStyle name="Normal 6 2 2 2" xfId="6838"/>
    <cellStyle name="Normal 6 2 2 2 2" xfId="14897"/>
    <cellStyle name="Normal 6 2 2 2 2 2" xfId="31744"/>
    <cellStyle name="Normal 6 2 2 2 3" xfId="24177"/>
    <cellStyle name="Normal 6 2 2 3" xfId="11066"/>
    <cellStyle name="Normal 6 2 2 3 2" xfId="27963"/>
    <cellStyle name="Normal 6 2 2 4" xfId="20395"/>
    <cellStyle name="Normal 6 2 3" xfId="18058"/>
    <cellStyle name="Normal 6 3" xfId="851"/>
    <cellStyle name="Normal 6 3 2" xfId="18059"/>
    <cellStyle name="Normal 6 4" xfId="2971"/>
    <cellStyle name="Normal 6 4 2" xfId="6829"/>
    <cellStyle name="Normal 6 4 2 2" xfId="14888"/>
    <cellStyle name="Normal 6 4 2 2 2" xfId="31735"/>
    <cellStyle name="Normal 6 4 2 3" xfId="24168"/>
    <cellStyle name="Normal 6 4 3" xfId="11057"/>
    <cellStyle name="Normal 6 4 3 2" xfId="27954"/>
    <cellStyle name="Normal 6 4 4" xfId="20386"/>
    <cellStyle name="Normal 6 5" xfId="18057"/>
    <cellStyle name="Normal 6 6" xfId="450"/>
    <cellStyle name="Normal 6_Energía" xfId="18060"/>
    <cellStyle name="Normal 60" xfId="1105"/>
    <cellStyle name="Normal 60 2" xfId="1366"/>
    <cellStyle name="Normal 60 2 2" xfId="1862"/>
    <cellStyle name="Normal 60 2 2 2" xfId="2861"/>
    <cellStyle name="Normal 60 2 2 2 2" xfId="4823"/>
    <cellStyle name="Normal 60 2 2 2 2 2" xfId="8606"/>
    <cellStyle name="Normal 60 2 2 2 2 2 2" xfId="16665"/>
    <cellStyle name="Normal 60 2 2 2 2 2 2 2" xfId="33512"/>
    <cellStyle name="Normal 60 2 2 2 2 2 3" xfId="25945"/>
    <cellStyle name="Normal 60 2 2 2 2 3" xfId="12882"/>
    <cellStyle name="Normal 60 2 2 2 2 3 2" xfId="29731"/>
    <cellStyle name="Normal 60 2 2 2 2 4" xfId="22164"/>
    <cellStyle name="Normal 60 2 2 2 3" xfId="6722"/>
    <cellStyle name="Normal 60 2 2 2 3 2" xfId="14781"/>
    <cellStyle name="Normal 60 2 2 2 3 2 2" xfId="31628"/>
    <cellStyle name="Normal 60 2 2 2 3 3" xfId="24061"/>
    <cellStyle name="Normal 60 2 2 2 4" xfId="10948"/>
    <cellStyle name="Normal 60 2 2 2 4 2" xfId="27847"/>
    <cellStyle name="Normal 60 2 2 2 5" xfId="18064"/>
    <cellStyle name="Normal 60 2 2 2 6" xfId="20279"/>
    <cellStyle name="Normal 60 2 2 3" xfId="3911"/>
    <cellStyle name="Normal 60 2 2 3 2" xfId="7694"/>
    <cellStyle name="Normal 60 2 2 3 2 2" xfId="15753"/>
    <cellStyle name="Normal 60 2 2 3 2 2 2" xfId="32600"/>
    <cellStyle name="Normal 60 2 2 3 2 3" xfId="25033"/>
    <cellStyle name="Normal 60 2 2 3 3" xfId="11970"/>
    <cellStyle name="Normal 60 2 2 3 3 2" xfId="28819"/>
    <cellStyle name="Normal 60 2 2 3 4" xfId="21252"/>
    <cellStyle name="Normal 60 2 2 4" xfId="5810"/>
    <cellStyle name="Normal 60 2 2 4 2" xfId="13869"/>
    <cellStyle name="Normal 60 2 2 4 2 2" xfId="30716"/>
    <cellStyle name="Normal 60 2 2 4 3" xfId="23149"/>
    <cellStyle name="Normal 60 2 2 5" xfId="9995"/>
    <cellStyle name="Normal 60 2 2 5 2" xfId="26935"/>
    <cellStyle name="Normal 60 2 2 6" xfId="18063"/>
    <cellStyle name="Normal 60 2 2 7" xfId="19367"/>
    <cellStyle name="Normal 60 2 3" xfId="2408"/>
    <cellStyle name="Normal 60 2 3 2" xfId="4372"/>
    <cellStyle name="Normal 60 2 3 2 2" xfId="8155"/>
    <cellStyle name="Normal 60 2 3 2 2 2" xfId="16214"/>
    <cellStyle name="Normal 60 2 3 2 2 2 2" xfId="33061"/>
    <cellStyle name="Normal 60 2 3 2 2 3" xfId="25494"/>
    <cellStyle name="Normal 60 2 3 2 3" xfId="12431"/>
    <cellStyle name="Normal 60 2 3 2 3 2" xfId="29280"/>
    <cellStyle name="Normal 60 2 3 2 4" xfId="21713"/>
    <cellStyle name="Normal 60 2 3 3" xfId="6271"/>
    <cellStyle name="Normal 60 2 3 3 2" xfId="14330"/>
    <cellStyle name="Normal 60 2 3 3 2 2" xfId="31177"/>
    <cellStyle name="Normal 60 2 3 3 3" xfId="23610"/>
    <cellStyle name="Normal 60 2 3 4" xfId="10496"/>
    <cellStyle name="Normal 60 2 3 4 2" xfId="27396"/>
    <cellStyle name="Normal 60 2 3 5" xfId="18065"/>
    <cellStyle name="Normal 60 2 3 6" xfId="19828"/>
    <cellStyle name="Normal 60 2 4" xfId="3460"/>
    <cellStyle name="Normal 60 2 4 2" xfId="7243"/>
    <cellStyle name="Normal 60 2 4 2 2" xfId="15302"/>
    <cellStyle name="Normal 60 2 4 2 2 2" xfId="32149"/>
    <cellStyle name="Normal 60 2 4 2 3" xfId="24582"/>
    <cellStyle name="Normal 60 2 4 3" xfId="11519"/>
    <cellStyle name="Normal 60 2 4 3 2" xfId="28368"/>
    <cellStyle name="Normal 60 2 4 4" xfId="20801"/>
    <cellStyle name="Normal 60 2 5" xfId="5359"/>
    <cellStyle name="Normal 60 2 5 2" xfId="13418"/>
    <cellStyle name="Normal 60 2 5 2 2" xfId="30265"/>
    <cellStyle name="Normal 60 2 5 3" xfId="22698"/>
    <cellStyle name="Normal 60 2 6" xfId="9520"/>
    <cellStyle name="Normal 60 2 6 2" xfId="26484"/>
    <cellStyle name="Normal 60 2 7" xfId="18062"/>
    <cellStyle name="Normal 60 2 8" xfId="18916"/>
    <cellStyle name="Normal 60 3" xfId="1644"/>
    <cellStyle name="Normal 60 3 2" xfId="2643"/>
    <cellStyle name="Normal 60 3 2 2" xfId="4605"/>
    <cellStyle name="Normal 60 3 2 2 2" xfId="8388"/>
    <cellStyle name="Normal 60 3 2 2 2 2" xfId="16447"/>
    <cellStyle name="Normal 60 3 2 2 2 2 2" xfId="33294"/>
    <cellStyle name="Normal 60 3 2 2 2 3" xfId="25727"/>
    <cellStyle name="Normal 60 3 2 2 3" xfId="12664"/>
    <cellStyle name="Normal 60 3 2 2 3 2" xfId="29513"/>
    <cellStyle name="Normal 60 3 2 2 4" xfId="21946"/>
    <cellStyle name="Normal 60 3 2 3" xfId="6504"/>
    <cellStyle name="Normal 60 3 2 3 2" xfId="14563"/>
    <cellStyle name="Normal 60 3 2 3 2 2" xfId="31410"/>
    <cellStyle name="Normal 60 3 2 3 3" xfId="23843"/>
    <cellStyle name="Normal 60 3 2 4" xfId="10730"/>
    <cellStyle name="Normal 60 3 2 4 2" xfId="27629"/>
    <cellStyle name="Normal 60 3 2 5" xfId="18067"/>
    <cellStyle name="Normal 60 3 2 6" xfId="20061"/>
    <cellStyle name="Normal 60 3 3" xfId="3693"/>
    <cellStyle name="Normal 60 3 3 2" xfId="7476"/>
    <cellStyle name="Normal 60 3 3 2 2" xfId="15535"/>
    <cellStyle name="Normal 60 3 3 2 2 2" xfId="32382"/>
    <cellStyle name="Normal 60 3 3 2 3" xfId="24815"/>
    <cellStyle name="Normal 60 3 3 3" xfId="11752"/>
    <cellStyle name="Normal 60 3 3 3 2" xfId="28601"/>
    <cellStyle name="Normal 60 3 3 4" xfId="21034"/>
    <cellStyle name="Normal 60 3 4" xfId="5592"/>
    <cellStyle name="Normal 60 3 4 2" xfId="13651"/>
    <cellStyle name="Normal 60 3 4 2 2" xfId="30498"/>
    <cellStyle name="Normal 60 3 4 3" xfId="22931"/>
    <cellStyle name="Normal 60 3 5" xfId="9777"/>
    <cellStyle name="Normal 60 3 5 2" xfId="26717"/>
    <cellStyle name="Normal 60 3 6" xfId="18066"/>
    <cellStyle name="Normal 60 3 7" xfId="19149"/>
    <cellStyle name="Normal 60 4" xfId="2190"/>
    <cellStyle name="Normal 60 4 2" xfId="4154"/>
    <cellStyle name="Normal 60 4 2 2" xfId="7937"/>
    <cellStyle name="Normal 60 4 2 2 2" xfId="15996"/>
    <cellStyle name="Normal 60 4 2 2 2 2" xfId="32843"/>
    <cellStyle name="Normal 60 4 2 2 3" xfId="25276"/>
    <cellStyle name="Normal 60 4 2 3" xfId="12213"/>
    <cellStyle name="Normal 60 4 2 3 2" xfId="29062"/>
    <cellStyle name="Normal 60 4 2 4" xfId="21495"/>
    <cellStyle name="Normal 60 4 3" xfId="6053"/>
    <cellStyle name="Normal 60 4 3 2" xfId="14112"/>
    <cellStyle name="Normal 60 4 3 2 2" xfId="30959"/>
    <cellStyle name="Normal 60 4 3 3" xfId="23392"/>
    <cellStyle name="Normal 60 4 4" xfId="10278"/>
    <cellStyle name="Normal 60 4 4 2" xfId="27178"/>
    <cellStyle name="Normal 60 4 5" xfId="18068"/>
    <cellStyle name="Normal 60 4 6" xfId="19610"/>
    <cellStyle name="Normal 60 5" xfId="3242"/>
    <cellStyle name="Normal 60 5 2" xfId="7025"/>
    <cellStyle name="Normal 60 5 2 2" xfId="15084"/>
    <cellStyle name="Normal 60 5 2 2 2" xfId="31931"/>
    <cellStyle name="Normal 60 5 2 3" xfId="24364"/>
    <cellStyle name="Normal 60 5 3" xfId="11301"/>
    <cellStyle name="Normal 60 5 3 2" xfId="28150"/>
    <cellStyle name="Normal 60 5 4" xfId="20583"/>
    <cellStyle name="Normal 60 6" xfId="5141"/>
    <cellStyle name="Normal 60 6 2" xfId="13200"/>
    <cellStyle name="Normal 60 6 2 2" xfId="30047"/>
    <cellStyle name="Normal 60 6 3" xfId="22480"/>
    <cellStyle name="Normal 60 7" xfId="9285"/>
    <cellStyle name="Normal 60 7 2" xfId="26266"/>
    <cellStyle name="Normal 60 8" xfId="18061"/>
    <cellStyle name="Normal 60 9" xfId="18698"/>
    <cellStyle name="Normal 61" xfId="1106"/>
    <cellStyle name="Normal 61 2" xfId="1367"/>
    <cellStyle name="Normal 61 2 2" xfId="1863"/>
    <cellStyle name="Normal 61 2 2 2" xfId="2862"/>
    <cellStyle name="Normal 61 2 2 2 2" xfId="4824"/>
    <cellStyle name="Normal 61 2 2 2 2 2" xfId="8607"/>
    <cellStyle name="Normal 61 2 2 2 2 2 2" xfId="16666"/>
    <cellStyle name="Normal 61 2 2 2 2 2 2 2" xfId="33513"/>
    <cellStyle name="Normal 61 2 2 2 2 2 3" xfId="25946"/>
    <cellStyle name="Normal 61 2 2 2 2 3" xfId="12883"/>
    <cellStyle name="Normal 61 2 2 2 2 3 2" xfId="29732"/>
    <cellStyle name="Normal 61 2 2 2 2 4" xfId="22165"/>
    <cellStyle name="Normal 61 2 2 2 3" xfId="6723"/>
    <cellStyle name="Normal 61 2 2 2 3 2" xfId="14782"/>
    <cellStyle name="Normal 61 2 2 2 3 2 2" xfId="31629"/>
    <cellStyle name="Normal 61 2 2 2 3 3" xfId="24062"/>
    <cellStyle name="Normal 61 2 2 2 4" xfId="10949"/>
    <cellStyle name="Normal 61 2 2 2 4 2" xfId="27848"/>
    <cellStyle name="Normal 61 2 2 2 5" xfId="18072"/>
    <cellStyle name="Normal 61 2 2 2 6" xfId="20280"/>
    <cellStyle name="Normal 61 2 2 3" xfId="3912"/>
    <cellStyle name="Normal 61 2 2 3 2" xfId="7695"/>
    <cellStyle name="Normal 61 2 2 3 2 2" xfId="15754"/>
    <cellStyle name="Normal 61 2 2 3 2 2 2" xfId="32601"/>
    <cellStyle name="Normal 61 2 2 3 2 3" xfId="25034"/>
    <cellStyle name="Normal 61 2 2 3 3" xfId="11971"/>
    <cellStyle name="Normal 61 2 2 3 3 2" xfId="28820"/>
    <cellStyle name="Normal 61 2 2 3 4" xfId="21253"/>
    <cellStyle name="Normal 61 2 2 4" xfId="5811"/>
    <cellStyle name="Normal 61 2 2 4 2" xfId="13870"/>
    <cellStyle name="Normal 61 2 2 4 2 2" xfId="30717"/>
    <cellStyle name="Normal 61 2 2 4 3" xfId="23150"/>
    <cellStyle name="Normal 61 2 2 5" xfId="9996"/>
    <cellStyle name="Normal 61 2 2 5 2" xfId="26936"/>
    <cellStyle name="Normal 61 2 2 6" xfId="18071"/>
    <cellStyle name="Normal 61 2 2 7" xfId="19368"/>
    <cellStyle name="Normal 61 2 3" xfId="2409"/>
    <cellStyle name="Normal 61 2 3 2" xfId="4373"/>
    <cellStyle name="Normal 61 2 3 2 2" xfId="8156"/>
    <cellStyle name="Normal 61 2 3 2 2 2" xfId="16215"/>
    <cellStyle name="Normal 61 2 3 2 2 2 2" xfId="33062"/>
    <cellStyle name="Normal 61 2 3 2 2 3" xfId="25495"/>
    <cellStyle name="Normal 61 2 3 2 3" xfId="12432"/>
    <cellStyle name="Normal 61 2 3 2 3 2" xfId="29281"/>
    <cellStyle name="Normal 61 2 3 2 4" xfId="21714"/>
    <cellStyle name="Normal 61 2 3 3" xfId="6272"/>
    <cellStyle name="Normal 61 2 3 3 2" xfId="14331"/>
    <cellStyle name="Normal 61 2 3 3 2 2" xfId="31178"/>
    <cellStyle name="Normal 61 2 3 3 3" xfId="23611"/>
    <cellStyle name="Normal 61 2 3 4" xfId="10497"/>
    <cellStyle name="Normal 61 2 3 4 2" xfId="27397"/>
    <cellStyle name="Normal 61 2 3 5" xfId="18073"/>
    <cellStyle name="Normal 61 2 3 6" xfId="19829"/>
    <cellStyle name="Normal 61 2 4" xfId="3461"/>
    <cellStyle name="Normal 61 2 4 2" xfId="7244"/>
    <cellStyle name="Normal 61 2 4 2 2" xfId="15303"/>
    <cellStyle name="Normal 61 2 4 2 2 2" xfId="32150"/>
    <cellStyle name="Normal 61 2 4 2 3" xfId="24583"/>
    <cellStyle name="Normal 61 2 4 3" xfId="11520"/>
    <cellStyle name="Normal 61 2 4 3 2" xfId="28369"/>
    <cellStyle name="Normal 61 2 4 4" xfId="20802"/>
    <cellStyle name="Normal 61 2 5" xfId="5360"/>
    <cellStyle name="Normal 61 2 5 2" xfId="13419"/>
    <cellStyle name="Normal 61 2 5 2 2" xfId="30266"/>
    <cellStyle name="Normal 61 2 5 3" xfId="22699"/>
    <cellStyle name="Normal 61 2 6" xfId="9521"/>
    <cellStyle name="Normal 61 2 6 2" xfId="26485"/>
    <cellStyle name="Normal 61 2 7" xfId="18070"/>
    <cellStyle name="Normal 61 2 8" xfId="18917"/>
    <cellStyle name="Normal 61 3" xfId="1645"/>
    <cellStyle name="Normal 61 3 2" xfId="2644"/>
    <cellStyle name="Normal 61 3 2 2" xfId="4606"/>
    <cellStyle name="Normal 61 3 2 2 2" xfId="8389"/>
    <cellStyle name="Normal 61 3 2 2 2 2" xfId="16448"/>
    <cellStyle name="Normal 61 3 2 2 2 2 2" xfId="33295"/>
    <cellStyle name="Normal 61 3 2 2 2 3" xfId="25728"/>
    <cellStyle name="Normal 61 3 2 2 3" xfId="12665"/>
    <cellStyle name="Normal 61 3 2 2 3 2" xfId="29514"/>
    <cellStyle name="Normal 61 3 2 2 4" xfId="21947"/>
    <cellStyle name="Normal 61 3 2 3" xfId="6505"/>
    <cellStyle name="Normal 61 3 2 3 2" xfId="14564"/>
    <cellStyle name="Normal 61 3 2 3 2 2" xfId="31411"/>
    <cellStyle name="Normal 61 3 2 3 3" xfId="23844"/>
    <cellStyle name="Normal 61 3 2 4" xfId="10731"/>
    <cellStyle name="Normal 61 3 2 4 2" xfId="27630"/>
    <cellStyle name="Normal 61 3 2 5" xfId="18075"/>
    <cellStyle name="Normal 61 3 2 6" xfId="20062"/>
    <cellStyle name="Normal 61 3 3" xfId="3694"/>
    <cellStyle name="Normal 61 3 3 2" xfId="7477"/>
    <cellStyle name="Normal 61 3 3 2 2" xfId="15536"/>
    <cellStyle name="Normal 61 3 3 2 2 2" xfId="32383"/>
    <cellStyle name="Normal 61 3 3 2 3" xfId="24816"/>
    <cellStyle name="Normal 61 3 3 3" xfId="11753"/>
    <cellStyle name="Normal 61 3 3 3 2" xfId="28602"/>
    <cellStyle name="Normal 61 3 3 4" xfId="21035"/>
    <cellStyle name="Normal 61 3 4" xfId="5593"/>
    <cellStyle name="Normal 61 3 4 2" xfId="13652"/>
    <cellStyle name="Normal 61 3 4 2 2" xfId="30499"/>
    <cellStyle name="Normal 61 3 4 3" xfId="22932"/>
    <cellStyle name="Normal 61 3 5" xfId="9778"/>
    <cellStyle name="Normal 61 3 5 2" xfId="26718"/>
    <cellStyle name="Normal 61 3 6" xfId="18074"/>
    <cellStyle name="Normal 61 3 7" xfId="19150"/>
    <cellStyle name="Normal 61 4" xfId="2191"/>
    <cellStyle name="Normal 61 4 2" xfId="4155"/>
    <cellStyle name="Normal 61 4 2 2" xfId="7938"/>
    <cellStyle name="Normal 61 4 2 2 2" xfId="15997"/>
    <cellStyle name="Normal 61 4 2 2 2 2" xfId="32844"/>
    <cellStyle name="Normal 61 4 2 2 3" xfId="25277"/>
    <cellStyle name="Normal 61 4 2 3" xfId="12214"/>
    <cellStyle name="Normal 61 4 2 3 2" xfId="29063"/>
    <cellStyle name="Normal 61 4 2 4" xfId="21496"/>
    <cellStyle name="Normal 61 4 3" xfId="6054"/>
    <cellStyle name="Normal 61 4 3 2" xfId="14113"/>
    <cellStyle name="Normal 61 4 3 2 2" xfId="30960"/>
    <cellStyle name="Normal 61 4 3 3" xfId="23393"/>
    <cellStyle name="Normal 61 4 4" xfId="10279"/>
    <cellStyle name="Normal 61 4 4 2" xfId="27179"/>
    <cellStyle name="Normal 61 4 5" xfId="18076"/>
    <cellStyle name="Normal 61 4 6" xfId="19611"/>
    <cellStyle name="Normal 61 5" xfId="3243"/>
    <cellStyle name="Normal 61 5 2" xfId="7026"/>
    <cellStyle name="Normal 61 5 2 2" xfId="15085"/>
    <cellStyle name="Normal 61 5 2 2 2" xfId="31932"/>
    <cellStyle name="Normal 61 5 2 3" xfId="24365"/>
    <cellStyle name="Normal 61 5 3" xfId="11302"/>
    <cellStyle name="Normal 61 5 3 2" xfId="28151"/>
    <cellStyle name="Normal 61 5 4" xfId="20584"/>
    <cellStyle name="Normal 61 6" xfId="5142"/>
    <cellStyle name="Normal 61 6 2" xfId="13201"/>
    <cellStyle name="Normal 61 6 2 2" xfId="30048"/>
    <cellStyle name="Normal 61 6 3" xfId="22481"/>
    <cellStyle name="Normal 61 7" xfId="9286"/>
    <cellStyle name="Normal 61 7 2" xfId="26267"/>
    <cellStyle name="Normal 61 8" xfId="18069"/>
    <cellStyle name="Normal 61 9" xfId="18699"/>
    <cellStyle name="Normal 62" xfId="1107"/>
    <cellStyle name="Normal 62 2" xfId="1368"/>
    <cellStyle name="Normal 62 2 2" xfId="1864"/>
    <cellStyle name="Normal 62 2 2 2" xfId="2863"/>
    <cellStyle name="Normal 62 2 2 2 2" xfId="4825"/>
    <cellStyle name="Normal 62 2 2 2 2 2" xfId="8608"/>
    <cellStyle name="Normal 62 2 2 2 2 2 2" xfId="16667"/>
    <cellStyle name="Normal 62 2 2 2 2 2 2 2" xfId="33514"/>
    <cellStyle name="Normal 62 2 2 2 2 2 3" xfId="25947"/>
    <cellStyle name="Normal 62 2 2 2 2 3" xfId="12884"/>
    <cellStyle name="Normal 62 2 2 2 2 3 2" xfId="29733"/>
    <cellStyle name="Normal 62 2 2 2 2 4" xfId="22166"/>
    <cellStyle name="Normal 62 2 2 2 3" xfId="6724"/>
    <cellStyle name="Normal 62 2 2 2 3 2" xfId="14783"/>
    <cellStyle name="Normal 62 2 2 2 3 2 2" xfId="31630"/>
    <cellStyle name="Normal 62 2 2 2 3 3" xfId="24063"/>
    <cellStyle name="Normal 62 2 2 2 4" xfId="10950"/>
    <cellStyle name="Normal 62 2 2 2 4 2" xfId="27849"/>
    <cellStyle name="Normal 62 2 2 2 5" xfId="18080"/>
    <cellStyle name="Normal 62 2 2 2 6" xfId="20281"/>
    <cellStyle name="Normal 62 2 2 3" xfId="3913"/>
    <cellStyle name="Normal 62 2 2 3 2" xfId="7696"/>
    <cellStyle name="Normal 62 2 2 3 2 2" xfId="15755"/>
    <cellStyle name="Normal 62 2 2 3 2 2 2" xfId="32602"/>
    <cellStyle name="Normal 62 2 2 3 2 3" xfId="25035"/>
    <cellStyle name="Normal 62 2 2 3 3" xfId="11972"/>
    <cellStyle name="Normal 62 2 2 3 3 2" xfId="28821"/>
    <cellStyle name="Normal 62 2 2 3 4" xfId="21254"/>
    <cellStyle name="Normal 62 2 2 4" xfId="5812"/>
    <cellStyle name="Normal 62 2 2 4 2" xfId="13871"/>
    <cellStyle name="Normal 62 2 2 4 2 2" xfId="30718"/>
    <cellStyle name="Normal 62 2 2 4 3" xfId="23151"/>
    <cellStyle name="Normal 62 2 2 5" xfId="9997"/>
    <cellStyle name="Normal 62 2 2 5 2" xfId="26937"/>
    <cellStyle name="Normal 62 2 2 6" xfId="18079"/>
    <cellStyle name="Normal 62 2 2 7" xfId="19369"/>
    <cellStyle name="Normal 62 2 3" xfId="2410"/>
    <cellStyle name="Normal 62 2 3 2" xfId="4374"/>
    <cellStyle name="Normal 62 2 3 2 2" xfId="8157"/>
    <cellStyle name="Normal 62 2 3 2 2 2" xfId="16216"/>
    <cellStyle name="Normal 62 2 3 2 2 2 2" xfId="33063"/>
    <cellStyle name="Normal 62 2 3 2 2 3" xfId="25496"/>
    <cellStyle name="Normal 62 2 3 2 3" xfId="12433"/>
    <cellStyle name="Normal 62 2 3 2 3 2" xfId="29282"/>
    <cellStyle name="Normal 62 2 3 2 4" xfId="21715"/>
    <cellStyle name="Normal 62 2 3 3" xfId="6273"/>
    <cellStyle name="Normal 62 2 3 3 2" xfId="14332"/>
    <cellStyle name="Normal 62 2 3 3 2 2" xfId="31179"/>
    <cellStyle name="Normal 62 2 3 3 3" xfId="23612"/>
    <cellStyle name="Normal 62 2 3 4" xfId="10498"/>
    <cellStyle name="Normal 62 2 3 4 2" xfId="27398"/>
    <cellStyle name="Normal 62 2 3 5" xfId="18081"/>
    <cellStyle name="Normal 62 2 3 6" xfId="19830"/>
    <cellStyle name="Normal 62 2 4" xfId="3462"/>
    <cellStyle name="Normal 62 2 4 2" xfId="7245"/>
    <cellStyle name="Normal 62 2 4 2 2" xfId="15304"/>
    <cellStyle name="Normal 62 2 4 2 2 2" xfId="32151"/>
    <cellStyle name="Normal 62 2 4 2 3" xfId="24584"/>
    <cellStyle name="Normal 62 2 4 3" xfId="11521"/>
    <cellStyle name="Normal 62 2 4 3 2" xfId="28370"/>
    <cellStyle name="Normal 62 2 4 4" xfId="20803"/>
    <cellStyle name="Normal 62 2 5" xfId="5361"/>
    <cellStyle name="Normal 62 2 5 2" xfId="13420"/>
    <cellStyle name="Normal 62 2 5 2 2" xfId="30267"/>
    <cellStyle name="Normal 62 2 5 3" xfId="22700"/>
    <cellStyle name="Normal 62 2 6" xfId="9522"/>
    <cellStyle name="Normal 62 2 6 2" xfId="26486"/>
    <cellStyle name="Normal 62 2 7" xfId="18078"/>
    <cellStyle name="Normal 62 2 8" xfId="18918"/>
    <cellStyle name="Normal 62 3" xfId="1646"/>
    <cellStyle name="Normal 62 3 2" xfId="2645"/>
    <cellStyle name="Normal 62 3 2 2" xfId="4607"/>
    <cellStyle name="Normal 62 3 2 2 2" xfId="8390"/>
    <cellStyle name="Normal 62 3 2 2 2 2" xfId="16449"/>
    <cellStyle name="Normal 62 3 2 2 2 2 2" xfId="33296"/>
    <cellStyle name="Normal 62 3 2 2 2 3" xfId="25729"/>
    <cellStyle name="Normal 62 3 2 2 3" xfId="12666"/>
    <cellStyle name="Normal 62 3 2 2 3 2" xfId="29515"/>
    <cellStyle name="Normal 62 3 2 2 4" xfId="21948"/>
    <cellStyle name="Normal 62 3 2 3" xfId="6506"/>
    <cellStyle name="Normal 62 3 2 3 2" xfId="14565"/>
    <cellStyle name="Normal 62 3 2 3 2 2" xfId="31412"/>
    <cellStyle name="Normal 62 3 2 3 3" xfId="23845"/>
    <cellStyle name="Normal 62 3 2 4" xfId="10732"/>
    <cellStyle name="Normal 62 3 2 4 2" xfId="27631"/>
    <cellStyle name="Normal 62 3 2 5" xfId="18083"/>
    <cellStyle name="Normal 62 3 2 6" xfId="20063"/>
    <cellStyle name="Normal 62 3 3" xfId="3695"/>
    <cellStyle name="Normal 62 3 3 2" xfId="7478"/>
    <cellStyle name="Normal 62 3 3 2 2" xfId="15537"/>
    <cellStyle name="Normal 62 3 3 2 2 2" xfId="32384"/>
    <cellStyle name="Normal 62 3 3 2 3" xfId="24817"/>
    <cellStyle name="Normal 62 3 3 3" xfId="11754"/>
    <cellStyle name="Normal 62 3 3 3 2" xfId="28603"/>
    <cellStyle name="Normal 62 3 3 4" xfId="21036"/>
    <cellStyle name="Normal 62 3 4" xfId="5594"/>
    <cellStyle name="Normal 62 3 4 2" xfId="13653"/>
    <cellStyle name="Normal 62 3 4 2 2" xfId="30500"/>
    <cellStyle name="Normal 62 3 4 3" xfId="22933"/>
    <cellStyle name="Normal 62 3 5" xfId="9779"/>
    <cellStyle name="Normal 62 3 5 2" xfId="26719"/>
    <cellStyle name="Normal 62 3 6" xfId="18082"/>
    <cellStyle name="Normal 62 3 7" xfId="19151"/>
    <cellStyle name="Normal 62 4" xfId="2192"/>
    <cellStyle name="Normal 62 4 2" xfId="4156"/>
    <cellStyle name="Normal 62 4 2 2" xfId="7939"/>
    <cellStyle name="Normal 62 4 2 2 2" xfId="15998"/>
    <cellStyle name="Normal 62 4 2 2 2 2" xfId="32845"/>
    <cellStyle name="Normal 62 4 2 2 3" xfId="25278"/>
    <cellStyle name="Normal 62 4 2 3" xfId="12215"/>
    <cellStyle name="Normal 62 4 2 3 2" xfId="29064"/>
    <cellStyle name="Normal 62 4 2 4" xfId="21497"/>
    <cellStyle name="Normal 62 4 3" xfId="6055"/>
    <cellStyle name="Normal 62 4 3 2" xfId="14114"/>
    <cellStyle name="Normal 62 4 3 2 2" xfId="30961"/>
    <cellStyle name="Normal 62 4 3 3" xfId="23394"/>
    <cellStyle name="Normal 62 4 4" xfId="10280"/>
    <cellStyle name="Normal 62 4 4 2" xfId="27180"/>
    <cellStyle name="Normal 62 4 5" xfId="18084"/>
    <cellStyle name="Normal 62 4 6" xfId="19612"/>
    <cellStyle name="Normal 62 5" xfId="3244"/>
    <cellStyle name="Normal 62 5 2" xfId="7027"/>
    <cellStyle name="Normal 62 5 2 2" xfId="15086"/>
    <cellStyle name="Normal 62 5 2 2 2" xfId="31933"/>
    <cellStyle name="Normal 62 5 2 3" xfId="24366"/>
    <cellStyle name="Normal 62 5 3" xfId="11303"/>
    <cellStyle name="Normal 62 5 3 2" xfId="28152"/>
    <cellStyle name="Normal 62 5 4" xfId="20585"/>
    <cellStyle name="Normal 62 6" xfId="5143"/>
    <cellStyle name="Normal 62 6 2" xfId="13202"/>
    <cellStyle name="Normal 62 6 2 2" xfId="30049"/>
    <cellStyle name="Normal 62 6 3" xfId="22482"/>
    <cellStyle name="Normal 62 7" xfId="9287"/>
    <cellStyle name="Normal 62 7 2" xfId="26268"/>
    <cellStyle name="Normal 62 8" xfId="18077"/>
    <cellStyle name="Normal 62 9" xfId="18700"/>
    <cellStyle name="Normal 63" xfId="1108"/>
    <cellStyle name="Normal 63 2" xfId="1369"/>
    <cellStyle name="Normal 63 2 2" xfId="1865"/>
    <cellStyle name="Normal 63 2 2 2" xfId="2864"/>
    <cellStyle name="Normal 63 2 2 2 2" xfId="4826"/>
    <cellStyle name="Normal 63 2 2 2 2 2" xfId="8609"/>
    <cellStyle name="Normal 63 2 2 2 2 2 2" xfId="16668"/>
    <cellStyle name="Normal 63 2 2 2 2 2 2 2" xfId="33515"/>
    <cellStyle name="Normal 63 2 2 2 2 2 3" xfId="25948"/>
    <cellStyle name="Normal 63 2 2 2 2 3" xfId="12885"/>
    <cellStyle name="Normal 63 2 2 2 2 3 2" xfId="29734"/>
    <cellStyle name="Normal 63 2 2 2 2 4" xfId="22167"/>
    <cellStyle name="Normal 63 2 2 2 3" xfId="6725"/>
    <cellStyle name="Normal 63 2 2 2 3 2" xfId="14784"/>
    <cellStyle name="Normal 63 2 2 2 3 2 2" xfId="31631"/>
    <cellStyle name="Normal 63 2 2 2 3 3" xfId="24064"/>
    <cellStyle name="Normal 63 2 2 2 4" xfId="10951"/>
    <cellStyle name="Normal 63 2 2 2 4 2" xfId="27850"/>
    <cellStyle name="Normal 63 2 2 2 5" xfId="18088"/>
    <cellStyle name="Normal 63 2 2 2 6" xfId="20282"/>
    <cellStyle name="Normal 63 2 2 3" xfId="3914"/>
    <cellStyle name="Normal 63 2 2 3 2" xfId="7697"/>
    <cellStyle name="Normal 63 2 2 3 2 2" xfId="15756"/>
    <cellStyle name="Normal 63 2 2 3 2 2 2" xfId="32603"/>
    <cellStyle name="Normal 63 2 2 3 2 3" xfId="25036"/>
    <cellStyle name="Normal 63 2 2 3 3" xfId="11973"/>
    <cellStyle name="Normal 63 2 2 3 3 2" xfId="28822"/>
    <cellStyle name="Normal 63 2 2 3 4" xfId="21255"/>
    <cellStyle name="Normal 63 2 2 4" xfId="5813"/>
    <cellStyle name="Normal 63 2 2 4 2" xfId="13872"/>
    <cellStyle name="Normal 63 2 2 4 2 2" xfId="30719"/>
    <cellStyle name="Normal 63 2 2 4 3" xfId="23152"/>
    <cellStyle name="Normal 63 2 2 5" xfId="9998"/>
    <cellStyle name="Normal 63 2 2 5 2" xfId="26938"/>
    <cellStyle name="Normal 63 2 2 6" xfId="18087"/>
    <cellStyle name="Normal 63 2 2 7" xfId="19370"/>
    <cellStyle name="Normal 63 2 3" xfId="2411"/>
    <cellStyle name="Normal 63 2 3 2" xfId="4375"/>
    <cellStyle name="Normal 63 2 3 2 2" xfId="8158"/>
    <cellStyle name="Normal 63 2 3 2 2 2" xfId="16217"/>
    <cellStyle name="Normal 63 2 3 2 2 2 2" xfId="33064"/>
    <cellStyle name="Normal 63 2 3 2 2 3" xfId="25497"/>
    <cellStyle name="Normal 63 2 3 2 3" xfId="12434"/>
    <cellStyle name="Normal 63 2 3 2 3 2" xfId="29283"/>
    <cellStyle name="Normal 63 2 3 2 4" xfId="21716"/>
    <cellStyle name="Normal 63 2 3 3" xfId="6274"/>
    <cellStyle name="Normal 63 2 3 3 2" xfId="14333"/>
    <cellStyle name="Normal 63 2 3 3 2 2" xfId="31180"/>
    <cellStyle name="Normal 63 2 3 3 3" xfId="23613"/>
    <cellStyle name="Normal 63 2 3 4" xfId="10499"/>
    <cellStyle name="Normal 63 2 3 4 2" xfId="27399"/>
    <cellStyle name="Normal 63 2 3 5" xfId="18089"/>
    <cellStyle name="Normal 63 2 3 6" xfId="19831"/>
    <cellStyle name="Normal 63 2 4" xfId="3463"/>
    <cellStyle name="Normal 63 2 4 2" xfId="7246"/>
    <cellStyle name="Normal 63 2 4 2 2" xfId="15305"/>
    <cellStyle name="Normal 63 2 4 2 2 2" xfId="32152"/>
    <cellStyle name="Normal 63 2 4 2 3" xfId="24585"/>
    <cellStyle name="Normal 63 2 4 3" xfId="11522"/>
    <cellStyle name="Normal 63 2 4 3 2" xfId="28371"/>
    <cellStyle name="Normal 63 2 4 4" xfId="20804"/>
    <cellStyle name="Normal 63 2 5" xfId="5362"/>
    <cellStyle name="Normal 63 2 5 2" xfId="13421"/>
    <cellStyle name="Normal 63 2 5 2 2" xfId="30268"/>
    <cellStyle name="Normal 63 2 5 3" xfId="22701"/>
    <cellStyle name="Normal 63 2 6" xfId="9523"/>
    <cellStyle name="Normal 63 2 6 2" xfId="26487"/>
    <cellStyle name="Normal 63 2 7" xfId="18086"/>
    <cellStyle name="Normal 63 2 8" xfId="18919"/>
    <cellStyle name="Normal 63 3" xfId="1647"/>
    <cellStyle name="Normal 63 3 2" xfId="2646"/>
    <cellStyle name="Normal 63 3 2 2" xfId="4608"/>
    <cellStyle name="Normal 63 3 2 2 2" xfId="8391"/>
    <cellStyle name="Normal 63 3 2 2 2 2" xfId="16450"/>
    <cellStyle name="Normal 63 3 2 2 2 2 2" xfId="33297"/>
    <cellStyle name="Normal 63 3 2 2 2 3" xfId="25730"/>
    <cellStyle name="Normal 63 3 2 2 3" xfId="12667"/>
    <cellStyle name="Normal 63 3 2 2 3 2" xfId="29516"/>
    <cellStyle name="Normal 63 3 2 2 4" xfId="21949"/>
    <cellStyle name="Normal 63 3 2 3" xfId="6507"/>
    <cellStyle name="Normal 63 3 2 3 2" xfId="14566"/>
    <cellStyle name="Normal 63 3 2 3 2 2" xfId="31413"/>
    <cellStyle name="Normal 63 3 2 3 3" xfId="23846"/>
    <cellStyle name="Normal 63 3 2 4" xfId="10733"/>
    <cellStyle name="Normal 63 3 2 4 2" xfId="27632"/>
    <cellStyle name="Normal 63 3 2 5" xfId="18091"/>
    <cellStyle name="Normal 63 3 2 6" xfId="20064"/>
    <cellStyle name="Normal 63 3 3" xfId="3696"/>
    <cellStyle name="Normal 63 3 3 2" xfId="7479"/>
    <cellStyle name="Normal 63 3 3 2 2" xfId="15538"/>
    <cellStyle name="Normal 63 3 3 2 2 2" xfId="32385"/>
    <cellStyle name="Normal 63 3 3 2 3" xfId="24818"/>
    <cellStyle name="Normal 63 3 3 3" xfId="11755"/>
    <cellStyle name="Normal 63 3 3 3 2" xfId="28604"/>
    <cellStyle name="Normal 63 3 3 4" xfId="21037"/>
    <cellStyle name="Normal 63 3 4" xfId="5595"/>
    <cellStyle name="Normal 63 3 4 2" xfId="13654"/>
    <cellStyle name="Normal 63 3 4 2 2" xfId="30501"/>
    <cellStyle name="Normal 63 3 4 3" xfId="22934"/>
    <cellStyle name="Normal 63 3 5" xfId="9780"/>
    <cellStyle name="Normal 63 3 5 2" xfId="26720"/>
    <cellStyle name="Normal 63 3 6" xfId="18090"/>
    <cellStyle name="Normal 63 3 7" xfId="19152"/>
    <cellStyle name="Normal 63 4" xfId="2193"/>
    <cellStyle name="Normal 63 4 2" xfId="4157"/>
    <cellStyle name="Normal 63 4 2 2" xfId="7940"/>
    <cellStyle name="Normal 63 4 2 2 2" xfId="15999"/>
    <cellStyle name="Normal 63 4 2 2 2 2" xfId="32846"/>
    <cellStyle name="Normal 63 4 2 2 3" xfId="25279"/>
    <cellStyle name="Normal 63 4 2 3" xfId="12216"/>
    <cellStyle name="Normal 63 4 2 3 2" xfId="29065"/>
    <cellStyle name="Normal 63 4 2 4" xfId="21498"/>
    <cellStyle name="Normal 63 4 3" xfId="6056"/>
    <cellStyle name="Normal 63 4 3 2" xfId="14115"/>
    <cellStyle name="Normal 63 4 3 2 2" xfId="30962"/>
    <cellStyle name="Normal 63 4 3 3" xfId="23395"/>
    <cellStyle name="Normal 63 4 4" xfId="10281"/>
    <cellStyle name="Normal 63 4 4 2" xfId="27181"/>
    <cellStyle name="Normal 63 4 5" xfId="18092"/>
    <cellStyle name="Normal 63 4 6" xfId="19613"/>
    <cellStyle name="Normal 63 5" xfId="3245"/>
    <cellStyle name="Normal 63 5 2" xfId="7028"/>
    <cellStyle name="Normal 63 5 2 2" xfId="15087"/>
    <cellStyle name="Normal 63 5 2 2 2" xfId="31934"/>
    <cellStyle name="Normal 63 5 2 3" xfId="24367"/>
    <cellStyle name="Normal 63 5 3" xfId="11304"/>
    <cellStyle name="Normal 63 5 3 2" xfId="28153"/>
    <cellStyle name="Normal 63 5 4" xfId="20586"/>
    <cellStyle name="Normal 63 6" xfId="5144"/>
    <cellStyle name="Normal 63 6 2" xfId="13203"/>
    <cellStyle name="Normal 63 6 2 2" xfId="30050"/>
    <cellStyle name="Normal 63 6 3" xfId="22483"/>
    <cellStyle name="Normal 63 7" xfId="9288"/>
    <cellStyle name="Normal 63 7 2" xfId="26269"/>
    <cellStyle name="Normal 63 8" xfId="18085"/>
    <cellStyle name="Normal 63 9" xfId="18701"/>
    <cellStyle name="Normal 64" xfId="1109"/>
    <cellStyle name="Normal 64 2" xfId="1370"/>
    <cellStyle name="Normal 64 2 2" xfId="1866"/>
    <cellStyle name="Normal 64 2 2 2" xfId="2865"/>
    <cellStyle name="Normal 64 2 2 2 2" xfId="4827"/>
    <cellStyle name="Normal 64 2 2 2 2 2" xfId="8610"/>
    <cellStyle name="Normal 64 2 2 2 2 2 2" xfId="16669"/>
    <cellStyle name="Normal 64 2 2 2 2 2 2 2" xfId="33516"/>
    <cellStyle name="Normal 64 2 2 2 2 2 3" xfId="25949"/>
    <cellStyle name="Normal 64 2 2 2 2 3" xfId="12886"/>
    <cellStyle name="Normal 64 2 2 2 2 3 2" xfId="29735"/>
    <cellStyle name="Normal 64 2 2 2 2 4" xfId="22168"/>
    <cellStyle name="Normal 64 2 2 2 3" xfId="6726"/>
    <cellStyle name="Normal 64 2 2 2 3 2" xfId="14785"/>
    <cellStyle name="Normal 64 2 2 2 3 2 2" xfId="31632"/>
    <cellStyle name="Normal 64 2 2 2 3 3" xfId="24065"/>
    <cellStyle name="Normal 64 2 2 2 4" xfId="10952"/>
    <cellStyle name="Normal 64 2 2 2 4 2" xfId="27851"/>
    <cellStyle name="Normal 64 2 2 2 5" xfId="18096"/>
    <cellStyle name="Normal 64 2 2 2 6" xfId="20283"/>
    <cellStyle name="Normal 64 2 2 3" xfId="3915"/>
    <cellStyle name="Normal 64 2 2 3 2" xfId="7698"/>
    <cellStyle name="Normal 64 2 2 3 2 2" xfId="15757"/>
    <cellStyle name="Normal 64 2 2 3 2 2 2" xfId="32604"/>
    <cellStyle name="Normal 64 2 2 3 2 3" xfId="25037"/>
    <cellStyle name="Normal 64 2 2 3 3" xfId="11974"/>
    <cellStyle name="Normal 64 2 2 3 3 2" xfId="28823"/>
    <cellStyle name="Normal 64 2 2 3 4" xfId="21256"/>
    <cellStyle name="Normal 64 2 2 4" xfId="5814"/>
    <cellStyle name="Normal 64 2 2 4 2" xfId="13873"/>
    <cellStyle name="Normal 64 2 2 4 2 2" xfId="30720"/>
    <cellStyle name="Normal 64 2 2 4 3" xfId="23153"/>
    <cellStyle name="Normal 64 2 2 5" xfId="9999"/>
    <cellStyle name="Normal 64 2 2 5 2" xfId="26939"/>
    <cellStyle name="Normal 64 2 2 6" xfId="18095"/>
    <cellStyle name="Normal 64 2 2 7" xfId="19371"/>
    <cellStyle name="Normal 64 2 3" xfId="2412"/>
    <cellStyle name="Normal 64 2 3 2" xfId="4376"/>
    <cellStyle name="Normal 64 2 3 2 2" xfId="8159"/>
    <cellStyle name="Normal 64 2 3 2 2 2" xfId="16218"/>
    <cellStyle name="Normal 64 2 3 2 2 2 2" xfId="33065"/>
    <cellStyle name="Normal 64 2 3 2 2 3" xfId="25498"/>
    <cellStyle name="Normal 64 2 3 2 3" xfId="12435"/>
    <cellStyle name="Normal 64 2 3 2 3 2" xfId="29284"/>
    <cellStyle name="Normal 64 2 3 2 4" xfId="21717"/>
    <cellStyle name="Normal 64 2 3 3" xfId="6275"/>
    <cellStyle name="Normal 64 2 3 3 2" xfId="14334"/>
    <cellStyle name="Normal 64 2 3 3 2 2" xfId="31181"/>
    <cellStyle name="Normal 64 2 3 3 3" xfId="23614"/>
    <cellStyle name="Normal 64 2 3 4" xfId="10500"/>
    <cellStyle name="Normal 64 2 3 4 2" xfId="27400"/>
    <cellStyle name="Normal 64 2 3 5" xfId="18097"/>
    <cellStyle name="Normal 64 2 3 6" xfId="19832"/>
    <cellStyle name="Normal 64 2 4" xfId="3464"/>
    <cellStyle name="Normal 64 2 4 2" xfId="7247"/>
    <cellStyle name="Normal 64 2 4 2 2" xfId="15306"/>
    <cellStyle name="Normal 64 2 4 2 2 2" xfId="32153"/>
    <cellStyle name="Normal 64 2 4 2 3" xfId="24586"/>
    <cellStyle name="Normal 64 2 4 3" xfId="11523"/>
    <cellStyle name="Normal 64 2 4 3 2" xfId="28372"/>
    <cellStyle name="Normal 64 2 4 4" xfId="20805"/>
    <cellStyle name="Normal 64 2 5" xfId="5363"/>
    <cellStyle name="Normal 64 2 5 2" xfId="13422"/>
    <cellStyle name="Normal 64 2 5 2 2" xfId="30269"/>
    <cellStyle name="Normal 64 2 5 3" xfId="22702"/>
    <cellStyle name="Normal 64 2 6" xfId="9524"/>
    <cellStyle name="Normal 64 2 6 2" xfId="26488"/>
    <cellStyle name="Normal 64 2 7" xfId="18094"/>
    <cellStyle name="Normal 64 2 8" xfId="18920"/>
    <cellStyle name="Normal 64 3" xfId="1648"/>
    <cellStyle name="Normal 64 3 2" xfId="2647"/>
    <cellStyle name="Normal 64 3 2 2" xfId="4609"/>
    <cellStyle name="Normal 64 3 2 2 2" xfId="8392"/>
    <cellStyle name="Normal 64 3 2 2 2 2" xfId="16451"/>
    <cellStyle name="Normal 64 3 2 2 2 2 2" xfId="33298"/>
    <cellStyle name="Normal 64 3 2 2 2 3" xfId="25731"/>
    <cellStyle name="Normal 64 3 2 2 3" xfId="12668"/>
    <cellStyle name="Normal 64 3 2 2 3 2" xfId="29517"/>
    <cellStyle name="Normal 64 3 2 2 4" xfId="21950"/>
    <cellStyle name="Normal 64 3 2 3" xfId="6508"/>
    <cellStyle name="Normal 64 3 2 3 2" xfId="14567"/>
    <cellStyle name="Normal 64 3 2 3 2 2" xfId="31414"/>
    <cellStyle name="Normal 64 3 2 3 3" xfId="23847"/>
    <cellStyle name="Normal 64 3 2 4" xfId="10734"/>
    <cellStyle name="Normal 64 3 2 4 2" xfId="27633"/>
    <cellStyle name="Normal 64 3 2 5" xfId="18099"/>
    <cellStyle name="Normal 64 3 2 6" xfId="20065"/>
    <cellStyle name="Normal 64 3 3" xfId="3697"/>
    <cellStyle name="Normal 64 3 3 2" xfId="7480"/>
    <cellStyle name="Normal 64 3 3 2 2" xfId="15539"/>
    <cellStyle name="Normal 64 3 3 2 2 2" xfId="32386"/>
    <cellStyle name="Normal 64 3 3 2 3" xfId="24819"/>
    <cellStyle name="Normal 64 3 3 3" xfId="11756"/>
    <cellStyle name="Normal 64 3 3 3 2" xfId="28605"/>
    <cellStyle name="Normal 64 3 3 4" xfId="21038"/>
    <cellStyle name="Normal 64 3 4" xfId="5596"/>
    <cellStyle name="Normal 64 3 4 2" xfId="13655"/>
    <cellStyle name="Normal 64 3 4 2 2" xfId="30502"/>
    <cellStyle name="Normal 64 3 4 3" xfId="22935"/>
    <cellStyle name="Normal 64 3 5" xfId="9781"/>
    <cellStyle name="Normal 64 3 5 2" xfId="26721"/>
    <cellStyle name="Normal 64 3 6" xfId="18098"/>
    <cellStyle name="Normal 64 3 7" xfId="19153"/>
    <cellStyle name="Normal 64 4" xfId="2194"/>
    <cellStyle name="Normal 64 4 2" xfId="4158"/>
    <cellStyle name="Normal 64 4 2 2" xfId="7941"/>
    <cellStyle name="Normal 64 4 2 2 2" xfId="16000"/>
    <cellStyle name="Normal 64 4 2 2 2 2" xfId="32847"/>
    <cellStyle name="Normal 64 4 2 2 3" xfId="25280"/>
    <cellStyle name="Normal 64 4 2 3" xfId="12217"/>
    <cellStyle name="Normal 64 4 2 3 2" xfId="29066"/>
    <cellStyle name="Normal 64 4 2 4" xfId="21499"/>
    <cellStyle name="Normal 64 4 3" xfId="6057"/>
    <cellStyle name="Normal 64 4 3 2" xfId="14116"/>
    <cellStyle name="Normal 64 4 3 2 2" xfId="30963"/>
    <cellStyle name="Normal 64 4 3 3" xfId="23396"/>
    <cellStyle name="Normal 64 4 4" xfId="10282"/>
    <cellStyle name="Normal 64 4 4 2" xfId="27182"/>
    <cellStyle name="Normal 64 4 5" xfId="18100"/>
    <cellStyle name="Normal 64 4 6" xfId="19614"/>
    <cellStyle name="Normal 64 5" xfId="3246"/>
    <cellStyle name="Normal 64 5 2" xfId="7029"/>
    <cellStyle name="Normal 64 5 2 2" xfId="15088"/>
    <cellStyle name="Normal 64 5 2 2 2" xfId="31935"/>
    <cellStyle name="Normal 64 5 2 3" xfId="24368"/>
    <cellStyle name="Normal 64 5 3" xfId="11305"/>
    <cellStyle name="Normal 64 5 3 2" xfId="28154"/>
    <cellStyle name="Normal 64 5 4" xfId="20587"/>
    <cellStyle name="Normal 64 6" xfId="5145"/>
    <cellStyle name="Normal 64 6 2" xfId="13204"/>
    <cellStyle name="Normal 64 6 2 2" xfId="30051"/>
    <cellStyle name="Normal 64 6 3" xfId="22484"/>
    <cellStyle name="Normal 64 7" xfId="9289"/>
    <cellStyle name="Normal 64 7 2" xfId="26270"/>
    <cellStyle name="Normal 64 8" xfId="18093"/>
    <cellStyle name="Normal 64 9" xfId="18702"/>
    <cellStyle name="Normal 65" xfId="1110"/>
    <cellStyle name="Normal 65 2" xfId="1371"/>
    <cellStyle name="Normal 65 2 2" xfId="1867"/>
    <cellStyle name="Normal 65 2 2 2" xfId="2866"/>
    <cellStyle name="Normal 65 2 2 2 2" xfId="4828"/>
    <cellStyle name="Normal 65 2 2 2 2 2" xfId="8611"/>
    <cellStyle name="Normal 65 2 2 2 2 2 2" xfId="16670"/>
    <cellStyle name="Normal 65 2 2 2 2 2 2 2" xfId="33517"/>
    <cellStyle name="Normal 65 2 2 2 2 2 3" xfId="25950"/>
    <cellStyle name="Normal 65 2 2 2 2 3" xfId="12887"/>
    <cellStyle name="Normal 65 2 2 2 2 3 2" xfId="29736"/>
    <cellStyle name="Normal 65 2 2 2 2 4" xfId="22169"/>
    <cellStyle name="Normal 65 2 2 2 3" xfId="6727"/>
    <cellStyle name="Normal 65 2 2 2 3 2" xfId="14786"/>
    <cellStyle name="Normal 65 2 2 2 3 2 2" xfId="31633"/>
    <cellStyle name="Normal 65 2 2 2 3 3" xfId="24066"/>
    <cellStyle name="Normal 65 2 2 2 4" xfId="10953"/>
    <cellStyle name="Normal 65 2 2 2 4 2" xfId="27852"/>
    <cellStyle name="Normal 65 2 2 2 5" xfId="18104"/>
    <cellStyle name="Normal 65 2 2 2 6" xfId="20284"/>
    <cellStyle name="Normal 65 2 2 3" xfId="3916"/>
    <cellStyle name="Normal 65 2 2 3 2" xfId="7699"/>
    <cellStyle name="Normal 65 2 2 3 2 2" xfId="15758"/>
    <cellStyle name="Normal 65 2 2 3 2 2 2" xfId="32605"/>
    <cellStyle name="Normal 65 2 2 3 2 3" xfId="25038"/>
    <cellStyle name="Normal 65 2 2 3 3" xfId="11975"/>
    <cellStyle name="Normal 65 2 2 3 3 2" xfId="28824"/>
    <cellStyle name="Normal 65 2 2 3 4" xfId="21257"/>
    <cellStyle name="Normal 65 2 2 4" xfId="5815"/>
    <cellStyle name="Normal 65 2 2 4 2" xfId="13874"/>
    <cellStyle name="Normal 65 2 2 4 2 2" xfId="30721"/>
    <cellStyle name="Normal 65 2 2 4 3" xfId="23154"/>
    <cellStyle name="Normal 65 2 2 5" xfId="10000"/>
    <cellStyle name="Normal 65 2 2 5 2" xfId="26940"/>
    <cellStyle name="Normal 65 2 2 6" xfId="18103"/>
    <cellStyle name="Normal 65 2 2 7" xfId="19372"/>
    <cellStyle name="Normal 65 2 3" xfId="2413"/>
    <cellStyle name="Normal 65 2 3 2" xfId="4377"/>
    <cellStyle name="Normal 65 2 3 2 2" xfId="8160"/>
    <cellStyle name="Normal 65 2 3 2 2 2" xfId="16219"/>
    <cellStyle name="Normal 65 2 3 2 2 2 2" xfId="33066"/>
    <cellStyle name="Normal 65 2 3 2 2 3" xfId="25499"/>
    <cellStyle name="Normal 65 2 3 2 3" xfId="12436"/>
    <cellStyle name="Normal 65 2 3 2 3 2" xfId="29285"/>
    <cellStyle name="Normal 65 2 3 2 4" xfId="21718"/>
    <cellStyle name="Normal 65 2 3 3" xfId="6276"/>
    <cellStyle name="Normal 65 2 3 3 2" xfId="14335"/>
    <cellStyle name="Normal 65 2 3 3 2 2" xfId="31182"/>
    <cellStyle name="Normal 65 2 3 3 3" xfId="23615"/>
    <cellStyle name="Normal 65 2 3 4" xfId="10501"/>
    <cellStyle name="Normal 65 2 3 4 2" xfId="27401"/>
    <cellStyle name="Normal 65 2 3 5" xfId="18105"/>
    <cellStyle name="Normal 65 2 3 6" xfId="19833"/>
    <cellStyle name="Normal 65 2 4" xfId="3465"/>
    <cellStyle name="Normal 65 2 4 2" xfId="7248"/>
    <cellStyle name="Normal 65 2 4 2 2" xfId="15307"/>
    <cellStyle name="Normal 65 2 4 2 2 2" xfId="32154"/>
    <cellStyle name="Normal 65 2 4 2 3" xfId="24587"/>
    <cellStyle name="Normal 65 2 4 3" xfId="11524"/>
    <cellStyle name="Normal 65 2 4 3 2" xfId="28373"/>
    <cellStyle name="Normal 65 2 4 4" xfId="20806"/>
    <cellStyle name="Normal 65 2 5" xfId="5364"/>
    <cellStyle name="Normal 65 2 5 2" xfId="13423"/>
    <cellStyle name="Normal 65 2 5 2 2" xfId="30270"/>
    <cellStyle name="Normal 65 2 5 3" xfId="22703"/>
    <cellStyle name="Normal 65 2 6" xfId="9525"/>
    <cellStyle name="Normal 65 2 6 2" xfId="26489"/>
    <cellStyle name="Normal 65 2 7" xfId="18102"/>
    <cellStyle name="Normal 65 2 8" xfId="18921"/>
    <cellStyle name="Normal 65 3" xfId="1649"/>
    <cellStyle name="Normal 65 3 2" xfId="2648"/>
    <cellStyle name="Normal 65 3 2 2" xfId="4610"/>
    <cellStyle name="Normal 65 3 2 2 2" xfId="8393"/>
    <cellStyle name="Normal 65 3 2 2 2 2" xfId="16452"/>
    <cellStyle name="Normal 65 3 2 2 2 2 2" xfId="33299"/>
    <cellStyle name="Normal 65 3 2 2 2 3" xfId="25732"/>
    <cellStyle name="Normal 65 3 2 2 3" xfId="12669"/>
    <cellStyle name="Normal 65 3 2 2 3 2" xfId="29518"/>
    <cellStyle name="Normal 65 3 2 2 4" xfId="21951"/>
    <cellStyle name="Normal 65 3 2 3" xfId="6509"/>
    <cellStyle name="Normal 65 3 2 3 2" xfId="14568"/>
    <cellStyle name="Normal 65 3 2 3 2 2" xfId="31415"/>
    <cellStyle name="Normal 65 3 2 3 3" xfId="23848"/>
    <cellStyle name="Normal 65 3 2 4" xfId="10735"/>
    <cellStyle name="Normal 65 3 2 4 2" xfId="27634"/>
    <cellStyle name="Normal 65 3 2 5" xfId="18107"/>
    <cellStyle name="Normal 65 3 2 6" xfId="20066"/>
    <cellStyle name="Normal 65 3 3" xfId="3698"/>
    <cellStyle name="Normal 65 3 3 2" xfId="7481"/>
    <cellStyle name="Normal 65 3 3 2 2" xfId="15540"/>
    <cellStyle name="Normal 65 3 3 2 2 2" xfId="32387"/>
    <cellStyle name="Normal 65 3 3 2 3" xfId="24820"/>
    <cellStyle name="Normal 65 3 3 3" xfId="11757"/>
    <cellStyle name="Normal 65 3 3 3 2" xfId="28606"/>
    <cellStyle name="Normal 65 3 3 4" xfId="21039"/>
    <cellStyle name="Normal 65 3 4" xfId="5597"/>
    <cellStyle name="Normal 65 3 4 2" xfId="13656"/>
    <cellStyle name="Normal 65 3 4 2 2" xfId="30503"/>
    <cellStyle name="Normal 65 3 4 3" xfId="22936"/>
    <cellStyle name="Normal 65 3 5" xfId="9782"/>
    <cellStyle name="Normal 65 3 5 2" xfId="26722"/>
    <cellStyle name="Normal 65 3 6" xfId="18106"/>
    <cellStyle name="Normal 65 3 7" xfId="19154"/>
    <cellStyle name="Normal 65 4" xfId="2195"/>
    <cellStyle name="Normal 65 4 2" xfId="4159"/>
    <cellStyle name="Normal 65 4 2 2" xfId="7942"/>
    <cellStyle name="Normal 65 4 2 2 2" xfId="16001"/>
    <cellStyle name="Normal 65 4 2 2 2 2" xfId="32848"/>
    <cellStyle name="Normal 65 4 2 2 3" xfId="25281"/>
    <cellStyle name="Normal 65 4 2 3" xfId="12218"/>
    <cellStyle name="Normal 65 4 2 3 2" xfId="29067"/>
    <cellStyle name="Normal 65 4 2 4" xfId="21500"/>
    <cellStyle name="Normal 65 4 3" xfId="6058"/>
    <cellStyle name="Normal 65 4 3 2" xfId="14117"/>
    <cellStyle name="Normal 65 4 3 2 2" xfId="30964"/>
    <cellStyle name="Normal 65 4 3 3" xfId="23397"/>
    <cellStyle name="Normal 65 4 4" xfId="10283"/>
    <cellStyle name="Normal 65 4 4 2" xfId="27183"/>
    <cellStyle name="Normal 65 4 5" xfId="18108"/>
    <cellStyle name="Normal 65 4 6" xfId="19615"/>
    <cellStyle name="Normal 65 5" xfId="3247"/>
    <cellStyle name="Normal 65 5 2" xfId="7030"/>
    <cellStyle name="Normal 65 5 2 2" xfId="15089"/>
    <cellStyle name="Normal 65 5 2 2 2" xfId="31936"/>
    <cellStyle name="Normal 65 5 2 3" xfId="24369"/>
    <cellStyle name="Normal 65 5 3" xfId="11306"/>
    <cellStyle name="Normal 65 5 3 2" xfId="28155"/>
    <cellStyle name="Normal 65 5 4" xfId="20588"/>
    <cellStyle name="Normal 65 6" xfId="5146"/>
    <cellStyle name="Normal 65 6 2" xfId="13205"/>
    <cellStyle name="Normal 65 6 2 2" xfId="30052"/>
    <cellStyle name="Normal 65 6 3" xfId="22485"/>
    <cellStyle name="Normal 65 7" xfId="9290"/>
    <cellStyle name="Normal 65 7 2" xfId="26271"/>
    <cellStyle name="Normal 65 8" xfId="18101"/>
    <cellStyle name="Normal 65 9" xfId="18703"/>
    <cellStyle name="Normal 66" xfId="1111"/>
    <cellStyle name="Normal 66 2" xfId="1372"/>
    <cellStyle name="Normal 66 2 2" xfId="1868"/>
    <cellStyle name="Normal 66 2 2 2" xfId="2867"/>
    <cellStyle name="Normal 66 2 2 2 2" xfId="4829"/>
    <cellStyle name="Normal 66 2 2 2 2 2" xfId="8612"/>
    <cellStyle name="Normal 66 2 2 2 2 2 2" xfId="16671"/>
    <cellStyle name="Normal 66 2 2 2 2 2 2 2" xfId="33518"/>
    <cellStyle name="Normal 66 2 2 2 2 2 3" xfId="25951"/>
    <cellStyle name="Normal 66 2 2 2 2 3" xfId="12888"/>
    <cellStyle name="Normal 66 2 2 2 2 3 2" xfId="29737"/>
    <cellStyle name="Normal 66 2 2 2 2 4" xfId="22170"/>
    <cellStyle name="Normal 66 2 2 2 3" xfId="6728"/>
    <cellStyle name="Normal 66 2 2 2 3 2" xfId="14787"/>
    <cellStyle name="Normal 66 2 2 2 3 2 2" xfId="31634"/>
    <cellStyle name="Normal 66 2 2 2 3 3" xfId="24067"/>
    <cellStyle name="Normal 66 2 2 2 4" xfId="10954"/>
    <cellStyle name="Normal 66 2 2 2 4 2" xfId="27853"/>
    <cellStyle name="Normal 66 2 2 2 5" xfId="18112"/>
    <cellStyle name="Normal 66 2 2 2 6" xfId="20285"/>
    <cellStyle name="Normal 66 2 2 3" xfId="3917"/>
    <cellStyle name="Normal 66 2 2 3 2" xfId="7700"/>
    <cellStyle name="Normal 66 2 2 3 2 2" xfId="15759"/>
    <cellStyle name="Normal 66 2 2 3 2 2 2" xfId="32606"/>
    <cellStyle name="Normal 66 2 2 3 2 3" xfId="25039"/>
    <cellStyle name="Normal 66 2 2 3 3" xfId="11976"/>
    <cellStyle name="Normal 66 2 2 3 3 2" xfId="28825"/>
    <cellStyle name="Normal 66 2 2 3 4" xfId="21258"/>
    <cellStyle name="Normal 66 2 2 4" xfId="5816"/>
    <cellStyle name="Normal 66 2 2 4 2" xfId="13875"/>
    <cellStyle name="Normal 66 2 2 4 2 2" xfId="30722"/>
    <cellStyle name="Normal 66 2 2 4 3" xfId="23155"/>
    <cellStyle name="Normal 66 2 2 5" xfId="10001"/>
    <cellStyle name="Normal 66 2 2 5 2" xfId="26941"/>
    <cellStyle name="Normal 66 2 2 6" xfId="18111"/>
    <cellStyle name="Normal 66 2 2 7" xfId="19373"/>
    <cellStyle name="Normal 66 2 3" xfId="2414"/>
    <cellStyle name="Normal 66 2 3 2" xfId="4378"/>
    <cellStyle name="Normal 66 2 3 2 2" xfId="8161"/>
    <cellStyle name="Normal 66 2 3 2 2 2" xfId="16220"/>
    <cellStyle name="Normal 66 2 3 2 2 2 2" xfId="33067"/>
    <cellStyle name="Normal 66 2 3 2 2 3" xfId="25500"/>
    <cellStyle name="Normal 66 2 3 2 3" xfId="12437"/>
    <cellStyle name="Normal 66 2 3 2 3 2" xfId="29286"/>
    <cellStyle name="Normal 66 2 3 2 4" xfId="21719"/>
    <cellStyle name="Normal 66 2 3 3" xfId="6277"/>
    <cellStyle name="Normal 66 2 3 3 2" xfId="14336"/>
    <cellStyle name="Normal 66 2 3 3 2 2" xfId="31183"/>
    <cellStyle name="Normal 66 2 3 3 3" xfId="23616"/>
    <cellStyle name="Normal 66 2 3 4" xfId="10502"/>
    <cellStyle name="Normal 66 2 3 4 2" xfId="27402"/>
    <cellStyle name="Normal 66 2 3 5" xfId="18113"/>
    <cellStyle name="Normal 66 2 3 6" xfId="19834"/>
    <cellStyle name="Normal 66 2 4" xfId="3466"/>
    <cellStyle name="Normal 66 2 4 2" xfId="7249"/>
    <cellStyle name="Normal 66 2 4 2 2" xfId="15308"/>
    <cellStyle name="Normal 66 2 4 2 2 2" xfId="32155"/>
    <cellStyle name="Normal 66 2 4 2 3" xfId="24588"/>
    <cellStyle name="Normal 66 2 4 3" xfId="11525"/>
    <cellStyle name="Normal 66 2 4 3 2" xfId="28374"/>
    <cellStyle name="Normal 66 2 4 4" xfId="20807"/>
    <cellStyle name="Normal 66 2 5" xfId="5365"/>
    <cellStyle name="Normal 66 2 5 2" xfId="13424"/>
    <cellStyle name="Normal 66 2 5 2 2" xfId="30271"/>
    <cellStyle name="Normal 66 2 5 3" xfId="22704"/>
    <cellStyle name="Normal 66 2 6" xfId="9526"/>
    <cellStyle name="Normal 66 2 6 2" xfId="26490"/>
    <cellStyle name="Normal 66 2 7" xfId="18110"/>
    <cellStyle name="Normal 66 2 8" xfId="18922"/>
    <cellStyle name="Normal 66 3" xfId="1650"/>
    <cellStyle name="Normal 66 3 2" xfId="2649"/>
    <cellStyle name="Normal 66 3 2 2" xfId="4611"/>
    <cellStyle name="Normal 66 3 2 2 2" xfId="8394"/>
    <cellStyle name="Normal 66 3 2 2 2 2" xfId="16453"/>
    <cellStyle name="Normal 66 3 2 2 2 2 2" xfId="33300"/>
    <cellStyle name="Normal 66 3 2 2 2 3" xfId="25733"/>
    <cellStyle name="Normal 66 3 2 2 3" xfId="12670"/>
    <cellStyle name="Normal 66 3 2 2 3 2" xfId="29519"/>
    <cellStyle name="Normal 66 3 2 2 4" xfId="21952"/>
    <cellStyle name="Normal 66 3 2 3" xfId="6510"/>
    <cellStyle name="Normal 66 3 2 3 2" xfId="14569"/>
    <cellStyle name="Normal 66 3 2 3 2 2" xfId="31416"/>
    <cellStyle name="Normal 66 3 2 3 3" xfId="23849"/>
    <cellStyle name="Normal 66 3 2 4" xfId="10736"/>
    <cellStyle name="Normal 66 3 2 4 2" xfId="27635"/>
    <cellStyle name="Normal 66 3 2 5" xfId="18115"/>
    <cellStyle name="Normal 66 3 2 6" xfId="20067"/>
    <cellStyle name="Normal 66 3 3" xfId="3699"/>
    <cellStyle name="Normal 66 3 3 2" xfId="7482"/>
    <cellStyle name="Normal 66 3 3 2 2" xfId="15541"/>
    <cellStyle name="Normal 66 3 3 2 2 2" xfId="32388"/>
    <cellStyle name="Normal 66 3 3 2 3" xfId="24821"/>
    <cellStyle name="Normal 66 3 3 3" xfId="11758"/>
    <cellStyle name="Normal 66 3 3 3 2" xfId="28607"/>
    <cellStyle name="Normal 66 3 3 4" xfId="21040"/>
    <cellStyle name="Normal 66 3 4" xfId="5598"/>
    <cellStyle name="Normal 66 3 4 2" xfId="13657"/>
    <cellStyle name="Normal 66 3 4 2 2" xfId="30504"/>
    <cellStyle name="Normal 66 3 4 3" xfId="22937"/>
    <cellStyle name="Normal 66 3 5" xfId="9783"/>
    <cellStyle name="Normal 66 3 5 2" xfId="26723"/>
    <cellStyle name="Normal 66 3 6" xfId="18114"/>
    <cellStyle name="Normal 66 3 7" xfId="19155"/>
    <cellStyle name="Normal 66 4" xfId="2196"/>
    <cellStyle name="Normal 66 4 2" xfId="4160"/>
    <cellStyle name="Normal 66 4 2 2" xfId="7943"/>
    <cellStyle name="Normal 66 4 2 2 2" xfId="16002"/>
    <cellStyle name="Normal 66 4 2 2 2 2" xfId="32849"/>
    <cellStyle name="Normal 66 4 2 2 3" xfId="25282"/>
    <cellStyle name="Normal 66 4 2 3" xfId="12219"/>
    <cellStyle name="Normal 66 4 2 3 2" xfId="29068"/>
    <cellStyle name="Normal 66 4 2 4" xfId="21501"/>
    <cellStyle name="Normal 66 4 3" xfId="6059"/>
    <cellStyle name="Normal 66 4 3 2" xfId="14118"/>
    <cellStyle name="Normal 66 4 3 2 2" xfId="30965"/>
    <cellStyle name="Normal 66 4 3 3" xfId="23398"/>
    <cellStyle name="Normal 66 4 4" xfId="10284"/>
    <cellStyle name="Normal 66 4 4 2" xfId="27184"/>
    <cellStyle name="Normal 66 4 5" xfId="18116"/>
    <cellStyle name="Normal 66 4 6" xfId="19616"/>
    <cellStyle name="Normal 66 5" xfId="3248"/>
    <cellStyle name="Normal 66 5 2" xfId="7031"/>
    <cellStyle name="Normal 66 5 2 2" xfId="15090"/>
    <cellStyle name="Normal 66 5 2 2 2" xfId="31937"/>
    <cellStyle name="Normal 66 5 2 3" xfId="24370"/>
    <cellStyle name="Normal 66 5 3" xfId="11307"/>
    <cellStyle name="Normal 66 5 3 2" xfId="28156"/>
    <cellStyle name="Normal 66 5 4" xfId="20589"/>
    <cellStyle name="Normal 66 6" xfId="5147"/>
    <cellStyle name="Normal 66 6 2" xfId="13206"/>
    <cellStyle name="Normal 66 6 2 2" xfId="30053"/>
    <cellStyle name="Normal 66 6 3" xfId="22486"/>
    <cellStyle name="Normal 66 7" xfId="9291"/>
    <cellStyle name="Normal 66 7 2" xfId="26272"/>
    <cellStyle name="Normal 66 8" xfId="18109"/>
    <cellStyle name="Normal 66 9" xfId="18704"/>
    <cellStyle name="Normal 67" xfId="1112"/>
    <cellStyle name="Normal 67 2" xfId="1373"/>
    <cellStyle name="Normal 67 2 2" xfId="1869"/>
    <cellStyle name="Normal 67 2 2 2" xfId="2868"/>
    <cellStyle name="Normal 67 2 2 2 2" xfId="4830"/>
    <cellStyle name="Normal 67 2 2 2 2 2" xfId="8613"/>
    <cellStyle name="Normal 67 2 2 2 2 2 2" xfId="16672"/>
    <cellStyle name="Normal 67 2 2 2 2 2 2 2" xfId="33519"/>
    <cellStyle name="Normal 67 2 2 2 2 2 3" xfId="25952"/>
    <cellStyle name="Normal 67 2 2 2 2 3" xfId="12889"/>
    <cellStyle name="Normal 67 2 2 2 2 3 2" xfId="29738"/>
    <cellStyle name="Normal 67 2 2 2 2 4" xfId="22171"/>
    <cellStyle name="Normal 67 2 2 2 3" xfId="6729"/>
    <cellStyle name="Normal 67 2 2 2 3 2" xfId="14788"/>
    <cellStyle name="Normal 67 2 2 2 3 2 2" xfId="31635"/>
    <cellStyle name="Normal 67 2 2 2 3 3" xfId="24068"/>
    <cellStyle name="Normal 67 2 2 2 4" xfId="10955"/>
    <cellStyle name="Normal 67 2 2 2 4 2" xfId="27854"/>
    <cellStyle name="Normal 67 2 2 2 5" xfId="18120"/>
    <cellStyle name="Normal 67 2 2 2 6" xfId="20286"/>
    <cellStyle name="Normal 67 2 2 3" xfId="3918"/>
    <cellStyle name="Normal 67 2 2 3 2" xfId="7701"/>
    <cellStyle name="Normal 67 2 2 3 2 2" xfId="15760"/>
    <cellStyle name="Normal 67 2 2 3 2 2 2" xfId="32607"/>
    <cellStyle name="Normal 67 2 2 3 2 3" xfId="25040"/>
    <cellStyle name="Normal 67 2 2 3 3" xfId="11977"/>
    <cellStyle name="Normal 67 2 2 3 3 2" xfId="28826"/>
    <cellStyle name="Normal 67 2 2 3 4" xfId="21259"/>
    <cellStyle name="Normal 67 2 2 4" xfId="5817"/>
    <cellStyle name="Normal 67 2 2 4 2" xfId="13876"/>
    <cellStyle name="Normal 67 2 2 4 2 2" xfId="30723"/>
    <cellStyle name="Normal 67 2 2 4 3" xfId="23156"/>
    <cellStyle name="Normal 67 2 2 5" xfId="10002"/>
    <cellStyle name="Normal 67 2 2 5 2" xfId="26942"/>
    <cellStyle name="Normal 67 2 2 6" xfId="18119"/>
    <cellStyle name="Normal 67 2 2 7" xfId="19374"/>
    <cellStyle name="Normal 67 2 3" xfId="2415"/>
    <cellStyle name="Normal 67 2 3 2" xfId="4379"/>
    <cellStyle name="Normal 67 2 3 2 2" xfId="8162"/>
    <cellStyle name="Normal 67 2 3 2 2 2" xfId="16221"/>
    <cellStyle name="Normal 67 2 3 2 2 2 2" xfId="33068"/>
    <cellStyle name="Normal 67 2 3 2 2 3" xfId="25501"/>
    <cellStyle name="Normal 67 2 3 2 3" xfId="12438"/>
    <cellStyle name="Normal 67 2 3 2 3 2" xfId="29287"/>
    <cellStyle name="Normal 67 2 3 2 4" xfId="21720"/>
    <cellStyle name="Normal 67 2 3 3" xfId="6278"/>
    <cellStyle name="Normal 67 2 3 3 2" xfId="14337"/>
    <cellStyle name="Normal 67 2 3 3 2 2" xfId="31184"/>
    <cellStyle name="Normal 67 2 3 3 3" xfId="23617"/>
    <cellStyle name="Normal 67 2 3 4" xfId="10503"/>
    <cellStyle name="Normal 67 2 3 4 2" xfId="27403"/>
    <cellStyle name="Normal 67 2 3 5" xfId="18121"/>
    <cellStyle name="Normal 67 2 3 6" xfId="19835"/>
    <cellStyle name="Normal 67 2 4" xfId="3467"/>
    <cellStyle name="Normal 67 2 4 2" xfId="7250"/>
    <cellStyle name="Normal 67 2 4 2 2" xfId="15309"/>
    <cellStyle name="Normal 67 2 4 2 2 2" xfId="32156"/>
    <cellStyle name="Normal 67 2 4 2 3" xfId="24589"/>
    <cellStyle name="Normal 67 2 4 3" xfId="11526"/>
    <cellStyle name="Normal 67 2 4 3 2" xfId="28375"/>
    <cellStyle name="Normal 67 2 4 4" xfId="20808"/>
    <cellStyle name="Normal 67 2 5" xfId="5366"/>
    <cellStyle name="Normal 67 2 5 2" xfId="13425"/>
    <cellStyle name="Normal 67 2 5 2 2" xfId="30272"/>
    <cellStyle name="Normal 67 2 5 3" xfId="22705"/>
    <cellStyle name="Normal 67 2 6" xfId="9527"/>
    <cellStyle name="Normal 67 2 6 2" xfId="26491"/>
    <cellStyle name="Normal 67 2 7" xfId="18118"/>
    <cellStyle name="Normal 67 2 8" xfId="18923"/>
    <cellStyle name="Normal 67 3" xfId="1651"/>
    <cellStyle name="Normal 67 3 2" xfId="2650"/>
    <cellStyle name="Normal 67 3 2 2" xfId="4612"/>
    <cellStyle name="Normal 67 3 2 2 2" xfId="8395"/>
    <cellStyle name="Normal 67 3 2 2 2 2" xfId="16454"/>
    <cellStyle name="Normal 67 3 2 2 2 2 2" xfId="33301"/>
    <cellStyle name="Normal 67 3 2 2 2 3" xfId="25734"/>
    <cellStyle name="Normal 67 3 2 2 3" xfId="12671"/>
    <cellStyle name="Normal 67 3 2 2 3 2" xfId="29520"/>
    <cellStyle name="Normal 67 3 2 2 4" xfId="21953"/>
    <cellStyle name="Normal 67 3 2 3" xfId="6511"/>
    <cellStyle name="Normal 67 3 2 3 2" xfId="14570"/>
    <cellStyle name="Normal 67 3 2 3 2 2" xfId="31417"/>
    <cellStyle name="Normal 67 3 2 3 3" xfId="23850"/>
    <cellStyle name="Normal 67 3 2 4" xfId="10737"/>
    <cellStyle name="Normal 67 3 2 4 2" xfId="27636"/>
    <cellStyle name="Normal 67 3 2 5" xfId="18123"/>
    <cellStyle name="Normal 67 3 2 6" xfId="20068"/>
    <cellStyle name="Normal 67 3 3" xfId="3700"/>
    <cellStyle name="Normal 67 3 3 2" xfId="7483"/>
    <cellStyle name="Normal 67 3 3 2 2" xfId="15542"/>
    <cellStyle name="Normal 67 3 3 2 2 2" xfId="32389"/>
    <cellStyle name="Normal 67 3 3 2 3" xfId="24822"/>
    <cellStyle name="Normal 67 3 3 3" xfId="11759"/>
    <cellStyle name="Normal 67 3 3 3 2" xfId="28608"/>
    <cellStyle name="Normal 67 3 3 4" xfId="21041"/>
    <cellStyle name="Normal 67 3 4" xfId="5599"/>
    <cellStyle name="Normal 67 3 4 2" xfId="13658"/>
    <cellStyle name="Normal 67 3 4 2 2" xfId="30505"/>
    <cellStyle name="Normal 67 3 4 3" xfId="22938"/>
    <cellStyle name="Normal 67 3 5" xfId="9784"/>
    <cellStyle name="Normal 67 3 5 2" xfId="26724"/>
    <cellStyle name="Normal 67 3 6" xfId="18122"/>
    <cellStyle name="Normal 67 3 7" xfId="19156"/>
    <cellStyle name="Normal 67 4" xfId="2197"/>
    <cellStyle name="Normal 67 4 2" xfId="4161"/>
    <cellStyle name="Normal 67 4 2 2" xfId="7944"/>
    <cellStyle name="Normal 67 4 2 2 2" xfId="16003"/>
    <cellStyle name="Normal 67 4 2 2 2 2" xfId="32850"/>
    <cellStyle name="Normal 67 4 2 2 3" xfId="25283"/>
    <cellStyle name="Normal 67 4 2 3" xfId="12220"/>
    <cellStyle name="Normal 67 4 2 3 2" xfId="29069"/>
    <cellStyle name="Normal 67 4 2 4" xfId="21502"/>
    <cellStyle name="Normal 67 4 3" xfId="6060"/>
    <cellStyle name="Normal 67 4 3 2" xfId="14119"/>
    <cellStyle name="Normal 67 4 3 2 2" xfId="30966"/>
    <cellStyle name="Normal 67 4 3 3" xfId="23399"/>
    <cellStyle name="Normal 67 4 4" xfId="10285"/>
    <cellStyle name="Normal 67 4 4 2" xfId="27185"/>
    <cellStyle name="Normal 67 4 5" xfId="18124"/>
    <cellStyle name="Normal 67 4 6" xfId="19617"/>
    <cellStyle name="Normal 67 5" xfId="3249"/>
    <cellStyle name="Normal 67 5 2" xfId="7032"/>
    <cellStyle name="Normal 67 5 2 2" xfId="15091"/>
    <cellStyle name="Normal 67 5 2 2 2" xfId="31938"/>
    <cellStyle name="Normal 67 5 2 3" xfId="24371"/>
    <cellStyle name="Normal 67 5 3" xfId="11308"/>
    <cellStyle name="Normal 67 5 3 2" xfId="28157"/>
    <cellStyle name="Normal 67 5 4" xfId="20590"/>
    <cellStyle name="Normal 67 6" xfId="5148"/>
    <cellStyle name="Normal 67 6 2" xfId="13207"/>
    <cellStyle name="Normal 67 6 2 2" xfId="30054"/>
    <cellStyle name="Normal 67 6 3" xfId="22487"/>
    <cellStyle name="Normal 67 7" xfId="9292"/>
    <cellStyle name="Normal 67 7 2" xfId="26273"/>
    <cellStyle name="Normal 67 8" xfId="18117"/>
    <cellStyle name="Normal 67 9" xfId="18705"/>
    <cellStyle name="Normal 68" xfId="1113"/>
    <cellStyle name="Normal 68 2" xfId="1374"/>
    <cellStyle name="Normal 68 2 2" xfId="1870"/>
    <cellStyle name="Normal 68 2 2 2" xfId="2869"/>
    <cellStyle name="Normal 68 2 2 2 2" xfId="4831"/>
    <cellStyle name="Normal 68 2 2 2 2 2" xfId="8614"/>
    <cellStyle name="Normal 68 2 2 2 2 2 2" xfId="16673"/>
    <cellStyle name="Normal 68 2 2 2 2 2 2 2" xfId="33520"/>
    <cellStyle name="Normal 68 2 2 2 2 2 3" xfId="25953"/>
    <cellStyle name="Normal 68 2 2 2 2 3" xfId="12890"/>
    <cellStyle name="Normal 68 2 2 2 2 3 2" xfId="29739"/>
    <cellStyle name="Normal 68 2 2 2 2 4" xfId="22172"/>
    <cellStyle name="Normal 68 2 2 2 3" xfId="6730"/>
    <cellStyle name="Normal 68 2 2 2 3 2" xfId="14789"/>
    <cellStyle name="Normal 68 2 2 2 3 2 2" xfId="31636"/>
    <cellStyle name="Normal 68 2 2 2 3 3" xfId="24069"/>
    <cellStyle name="Normal 68 2 2 2 4" xfId="10956"/>
    <cellStyle name="Normal 68 2 2 2 4 2" xfId="27855"/>
    <cellStyle name="Normal 68 2 2 2 5" xfId="18128"/>
    <cellStyle name="Normal 68 2 2 2 6" xfId="20287"/>
    <cellStyle name="Normal 68 2 2 3" xfId="3919"/>
    <cellStyle name="Normal 68 2 2 3 2" xfId="7702"/>
    <cellStyle name="Normal 68 2 2 3 2 2" xfId="15761"/>
    <cellStyle name="Normal 68 2 2 3 2 2 2" xfId="32608"/>
    <cellStyle name="Normal 68 2 2 3 2 3" xfId="25041"/>
    <cellStyle name="Normal 68 2 2 3 3" xfId="11978"/>
    <cellStyle name="Normal 68 2 2 3 3 2" xfId="28827"/>
    <cellStyle name="Normal 68 2 2 3 4" xfId="21260"/>
    <cellStyle name="Normal 68 2 2 4" xfId="5818"/>
    <cellStyle name="Normal 68 2 2 4 2" xfId="13877"/>
    <cellStyle name="Normal 68 2 2 4 2 2" xfId="30724"/>
    <cellStyle name="Normal 68 2 2 4 3" xfId="23157"/>
    <cellStyle name="Normal 68 2 2 5" xfId="10003"/>
    <cellStyle name="Normal 68 2 2 5 2" xfId="26943"/>
    <cellStyle name="Normal 68 2 2 6" xfId="18127"/>
    <cellStyle name="Normal 68 2 2 7" xfId="19375"/>
    <cellStyle name="Normal 68 2 3" xfId="2416"/>
    <cellStyle name="Normal 68 2 3 2" xfId="4380"/>
    <cellStyle name="Normal 68 2 3 2 2" xfId="8163"/>
    <cellStyle name="Normal 68 2 3 2 2 2" xfId="16222"/>
    <cellStyle name="Normal 68 2 3 2 2 2 2" xfId="33069"/>
    <cellStyle name="Normal 68 2 3 2 2 3" xfId="25502"/>
    <cellStyle name="Normal 68 2 3 2 3" xfId="12439"/>
    <cellStyle name="Normal 68 2 3 2 3 2" xfId="29288"/>
    <cellStyle name="Normal 68 2 3 2 4" xfId="21721"/>
    <cellStyle name="Normal 68 2 3 3" xfId="6279"/>
    <cellStyle name="Normal 68 2 3 3 2" xfId="14338"/>
    <cellStyle name="Normal 68 2 3 3 2 2" xfId="31185"/>
    <cellStyle name="Normal 68 2 3 3 3" xfId="23618"/>
    <cellStyle name="Normal 68 2 3 4" xfId="10504"/>
    <cellStyle name="Normal 68 2 3 4 2" xfId="27404"/>
    <cellStyle name="Normal 68 2 3 5" xfId="18129"/>
    <cellStyle name="Normal 68 2 3 6" xfId="19836"/>
    <cellStyle name="Normal 68 2 4" xfId="3468"/>
    <cellStyle name="Normal 68 2 4 2" xfId="7251"/>
    <cellStyle name="Normal 68 2 4 2 2" xfId="15310"/>
    <cellStyle name="Normal 68 2 4 2 2 2" xfId="32157"/>
    <cellStyle name="Normal 68 2 4 2 3" xfId="24590"/>
    <cellStyle name="Normal 68 2 4 3" xfId="11527"/>
    <cellStyle name="Normal 68 2 4 3 2" xfId="28376"/>
    <cellStyle name="Normal 68 2 4 4" xfId="20809"/>
    <cellStyle name="Normal 68 2 5" xfId="5367"/>
    <cellStyle name="Normal 68 2 5 2" xfId="13426"/>
    <cellStyle name="Normal 68 2 5 2 2" xfId="30273"/>
    <cellStyle name="Normal 68 2 5 3" xfId="22706"/>
    <cellStyle name="Normal 68 2 6" xfId="9528"/>
    <cellStyle name="Normal 68 2 6 2" xfId="26492"/>
    <cellStyle name="Normal 68 2 7" xfId="18126"/>
    <cellStyle name="Normal 68 2 8" xfId="18924"/>
    <cellStyle name="Normal 68 3" xfId="1652"/>
    <cellStyle name="Normal 68 3 2" xfId="2651"/>
    <cellStyle name="Normal 68 3 2 2" xfId="4613"/>
    <cellStyle name="Normal 68 3 2 2 2" xfId="8396"/>
    <cellStyle name="Normal 68 3 2 2 2 2" xfId="16455"/>
    <cellStyle name="Normal 68 3 2 2 2 2 2" xfId="33302"/>
    <cellStyle name="Normal 68 3 2 2 2 3" xfId="25735"/>
    <cellStyle name="Normal 68 3 2 2 3" xfId="12672"/>
    <cellStyle name="Normal 68 3 2 2 3 2" xfId="29521"/>
    <cellStyle name="Normal 68 3 2 2 4" xfId="21954"/>
    <cellStyle name="Normal 68 3 2 3" xfId="6512"/>
    <cellStyle name="Normal 68 3 2 3 2" xfId="14571"/>
    <cellStyle name="Normal 68 3 2 3 2 2" xfId="31418"/>
    <cellStyle name="Normal 68 3 2 3 3" xfId="23851"/>
    <cellStyle name="Normal 68 3 2 4" xfId="10738"/>
    <cellStyle name="Normal 68 3 2 4 2" xfId="27637"/>
    <cellStyle name="Normal 68 3 2 5" xfId="18131"/>
    <cellStyle name="Normal 68 3 2 6" xfId="20069"/>
    <cellStyle name="Normal 68 3 3" xfId="3701"/>
    <cellStyle name="Normal 68 3 3 2" xfId="7484"/>
    <cellStyle name="Normal 68 3 3 2 2" xfId="15543"/>
    <cellStyle name="Normal 68 3 3 2 2 2" xfId="32390"/>
    <cellStyle name="Normal 68 3 3 2 3" xfId="24823"/>
    <cellStyle name="Normal 68 3 3 3" xfId="11760"/>
    <cellStyle name="Normal 68 3 3 3 2" xfId="28609"/>
    <cellStyle name="Normal 68 3 3 4" xfId="21042"/>
    <cellStyle name="Normal 68 3 4" xfId="5600"/>
    <cellStyle name="Normal 68 3 4 2" xfId="13659"/>
    <cellStyle name="Normal 68 3 4 2 2" xfId="30506"/>
    <cellStyle name="Normal 68 3 4 3" xfId="22939"/>
    <cellStyle name="Normal 68 3 5" xfId="9785"/>
    <cellStyle name="Normal 68 3 5 2" xfId="26725"/>
    <cellStyle name="Normal 68 3 6" xfId="18130"/>
    <cellStyle name="Normal 68 3 7" xfId="19157"/>
    <cellStyle name="Normal 68 4" xfId="2198"/>
    <cellStyle name="Normal 68 4 2" xfId="4162"/>
    <cellStyle name="Normal 68 4 2 2" xfId="7945"/>
    <cellStyle name="Normal 68 4 2 2 2" xfId="16004"/>
    <cellStyle name="Normal 68 4 2 2 2 2" xfId="32851"/>
    <cellStyle name="Normal 68 4 2 2 3" xfId="25284"/>
    <cellStyle name="Normal 68 4 2 3" xfId="12221"/>
    <cellStyle name="Normal 68 4 2 3 2" xfId="29070"/>
    <cellStyle name="Normal 68 4 2 4" xfId="21503"/>
    <cellStyle name="Normal 68 4 3" xfId="6061"/>
    <cellStyle name="Normal 68 4 3 2" xfId="14120"/>
    <cellStyle name="Normal 68 4 3 2 2" xfId="30967"/>
    <cellStyle name="Normal 68 4 3 3" xfId="23400"/>
    <cellStyle name="Normal 68 4 4" xfId="10286"/>
    <cellStyle name="Normal 68 4 4 2" xfId="27186"/>
    <cellStyle name="Normal 68 4 5" xfId="18132"/>
    <cellStyle name="Normal 68 4 6" xfId="19618"/>
    <cellStyle name="Normal 68 5" xfId="3250"/>
    <cellStyle name="Normal 68 5 2" xfId="7033"/>
    <cellStyle name="Normal 68 5 2 2" xfId="15092"/>
    <cellStyle name="Normal 68 5 2 2 2" xfId="31939"/>
    <cellStyle name="Normal 68 5 2 3" xfId="24372"/>
    <cellStyle name="Normal 68 5 3" xfId="11309"/>
    <cellStyle name="Normal 68 5 3 2" xfId="28158"/>
    <cellStyle name="Normal 68 5 4" xfId="20591"/>
    <cellStyle name="Normal 68 6" xfId="5149"/>
    <cellStyle name="Normal 68 6 2" xfId="13208"/>
    <cellStyle name="Normal 68 6 2 2" xfId="30055"/>
    <cellStyle name="Normal 68 6 3" xfId="22488"/>
    <cellStyle name="Normal 68 7" xfId="9293"/>
    <cellStyle name="Normal 68 7 2" xfId="26274"/>
    <cellStyle name="Normal 68 8" xfId="18125"/>
    <cellStyle name="Normal 68 9" xfId="18706"/>
    <cellStyle name="Normal 69" xfId="1114"/>
    <cellStyle name="Normal 69 2" xfId="1375"/>
    <cellStyle name="Normal 69 2 2" xfId="1871"/>
    <cellStyle name="Normal 69 2 2 2" xfId="2870"/>
    <cellStyle name="Normal 69 2 2 2 2" xfId="4832"/>
    <cellStyle name="Normal 69 2 2 2 2 2" xfId="8615"/>
    <cellStyle name="Normal 69 2 2 2 2 2 2" xfId="16674"/>
    <cellStyle name="Normal 69 2 2 2 2 2 2 2" xfId="33521"/>
    <cellStyle name="Normal 69 2 2 2 2 2 3" xfId="25954"/>
    <cellStyle name="Normal 69 2 2 2 2 3" xfId="12891"/>
    <cellStyle name="Normal 69 2 2 2 2 3 2" xfId="29740"/>
    <cellStyle name="Normal 69 2 2 2 2 4" xfId="22173"/>
    <cellStyle name="Normal 69 2 2 2 3" xfId="6731"/>
    <cellStyle name="Normal 69 2 2 2 3 2" xfId="14790"/>
    <cellStyle name="Normal 69 2 2 2 3 2 2" xfId="31637"/>
    <cellStyle name="Normal 69 2 2 2 3 3" xfId="24070"/>
    <cellStyle name="Normal 69 2 2 2 4" xfId="10957"/>
    <cellStyle name="Normal 69 2 2 2 4 2" xfId="27856"/>
    <cellStyle name="Normal 69 2 2 2 5" xfId="18136"/>
    <cellStyle name="Normal 69 2 2 2 6" xfId="20288"/>
    <cellStyle name="Normal 69 2 2 3" xfId="3920"/>
    <cellStyle name="Normal 69 2 2 3 2" xfId="7703"/>
    <cellStyle name="Normal 69 2 2 3 2 2" xfId="15762"/>
    <cellStyle name="Normal 69 2 2 3 2 2 2" xfId="32609"/>
    <cellStyle name="Normal 69 2 2 3 2 3" xfId="25042"/>
    <cellStyle name="Normal 69 2 2 3 3" xfId="11979"/>
    <cellStyle name="Normal 69 2 2 3 3 2" xfId="28828"/>
    <cellStyle name="Normal 69 2 2 3 4" xfId="21261"/>
    <cellStyle name="Normal 69 2 2 4" xfId="5819"/>
    <cellStyle name="Normal 69 2 2 4 2" xfId="13878"/>
    <cellStyle name="Normal 69 2 2 4 2 2" xfId="30725"/>
    <cellStyle name="Normal 69 2 2 4 3" xfId="23158"/>
    <cellStyle name="Normal 69 2 2 5" xfId="10004"/>
    <cellStyle name="Normal 69 2 2 5 2" xfId="26944"/>
    <cellStyle name="Normal 69 2 2 6" xfId="18135"/>
    <cellStyle name="Normal 69 2 2 7" xfId="19376"/>
    <cellStyle name="Normal 69 2 3" xfId="2417"/>
    <cellStyle name="Normal 69 2 3 2" xfId="4381"/>
    <cellStyle name="Normal 69 2 3 2 2" xfId="8164"/>
    <cellStyle name="Normal 69 2 3 2 2 2" xfId="16223"/>
    <cellStyle name="Normal 69 2 3 2 2 2 2" xfId="33070"/>
    <cellStyle name="Normal 69 2 3 2 2 3" xfId="25503"/>
    <cellStyle name="Normal 69 2 3 2 3" xfId="12440"/>
    <cellStyle name="Normal 69 2 3 2 3 2" xfId="29289"/>
    <cellStyle name="Normal 69 2 3 2 4" xfId="21722"/>
    <cellStyle name="Normal 69 2 3 3" xfId="6280"/>
    <cellStyle name="Normal 69 2 3 3 2" xfId="14339"/>
    <cellStyle name="Normal 69 2 3 3 2 2" xfId="31186"/>
    <cellStyle name="Normal 69 2 3 3 3" xfId="23619"/>
    <cellStyle name="Normal 69 2 3 4" xfId="10505"/>
    <cellStyle name="Normal 69 2 3 4 2" xfId="27405"/>
    <cellStyle name="Normal 69 2 3 5" xfId="18137"/>
    <cellStyle name="Normal 69 2 3 6" xfId="19837"/>
    <cellStyle name="Normal 69 2 4" xfId="3469"/>
    <cellStyle name="Normal 69 2 4 2" xfId="7252"/>
    <cellStyle name="Normal 69 2 4 2 2" xfId="15311"/>
    <cellStyle name="Normal 69 2 4 2 2 2" xfId="32158"/>
    <cellStyle name="Normal 69 2 4 2 3" xfId="24591"/>
    <cellStyle name="Normal 69 2 4 3" xfId="11528"/>
    <cellStyle name="Normal 69 2 4 3 2" xfId="28377"/>
    <cellStyle name="Normal 69 2 4 4" xfId="20810"/>
    <cellStyle name="Normal 69 2 5" xfId="5368"/>
    <cellStyle name="Normal 69 2 5 2" xfId="13427"/>
    <cellStyle name="Normal 69 2 5 2 2" xfId="30274"/>
    <cellStyle name="Normal 69 2 5 3" xfId="22707"/>
    <cellStyle name="Normal 69 2 6" xfId="9529"/>
    <cellStyle name="Normal 69 2 6 2" xfId="26493"/>
    <cellStyle name="Normal 69 2 7" xfId="18134"/>
    <cellStyle name="Normal 69 2 8" xfId="18925"/>
    <cellStyle name="Normal 69 3" xfId="1653"/>
    <cellStyle name="Normal 69 3 2" xfId="2652"/>
    <cellStyle name="Normal 69 3 2 2" xfId="4614"/>
    <cellStyle name="Normal 69 3 2 2 2" xfId="8397"/>
    <cellStyle name="Normal 69 3 2 2 2 2" xfId="16456"/>
    <cellStyle name="Normal 69 3 2 2 2 2 2" xfId="33303"/>
    <cellStyle name="Normal 69 3 2 2 2 3" xfId="25736"/>
    <cellStyle name="Normal 69 3 2 2 3" xfId="12673"/>
    <cellStyle name="Normal 69 3 2 2 3 2" xfId="29522"/>
    <cellStyle name="Normal 69 3 2 2 4" xfId="21955"/>
    <cellStyle name="Normal 69 3 2 3" xfId="6513"/>
    <cellStyle name="Normal 69 3 2 3 2" xfId="14572"/>
    <cellStyle name="Normal 69 3 2 3 2 2" xfId="31419"/>
    <cellStyle name="Normal 69 3 2 3 3" xfId="23852"/>
    <cellStyle name="Normal 69 3 2 4" xfId="10739"/>
    <cellStyle name="Normal 69 3 2 4 2" xfId="27638"/>
    <cellStyle name="Normal 69 3 2 5" xfId="18139"/>
    <cellStyle name="Normal 69 3 2 6" xfId="20070"/>
    <cellStyle name="Normal 69 3 3" xfId="3702"/>
    <cellStyle name="Normal 69 3 3 2" xfId="7485"/>
    <cellStyle name="Normal 69 3 3 2 2" xfId="15544"/>
    <cellStyle name="Normal 69 3 3 2 2 2" xfId="32391"/>
    <cellStyle name="Normal 69 3 3 2 3" xfId="24824"/>
    <cellStyle name="Normal 69 3 3 3" xfId="11761"/>
    <cellStyle name="Normal 69 3 3 3 2" xfId="28610"/>
    <cellStyle name="Normal 69 3 3 4" xfId="21043"/>
    <cellStyle name="Normal 69 3 4" xfId="5601"/>
    <cellStyle name="Normal 69 3 4 2" xfId="13660"/>
    <cellStyle name="Normal 69 3 4 2 2" xfId="30507"/>
    <cellStyle name="Normal 69 3 4 3" xfId="22940"/>
    <cellStyle name="Normal 69 3 5" xfId="9786"/>
    <cellStyle name="Normal 69 3 5 2" xfId="26726"/>
    <cellStyle name="Normal 69 3 6" xfId="18138"/>
    <cellStyle name="Normal 69 3 7" xfId="19158"/>
    <cellStyle name="Normal 69 4" xfId="2199"/>
    <cellStyle name="Normal 69 4 2" xfId="4163"/>
    <cellStyle name="Normal 69 4 2 2" xfId="7946"/>
    <cellStyle name="Normal 69 4 2 2 2" xfId="16005"/>
    <cellStyle name="Normal 69 4 2 2 2 2" xfId="32852"/>
    <cellStyle name="Normal 69 4 2 2 3" xfId="25285"/>
    <cellStyle name="Normal 69 4 2 3" xfId="12222"/>
    <cellStyle name="Normal 69 4 2 3 2" xfId="29071"/>
    <cellStyle name="Normal 69 4 2 4" xfId="21504"/>
    <cellStyle name="Normal 69 4 3" xfId="6062"/>
    <cellStyle name="Normal 69 4 3 2" xfId="14121"/>
    <cellStyle name="Normal 69 4 3 2 2" xfId="30968"/>
    <cellStyle name="Normal 69 4 3 3" xfId="23401"/>
    <cellStyle name="Normal 69 4 4" xfId="10287"/>
    <cellStyle name="Normal 69 4 4 2" xfId="27187"/>
    <cellStyle name="Normal 69 4 5" xfId="18140"/>
    <cellStyle name="Normal 69 4 6" xfId="19619"/>
    <cellStyle name="Normal 69 5" xfId="3251"/>
    <cellStyle name="Normal 69 5 2" xfId="7034"/>
    <cellStyle name="Normal 69 5 2 2" xfId="15093"/>
    <cellStyle name="Normal 69 5 2 2 2" xfId="31940"/>
    <cellStyle name="Normal 69 5 2 3" xfId="24373"/>
    <cellStyle name="Normal 69 5 3" xfId="11310"/>
    <cellStyle name="Normal 69 5 3 2" xfId="28159"/>
    <cellStyle name="Normal 69 5 4" xfId="20592"/>
    <cellStyle name="Normal 69 6" xfId="5150"/>
    <cellStyle name="Normal 69 6 2" xfId="13209"/>
    <cellStyle name="Normal 69 6 2 2" xfId="30056"/>
    <cellStyle name="Normal 69 6 3" xfId="22489"/>
    <cellStyle name="Normal 69 7" xfId="9294"/>
    <cellStyle name="Normal 69 7 2" xfId="26275"/>
    <cellStyle name="Normal 69 8" xfId="18133"/>
    <cellStyle name="Normal 69 9" xfId="18707"/>
    <cellStyle name="Normal 7" xfId="452"/>
    <cellStyle name="Normal 7 2" xfId="453"/>
    <cellStyle name="Normal 7 2 2" xfId="2982"/>
    <cellStyle name="Normal 7 2 2 2" xfId="6839"/>
    <cellStyle name="Normal 7 2 2 2 2" xfId="14898"/>
    <cellStyle name="Normal 7 2 2 2 2 2" xfId="31745"/>
    <cellStyle name="Normal 7 2 2 2 3" xfId="24178"/>
    <cellStyle name="Normal 7 2 2 3" xfId="11067"/>
    <cellStyle name="Normal 7 2 2 3 2" xfId="27964"/>
    <cellStyle name="Normal 7 2 2 4" xfId="20396"/>
    <cellStyle name="Normal 7 2 3" xfId="18141"/>
    <cellStyle name="Normal 7 3" xfId="454"/>
    <cellStyle name="Normal 7 3 2" xfId="18142"/>
    <cellStyle name="Normal 7 4" xfId="852"/>
    <cellStyle name="Normal 7 5" xfId="2972"/>
    <cellStyle name="Normal 7 5 2" xfId="6830"/>
    <cellStyle name="Normal 7 5 2 2" xfId="14889"/>
    <cellStyle name="Normal 7 5 2 2 2" xfId="31736"/>
    <cellStyle name="Normal 7 5 2 3" xfId="24169"/>
    <cellStyle name="Normal 7 5 3" xfId="11058"/>
    <cellStyle name="Normal 7 5 3 2" xfId="27955"/>
    <cellStyle name="Normal 7 5 4" xfId="20387"/>
    <cellStyle name="Normal 7 6" xfId="33831"/>
    <cellStyle name="Normal 7_Energía" xfId="18143"/>
    <cellStyle name="Normal 70" xfId="1115"/>
    <cellStyle name="Normal 70 2" xfId="1376"/>
    <cellStyle name="Normal 70 2 2" xfId="1872"/>
    <cellStyle name="Normal 70 2 2 2" xfId="2871"/>
    <cellStyle name="Normal 70 2 2 2 2" xfId="4833"/>
    <cellStyle name="Normal 70 2 2 2 2 2" xfId="8616"/>
    <cellStyle name="Normal 70 2 2 2 2 2 2" xfId="16675"/>
    <cellStyle name="Normal 70 2 2 2 2 2 2 2" xfId="33522"/>
    <cellStyle name="Normal 70 2 2 2 2 2 3" xfId="25955"/>
    <cellStyle name="Normal 70 2 2 2 2 3" xfId="12892"/>
    <cellStyle name="Normal 70 2 2 2 2 3 2" xfId="29741"/>
    <cellStyle name="Normal 70 2 2 2 2 4" xfId="22174"/>
    <cellStyle name="Normal 70 2 2 2 3" xfId="6732"/>
    <cellStyle name="Normal 70 2 2 2 3 2" xfId="14791"/>
    <cellStyle name="Normal 70 2 2 2 3 2 2" xfId="31638"/>
    <cellStyle name="Normal 70 2 2 2 3 3" xfId="24071"/>
    <cellStyle name="Normal 70 2 2 2 4" xfId="10958"/>
    <cellStyle name="Normal 70 2 2 2 4 2" xfId="27857"/>
    <cellStyle name="Normal 70 2 2 2 5" xfId="18147"/>
    <cellStyle name="Normal 70 2 2 2 6" xfId="20289"/>
    <cellStyle name="Normal 70 2 2 3" xfId="3921"/>
    <cellStyle name="Normal 70 2 2 3 2" xfId="7704"/>
    <cellStyle name="Normal 70 2 2 3 2 2" xfId="15763"/>
    <cellStyle name="Normal 70 2 2 3 2 2 2" xfId="32610"/>
    <cellStyle name="Normal 70 2 2 3 2 3" xfId="25043"/>
    <cellStyle name="Normal 70 2 2 3 3" xfId="11980"/>
    <cellStyle name="Normal 70 2 2 3 3 2" xfId="28829"/>
    <cellStyle name="Normal 70 2 2 3 4" xfId="21262"/>
    <cellStyle name="Normal 70 2 2 4" xfId="5820"/>
    <cellStyle name="Normal 70 2 2 4 2" xfId="13879"/>
    <cellStyle name="Normal 70 2 2 4 2 2" xfId="30726"/>
    <cellStyle name="Normal 70 2 2 4 3" xfId="23159"/>
    <cellStyle name="Normal 70 2 2 5" xfId="10005"/>
    <cellStyle name="Normal 70 2 2 5 2" xfId="26945"/>
    <cellStyle name="Normal 70 2 2 6" xfId="18146"/>
    <cellStyle name="Normal 70 2 2 7" xfId="19377"/>
    <cellStyle name="Normal 70 2 3" xfId="2418"/>
    <cellStyle name="Normal 70 2 3 2" xfId="4382"/>
    <cellStyle name="Normal 70 2 3 2 2" xfId="8165"/>
    <cellStyle name="Normal 70 2 3 2 2 2" xfId="16224"/>
    <cellStyle name="Normal 70 2 3 2 2 2 2" xfId="33071"/>
    <cellStyle name="Normal 70 2 3 2 2 3" xfId="25504"/>
    <cellStyle name="Normal 70 2 3 2 3" xfId="12441"/>
    <cellStyle name="Normal 70 2 3 2 3 2" xfId="29290"/>
    <cellStyle name="Normal 70 2 3 2 4" xfId="21723"/>
    <cellStyle name="Normal 70 2 3 3" xfId="6281"/>
    <cellStyle name="Normal 70 2 3 3 2" xfId="14340"/>
    <cellStyle name="Normal 70 2 3 3 2 2" xfId="31187"/>
    <cellStyle name="Normal 70 2 3 3 3" xfId="23620"/>
    <cellStyle name="Normal 70 2 3 4" xfId="10506"/>
    <cellStyle name="Normal 70 2 3 4 2" xfId="27406"/>
    <cellStyle name="Normal 70 2 3 5" xfId="18148"/>
    <cellStyle name="Normal 70 2 3 6" xfId="19838"/>
    <cellStyle name="Normal 70 2 4" xfId="3470"/>
    <cellStyle name="Normal 70 2 4 2" xfId="7253"/>
    <cellStyle name="Normal 70 2 4 2 2" xfId="15312"/>
    <cellStyle name="Normal 70 2 4 2 2 2" xfId="32159"/>
    <cellStyle name="Normal 70 2 4 2 3" xfId="24592"/>
    <cellStyle name="Normal 70 2 4 3" xfId="11529"/>
    <cellStyle name="Normal 70 2 4 3 2" xfId="28378"/>
    <cellStyle name="Normal 70 2 4 4" xfId="20811"/>
    <cellStyle name="Normal 70 2 5" xfId="5369"/>
    <cellStyle name="Normal 70 2 5 2" xfId="13428"/>
    <cellStyle name="Normal 70 2 5 2 2" xfId="30275"/>
    <cellStyle name="Normal 70 2 5 3" xfId="22708"/>
    <cellStyle name="Normal 70 2 6" xfId="9530"/>
    <cellStyle name="Normal 70 2 6 2" xfId="26494"/>
    <cellStyle name="Normal 70 2 7" xfId="18145"/>
    <cellStyle name="Normal 70 2 8" xfId="18926"/>
    <cellStyle name="Normal 70 3" xfId="1654"/>
    <cellStyle name="Normal 70 3 2" xfId="2653"/>
    <cellStyle name="Normal 70 3 2 2" xfId="4615"/>
    <cellStyle name="Normal 70 3 2 2 2" xfId="8398"/>
    <cellStyle name="Normal 70 3 2 2 2 2" xfId="16457"/>
    <cellStyle name="Normal 70 3 2 2 2 2 2" xfId="33304"/>
    <cellStyle name="Normal 70 3 2 2 2 3" xfId="25737"/>
    <cellStyle name="Normal 70 3 2 2 3" xfId="12674"/>
    <cellStyle name="Normal 70 3 2 2 3 2" xfId="29523"/>
    <cellStyle name="Normal 70 3 2 2 4" xfId="21956"/>
    <cellStyle name="Normal 70 3 2 3" xfId="6514"/>
    <cellStyle name="Normal 70 3 2 3 2" xfId="14573"/>
    <cellStyle name="Normal 70 3 2 3 2 2" xfId="31420"/>
    <cellStyle name="Normal 70 3 2 3 3" xfId="23853"/>
    <cellStyle name="Normal 70 3 2 4" xfId="10740"/>
    <cellStyle name="Normal 70 3 2 4 2" xfId="27639"/>
    <cellStyle name="Normal 70 3 2 5" xfId="18150"/>
    <cellStyle name="Normal 70 3 2 6" xfId="20071"/>
    <cellStyle name="Normal 70 3 3" xfId="3703"/>
    <cellStyle name="Normal 70 3 3 2" xfId="7486"/>
    <cellStyle name="Normal 70 3 3 2 2" xfId="15545"/>
    <cellStyle name="Normal 70 3 3 2 2 2" xfId="32392"/>
    <cellStyle name="Normal 70 3 3 2 3" xfId="24825"/>
    <cellStyle name="Normal 70 3 3 3" xfId="11762"/>
    <cellStyle name="Normal 70 3 3 3 2" xfId="28611"/>
    <cellStyle name="Normal 70 3 3 4" xfId="21044"/>
    <cellStyle name="Normal 70 3 4" xfId="5602"/>
    <cellStyle name="Normal 70 3 4 2" xfId="13661"/>
    <cellStyle name="Normal 70 3 4 2 2" xfId="30508"/>
    <cellStyle name="Normal 70 3 4 3" xfId="22941"/>
    <cellStyle name="Normal 70 3 5" xfId="9787"/>
    <cellStyle name="Normal 70 3 5 2" xfId="26727"/>
    <cellStyle name="Normal 70 3 6" xfId="18149"/>
    <cellStyle name="Normal 70 3 7" xfId="19159"/>
    <cellStyle name="Normal 70 4" xfId="2200"/>
    <cellStyle name="Normal 70 4 2" xfId="4164"/>
    <cellStyle name="Normal 70 4 2 2" xfId="7947"/>
    <cellStyle name="Normal 70 4 2 2 2" xfId="16006"/>
    <cellStyle name="Normal 70 4 2 2 2 2" xfId="32853"/>
    <cellStyle name="Normal 70 4 2 2 3" xfId="25286"/>
    <cellStyle name="Normal 70 4 2 3" xfId="12223"/>
    <cellStyle name="Normal 70 4 2 3 2" xfId="29072"/>
    <cellStyle name="Normal 70 4 2 4" xfId="21505"/>
    <cellStyle name="Normal 70 4 3" xfId="6063"/>
    <cellStyle name="Normal 70 4 3 2" xfId="14122"/>
    <cellStyle name="Normal 70 4 3 2 2" xfId="30969"/>
    <cellStyle name="Normal 70 4 3 3" xfId="23402"/>
    <cellStyle name="Normal 70 4 4" xfId="10288"/>
    <cellStyle name="Normal 70 4 4 2" xfId="27188"/>
    <cellStyle name="Normal 70 4 5" xfId="18151"/>
    <cellStyle name="Normal 70 4 6" xfId="19620"/>
    <cellStyle name="Normal 70 5" xfId="3252"/>
    <cellStyle name="Normal 70 5 2" xfId="7035"/>
    <cellStyle name="Normal 70 5 2 2" xfId="15094"/>
    <cellStyle name="Normal 70 5 2 2 2" xfId="31941"/>
    <cellStyle name="Normal 70 5 2 3" xfId="24374"/>
    <cellStyle name="Normal 70 5 3" xfId="11311"/>
    <cellStyle name="Normal 70 5 3 2" xfId="28160"/>
    <cellStyle name="Normal 70 5 4" xfId="20593"/>
    <cellStyle name="Normal 70 6" xfId="5151"/>
    <cellStyle name="Normal 70 6 2" xfId="13210"/>
    <cellStyle name="Normal 70 6 2 2" xfId="30057"/>
    <cellStyle name="Normal 70 6 3" xfId="22490"/>
    <cellStyle name="Normal 70 7" xfId="9295"/>
    <cellStyle name="Normal 70 7 2" xfId="26276"/>
    <cellStyle name="Normal 70 8" xfId="18144"/>
    <cellStyle name="Normal 70 9" xfId="18708"/>
    <cellStyle name="Normal 71" xfId="1116"/>
    <cellStyle name="Normal 71 2" xfId="1377"/>
    <cellStyle name="Normal 71 2 2" xfId="1873"/>
    <cellStyle name="Normal 71 2 2 2" xfId="2872"/>
    <cellStyle name="Normal 71 2 2 2 2" xfId="4834"/>
    <cellStyle name="Normal 71 2 2 2 2 2" xfId="8617"/>
    <cellStyle name="Normal 71 2 2 2 2 2 2" xfId="16676"/>
    <cellStyle name="Normal 71 2 2 2 2 2 2 2" xfId="33523"/>
    <cellStyle name="Normal 71 2 2 2 2 2 3" xfId="25956"/>
    <cellStyle name="Normal 71 2 2 2 2 3" xfId="12893"/>
    <cellStyle name="Normal 71 2 2 2 2 3 2" xfId="29742"/>
    <cellStyle name="Normal 71 2 2 2 2 4" xfId="22175"/>
    <cellStyle name="Normal 71 2 2 2 3" xfId="6733"/>
    <cellStyle name="Normal 71 2 2 2 3 2" xfId="14792"/>
    <cellStyle name="Normal 71 2 2 2 3 2 2" xfId="31639"/>
    <cellStyle name="Normal 71 2 2 2 3 3" xfId="24072"/>
    <cellStyle name="Normal 71 2 2 2 4" xfId="10959"/>
    <cellStyle name="Normal 71 2 2 2 4 2" xfId="27858"/>
    <cellStyle name="Normal 71 2 2 2 5" xfId="18155"/>
    <cellStyle name="Normal 71 2 2 2 6" xfId="20290"/>
    <cellStyle name="Normal 71 2 2 3" xfId="3922"/>
    <cellStyle name="Normal 71 2 2 3 2" xfId="7705"/>
    <cellStyle name="Normal 71 2 2 3 2 2" xfId="15764"/>
    <cellStyle name="Normal 71 2 2 3 2 2 2" xfId="32611"/>
    <cellStyle name="Normal 71 2 2 3 2 3" xfId="25044"/>
    <cellStyle name="Normal 71 2 2 3 3" xfId="11981"/>
    <cellStyle name="Normal 71 2 2 3 3 2" xfId="28830"/>
    <cellStyle name="Normal 71 2 2 3 4" xfId="21263"/>
    <cellStyle name="Normal 71 2 2 4" xfId="5821"/>
    <cellStyle name="Normal 71 2 2 4 2" xfId="13880"/>
    <cellStyle name="Normal 71 2 2 4 2 2" xfId="30727"/>
    <cellStyle name="Normal 71 2 2 4 3" xfId="23160"/>
    <cellStyle name="Normal 71 2 2 5" xfId="10006"/>
    <cellStyle name="Normal 71 2 2 5 2" xfId="26946"/>
    <cellStyle name="Normal 71 2 2 6" xfId="18154"/>
    <cellStyle name="Normal 71 2 2 7" xfId="19378"/>
    <cellStyle name="Normal 71 2 3" xfId="2419"/>
    <cellStyle name="Normal 71 2 3 2" xfId="4383"/>
    <cellStyle name="Normal 71 2 3 2 2" xfId="8166"/>
    <cellStyle name="Normal 71 2 3 2 2 2" xfId="16225"/>
    <cellStyle name="Normal 71 2 3 2 2 2 2" xfId="33072"/>
    <cellStyle name="Normal 71 2 3 2 2 3" xfId="25505"/>
    <cellStyle name="Normal 71 2 3 2 3" xfId="12442"/>
    <cellStyle name="Normal 71 2 3 2 3 2" xfId="29291"/>
    <cellStyle name="Normal 71 2 3 2 4" xfId="21724"/>
    <cellStyle name="Normal 71 2 3 3" xfId="6282"/>
    <cellStyle name="Normal 71 2 3 3 2" xfId="14341"/>
    <cellStyle name="Normal 71 2 3 3 2 2" xfId="31188"/>
    <cellStyle name="Normal 71 2 3 3 3" xfId="23621"/>
    <cellStyle name="Normal 71 2 3 4" xfId="10507"/>
    <cellStyle name="Normal 71 2 3 4 2" xfId="27407"/>
    <cellStyle name="Normal 71 2 3 5" xfId="18156"/>
    <cellStyle name="Normal 71 2 3 6" xfId="19839"/>
    <cellStyle name="Normal 71 2 4" xfId="3471"/>
    <cellStyle name="Normal 71 2 4 2" xfId="7254"/>
    <cellStyle name="Normal 71 2 4 2 2" xfId="15313"/>
    <cellStyle name="Normal 71 2 4 2 2 2" xfId="32160"/>
    <cellStyle name="Normal 71 2 4 2 3" xfId="24593"/>
    <cellStyle name="Normal 71 2 4 3" xfId="11530"/>
    <cellStyle name="Normal 71 2 4 3 2" xfId="28379"/>
    <cellStyle name="Normal 71 2 4 4" xfId="20812"/>
    <cellStyle name="Normal 71 2 5" xfId="5370"/>
    <cellStyle name="Normal 71 2 5 2" xfId="13429"/>
    <cellStyle name="Normal 71 2 5 2 2" xfId="30276"/>
    <cellStyle name="Normal 71 2 5 3" xfId="22709"/>
    <cellStyle name="Normal 71 2 6" xfId="9531"/>
    <cellStyle name="Normal 71 2 6 2" xfId="26495"/>
    <cellStyle name="Normal 71 2 7" xfId="18153"/>
    <cellStyle name="Normal 71 2 8" xfId="18927"/>
    <cellStyle name="Normal 71 3" xfId="1655"/>
    <cellStyle name="Normal 71 3 2" xfId="2654"/>
    <cellStyle name="Normal 71 3 2 2" xfId="4616"/>
    <cellStyle name="Normal 71 3 2 2 2" xfId="8399"/>
    <cellStyle name="Normal 71 3 2 2 2 2" xfId="16458"/>
    <cellStyle name="Normal 71 3 2 2 2 2 2" xfId="33305"/>
    <cellStyle name="Normal 71 3 2 2 2 3" xfId="25738"/>
    <cellStyle name="Normal 71 3 2 2 3" xfId="12675"/>
    <cellStyle name="Normal 71 3 2 2 3 2" xfId="29524"/>
    <cellStyle name="Normal 71 3 2 2 4" xfId="21957"/>
    <cellStyle name="Normal 71 3 2 3" xfId="6515"/>
    <cellStyle name="Normal 71 3 2 3 2" xfId="14574"/>
    <cellStyle name="Normal 71 3 2 3 2 2" xfId="31421"/>
    <cellStyle name="Normal 71 3 2 3 3" xfId="23854"/>
    <cellStyle name="Normal 71 3 2 4" xfId="10741"/>
    <cellStyle name="Normal 71 3 2 4 2" xfId="27640"/>
    <cellStyle name="Normal 71 3 2 5" xfId="18158"/>
    <cellStyle name="Normal 71 3 2 6" xfId="20072"/>
    <cellStyle name="Normal 71 3 3" xfId="3704"/>
    <cellStyle name="Normal 71 3 3 2" xfId="7487"/>
    <cellStyle name="Normal 71 3 3 2 2" xfId="15546"/>
    <cellStyle name="Normal 71 3 3 2 2 2" xfId="32393"/>
    <cellStyle name="Normal 71 3 3 2 3" xfId="24826"/>
    <cellStyle name="Normal 71 3 3 3" xfId="11763"/>
    <cellStyle name="Normal 71 3 3 3 2" xfId="28612"/>
    <cellStyle name="Normal 71 3 3 4" xfId="21045"/>
    <cellStyle name="Normal 71 3 4" xfId="5603"/>
    <cellStyle name="Normal 71 3 4 2" xfId="13662"/>
    <cellStyle name="Normal 71 3 4 2 2" xfId="30509"/>
    <cellStyle name="Normal 71 3 4 3" xfId="22942"/>
    <cellStyle name="Normal 71 3 5" xfId="9788"/>
    <cellStyle name="Normal 71 3 5 2" xfId="26728"/>
    <cellStyle name="Normal 71 3 6" xfId="18157"/>
    <cellStyle name="Normal 71 3 7" xfId="19160"/>
    <cellStyle name="Normal 71 4" xfId="2201"/>
    <cellStyle name="Normal 71 4 2" xfId="4165"/>
    <cellStyle name="Normal 71 4 2 2" xfId="7948"/>
    <cellStyle name="Normal 71 4 2 2 2" xfId="16007"/>
    <cellStyle name="Normal 71 4 2 2 2 2" xfId="32854"/>
    <cellStyle name="Normal 71 4 2 2 3" xfId="25287"/>
    <cellStyle name="Normal 71 4 2 3" xfId="12224"/>
    <cellStyle name="Normal 71 4 2 3 2" xfId="29073"/>
    <cellStyle name="Normal 71 4 2 4" xfId="21506"/>
    <cellStyle name="Normal 71 4 3" xfId="6064"/>
    <cellStyle name="Normal 71 4 3 2" xfId="14123"/>
    <cellStyle name="Normal 71 4 3 2 2" xfId="30970"/>
    <cellStyle name="Normal 71 4 3 3" xfId="23403"/>
    <cellStyle name="Normal 71 4 4" xfId="10289"/>
    <cellStyle name="Normal 71 4 4 2" xfId="27189"/>
    <cellStyle name="Normal 71 4 5" xfId="18159"/>
    <cellStyle name="Normal 71 4 6" xfId="19621"/>
    <cellStyle name="Normal 71 5" xfId="3253"/>
    <cellStyle name="Normal 71 5 2" xfId="7036"/>
    <cellStyle name="Normal 71 5 2 2" xfId="15095"/>
    <cellStyle name="Normal 71 5 2 2 2" xfId="31942"/>
    <cellStyle name="Normal 71 5 2 3" xfId="24375"/>
    <cellStyle name="Normal 71 5 3" xfId="11312"/>
    <cellStyle name="Normal 71 5 3 2" xfId="28161"/>
    <cellStyle name="Normal 71 5 4" xfId="20594"/>
    <cellStyle name="Normal 71 6" xfId="5152"/>
    <cellStyle name="Normal 71 6 2" xfId="13211"/>
    <cellStyle name="Normal 71 6 2 2" xfId="30058"/>
    <cellStyle name="Normal 71 6 3" xfId="22491"/>
    <cellStyle name="Normal 71 7" xfId="9296"/>
    <cellStyle name="Normal 71 7 2" xfId="26277"/>
    <cellStyle name="Normal 71 8" xfId="18152"/>
    <cellStyle name="Normal 71 9" xfId="18709"/>
    <cellStyle name="Normal 72" xfId="1117"/>
    <cellStyle name="Normal 72 2" xfId="1378"/>
    <cellStyle name="Normal 72 2 2" xfId="1874"/>
    <cellStyle name="Normal 72 2 2 2" xfId="2873"/>
    <cellStyle name="Normal 72 2 2 2 2" xfId="4835"/>
    <cellStyle name="Normal 72 2 2 2 2 2" xfId="8618"/>
    <cellStyle name="Normal 72 2 2 2 2 2 2" xfId="16677"/>
    <cellStyle name="Normal 72 2 2 2 2 2 2 2" xfId="33524"/>
    <cellStyle name="Normal 72 2 2 2 2 2 3" xfId="25957"/>
    <cellStyle name="Normal 72 2 2 2 2 3" xfId="12894"/>
    <cellStyle name="Normal 72 2 2 2 2 3 2" xfId="29743"/>
    <cellStyle name="Normal 72 2 2 2 2 4" xfId="22176"/>
    <cellStyle name="Normal 72 2 2 2 3" xfId="6734"/>
    <cellStyle name="Normal 72 2 2 2 3 2" xfId="14793"/>
    <cellStyle name="Normal 72 2 2 2 3 2 2" xfId="31640"/>
    <cellStyle name="Normal 72 2 2 2 3 3" xfId="24073"/>
    <cellStyle name="Normal 72 2 2 2 4" xfId="10960"/>
    <cellStyle name="Normal 72 2 2 2 4 2" xfId="27859"/>
    <cellStyle name="Normal 72 2 2 2 5" xfId="18163"/>
    <cellStyle name="Normal 72 2 2 2 6" xfId="20291"/>
    <cellStyle name="Normal 72 2 2 3" xfId="3923"/>
    <cellStyle name="Normal 72 2 2 3 2" xfId="7706"/>
    <cellStyle name="Normal 72 2 2 3 2 2" xfId="15765"/>
    <cellStyle name="Normal 72 2 2 3 2 2 2" xfId="32612"/>
    <cellStyle name="Normal 72 2 2 3 2 3" xfId="25045"/>
    <cellStyle name="Normal 72 2 2 3 3" xfId="11982"/>
    <cellStyle name="Normal 72 2 2 3 3 2" xfId="28831"/>
    <cellStyle name="Normal 72 2 2 3 4" xfId="21264"/>
    <cellStyle name="Normal 72 2 2 4" xfId="5822"/>
    <cellStyle name="Normal 72 2 2 4 2" xfId="13881"/>
    <cellStyle name="Normal 72 2 2 4 2 2" xfId="30728"/>
    <cellStyle name="Normal 72 2 2 4 3" xfId="23161"/>
    <cellStyle name="Normal 72 2 2 5" xfId="10007"/>
    <cellStyle name="Normal 72 2 2 5 2" xfId="26947"/>
    <cellStyle name="Normal 72 2 2 6" xfId="18162"/>
    <cellStyle name="Normal 72 2 2 7" xfId="19379"/>
    <cellStyle name="Normal 72 2 3" xfId="2420"/>
    <cellStyle name="Normal 72 2 3 2" xfId="4384"/>
    <cellStyle name="Normal 72 2 3 2 2" xfId="8167"/>
    <cellStyle name="Normal 72 2 3 2 2 2" xfId="16226"/>
    <cellStyle name="Normal 72 2 3 2 2 2 2" xfId="33073"/>
    <cellStyle name="Normal 72 2 3 2 2 3" xfId="25506"/>
    <cellStyle name="Normal 72 2 3 2 3" xfId="12443"/>
    <cellStyle name="Normal 72 2 3 2 3 2" xfId="29292"/>
    <cellStyle name="Normal 72 2 3 2 4" xfId="21725"/>
    <cellStyle name="Normal 72 2 3 3" xfId="6283"/>
    <cellStyle name="Normal 72 2 3 3 2" xfId="14342"/>
    <cellStyle name="Normal 72 2 3 3 2 2" xfId="31189"/>
    <cellStyle name="Normal 72 2 3 3 3" xfId="23622"/>
    <cellStyle name="Normal 72 2 3 4" xfId="10508"/>
    <cellStyle name="Normal 72 2 3 4 2" xfId="27408"/>
    <cellStyle name="Normal 72 2 3 5" xfId="18164"/>
    <cellStyle name="Normal 72 2 3 6" xfId="19840"/>
    <cellStyle name="Normal 72 2 4" xfId="3472"/>
    <cellStyle name="Normal 72 2 4 2" xfId="7255"/>
    <cellStyle name="Normal 72 2 4 2 2" xfId="15314"/>
    <cellStyle name="Normal 72 2 4 2 2 2" xfId="32161"/>
    <cellStyle name="Normal 72 2 4 2 3" xfId="24594"/>
    <cellStyle name="Normal 72 2 4 3" xfId="11531"/>
    <cellStyle name="Normal 72 2 4 3 2" xfId="28380"/>
    <cellStyle name="Normal 72 2 4 4" xfId="20813"/>
    <cellStyle name="Normal 72 2 5" xfId="5371"/>
    <cellStyle name="Normal 72 2 5 2" xfId="13430"/>
    <cellStyle name="Normal 72 2 5 2 2" xfId="30277"/>
    <cellStyle name="Normal 72 2 5 3" xfId="22710"/>
    <cellStyle name="Normal 72 2 6" xfId="9532"/>
    <cellStyle name="Normal 72 2 6 2" xfId="26496"/>
    <cellStyle name="Normal 72 2 7" xfId="18161"/>
    <cellStyle name="Normal 72 2 8" xfId="18928"/>
    <cellStyle name="Normal 72 3" xfId="1656"/>
    <cellStyle name="Normal 72 3 2" xfId="2655"/>
    <cellStyle name="Normal 72 3 2 2" xfId="4617"/>
    <cellStyle name="Normal 72 3 2 2 2" xfId="8400"/>
    <cellStyle name="Normal 72 3 2 2 2 2" xfId="16459"/>
    <cellStyle name="Normal 72 3 2 2 2 2 2" xfId="33306"/>
    <cellStyle name="Normal 72 3 2 2 2 3" xfId="25739"/>
    <cellStyle name="Normal 72 3 2 2 3" xfId="12676"/>
    <cellStyle name="Normal 72 3 2 2 3 2" xfId="29525"/>
    <cellStyle name="Normal 72 3 2 2 4" xfId="21958"/>
    <cellStyle name="Normal 72 3 2 3" xfId="6516"/>
    <cellStyle name="Normal 72 3 2 3 2" xfId="14575"/>
    <cellStyle name="Normal 72 3 2 3 2 2" xfId="31422"/>
    <cellStyle name="Normal 72 3 2 3 3" xfId="23855"/>
    <cellStyle name="Normal 72 3 2 4" xfId="10742"/>
    <cellStyle name="Normal 72 3 2 4 2" xfId="27641"/>
    <cellStyle name="Normal 72 3 2 5" xfId="18166"/>
    <cellStyle name="Normal 72 3 2 6" xfId="20073"/>
    <cellStyle name="Normal 72 3 3" xfId="3705"/>
    <cellStyle name="Normal 72 3 3 2" xfId="7488"/>
    <cellStyle name="Normal 72 3 3 2 2" xfId="15547"/>
    <cellStyle name="Normal 72 3 3 2 2 2" xfId="32394"/>
    <cellStyle name="Normal 72 3 3 2 3" xfId="24827"/>
    <cellStyle name="Normal 72 3 3 3" xfId="11764"/>
    <cellStyle name="Normal 72 3 3 3 2" xfId="28613"/>
    <cellStyle name="Normal 72 3 3 4" xfId="21046"/>
    <cellStyle name="Normal 72 3 4" xfId="5604"/>
    <cellStyle name="Normal 72 3 4 2" xfId="13663"/>
    <cellStyle name="Normal 72 3 4 2 2" xfId="30510"/>
    <cellStyle name="Normal 72 3 4 3" xfId="22943"/>
    <cellStyle name="Normal 72 3 5" xfId="9789"/>
    <cellStyle name="Normal 72 3 5 2" xfId="26729"/>
    <cellStyle name="Normal 72 3 6" xfId="18165"/>
    <cellStyle name="Normal 72 3 7" xfId="19161"/>
    <cellStyle name="Normal 72 4" xfId="2202"/>
    <cellStyle name="Normal 72 4 2" xfId="4166"/>
    <cellStyle name="Normal 72 4 2 2" xfId="7949"/>
    <cellStyle name="Normal 72 4 2 2 2" xfId="16008"/>
    <cellStyle name="Normal 72 4 2 2 2 2" xfId="32855"/>
    <cellStyle name="Normal 72 4 2 2 3" xfId="25288"/>
    <cellStyle name="Normal 72 4 2 3" xfId="12225"/>
    <cellStyle name="Normal 72 4 2 3 2" xfId="29074"/>
    <cellStyle name="Normal 72 4 2 4" xfId="21507"/>
    <cellStyle name="Normal 72 4 3" xfId="6065"/>
    <cellStyle name="Normal 72 4 3 2" xfId="14124"/>
    <cellStyle name="Normal 72 4 3 2 2" xfId="30971"/>
    <cellStyle name="Normal 72 4 3 3" xfId="23404"/>
    <cellStyle name="Normal 72 4 4" xfId="10290"/>
    <cellStyle name="Normal 72 4 4 2" xfId="27190"/>
    <cellStyle name="Normal 72 4 5" xfId="18167"/>
    <cellStyle name="Normal 72 4 6" xfId="19622"/>
    <cellStyle name="Normal 72 5" xfId="3254"/>
    <cellStyle name="Normal 72 5 2" xfId="7037"/>
    <cellStyle name="Normal 72 5 2 2" xfId="15096"/>
    <cellStyle name="Normal 72 5 2 2 2" xfId="31943"/>
    <cellStyle name="Normal 72 5 2 3" xfId="24376"/>
    <cellStyle name="Normal 72 5 3" xfId="11313"/>
    <cellStyle name="Normal 72 5 3 2" xfId="28162"/>
    <cellStyle name="Normal 72 5 4" xfId="20595"/>
    <cellStyle name="Normal 72 6" xfId="5153"/>
    <cellStyle name="Normal 72 6 2" xfId="13212"/>
    <cellStyle name="Normal 72 6 2 2" xfId="30059"/>
    <cellStyle name="Normal 72 6 3" xfId="22492"/>
    <cellStyle name="Normal 72 7" xfId="9297"/>
    <cellStyle name="Normal 72 7 2" xfId="26278"/>
    <cellStyle name="Normal 72 8" xfId="18160"/>
    <cellStyle name="Normal 72 9" xfId="18710"/>
    <cellStyle name="Normal 73" xfId="1118"/>
    <cellStyle name="Normal 73 2" xfId="1379"/>
    <cellStyle name="Normal 73 2 2" xfId="1875"/>
    <cellStyle name="Normal 73 2 2 2" xfId="2874"/>
    <cellStyle name="Normal 73 2 2 2 2" xfId="4836"/>
    <cellStyle name="Normal 73 2 2 2 2 2" xfId="8619"/>
    <cellStyle name="Normal 73 2 2 2 2 2 2" xfId="16678"/>
    <cellStyle name="Normal 73 2 2 2 2 2 2 2" xfId="33525"/>
    <cellStyle name="Normal 73 2 2 2 2 2 3" xfId="25958"/>
    <cellStyle name="Normal 73 2 2 2 2 3" xfId="12895"/>
    <cellStyle name="Normal 73 2 2 2 2 3 2" xfId="29744"/>
    <cellStyle name="Normal 73 2 2 2 2 4" xfId="22177"/>
    <cellStyle name="Normal 73 2 2 2 3" xfId="6735"/>
    <cellStyle name="Normal 73 2 2 2 3 2" xfId="14794"/>
    <cellStyle name="Normal 73 2 2 2 3 2 2" xfId="31641"/>
    <cellStyle name="Normal 73 2 2 2 3 3" xfId="24074"/>
    <cellStyle name="Normal 73 2 2 2 4" xfId="10961"/>
    <cellStyle name="Normal 73 2 2 2 4 2" xfId="27860"/>
    <cellStyle name="Normal 73 2 2 2 5" xfId="18171"/>
    <cellStyle name="Normal 73 2 2 2 6" xfId="20292"/>
    <cellStyle name="Normal 73 2 2 3" xfId="3924"/>
    <cellStyle name="Normal 73 2 2 3 2" xfId="7707"/>
    <cellStyle name="Normal 73 2 2 3 2 2" xfId="15766"/>
    <cellStyle name="Normal 73 2 2 3 2 2 2" xfId="32613"/>
    <cellStyle name="Normal 73 2 2 3 2 3" xfId="25046"/>
    <cellStyle name="Normal 73 2 2 3 3" xfId="11983"/>
    <cellStyle name="Normal 73 2 2 3 3 2" xfId="28832"/>
    <cellStyle name="Normal 73 2 2 3 4" xfId="21265"/>
    <cellStyle name="Normal 73 2 2 4" xfId="5823"/>
    <cellStyle name="Normal 73 2 2 4 2" xfId="13882"/>
    <cellStyle name="Normal 73 2 2 4 2 2" xfId="30729"/>
    <cellStyle name="Normal 73 2 2 4 3" xfId="23162"/>
    <cellStyle name="Normal 73 2 2 5" xfId="10008"/>
    <cellStyle name="Normal 73 2 2 5 2" xfId="26948"/>
    <cellStyle name="Normal 73 2 2 6" xfId="18170"/>
    <cellStyle name="Normal 73 2 2 7" xfId="19380"/>
    <cellStyle name="Normal 73 2 3" xfId="2421"/>
    <cellStyle name="Normal 73 2 3 2" xfId="4385"/>
    <cellStyle name="Normal 73 2 3 2 2" xfId="8168"/>
    <cellStyle name="Normal 73 2 3 2 2 2" xfId="16227"/>
    <cellStyle name="Normal 73 2 3 2 2 2 2" xfId="33074"/>
    <cellStyle name="Normal 73 2 3 2 2 3" xfId="25507"/>
    <cellStyle name="Normal 73 2 3 2 3" xfId="12444"/>
    <cellStyle name="Normal 73 2 3 2 3 2" xfId="29293"/>
    <cellStyle name="Normal 73 2 3 2 4" xfId="21726"/>
    <cellStyle name="Normal 73 2 3 3" xfId="6284"/>
    <cellStyle name="Normal 73 2 3 3 2" xfId="14343"/>
    <cellStyle name="Normal 73 2 3 3 2 2" xfId="31190"/>
    <cellStyle name="Normal 73 2 3 3 3" xfId="23623"/>
    <cellStyle name="Normal 73 2 3 4" xfId="10509"/>
    <cellStyle name="Normal 73 2 3 4 2" xfId="27409"/>
    <cellStyle name="Normal 73 2 3 5" xfId="18172"/>
    <cellStyle name="Normal 73 2 3 6" xfId="19841"/>
    <cellStyle name="Normal 73 2 4" xfId="3473"/>
    <cellStyle name="Normal 73 2 4 2" xfId="7256"/>
    <cellStyle name="Normal 73 2 4 2 2" xfId="15315"/>
    <cellStyle name="Normal 73 2 4 2 2 2" xfId="32162"/>
    <cellStyle name="Normal 73 2 4 2 3" xfId="24595"/>
    <cellStyle name="Normal 73 2 4 3" xfId="11532"/>
    <cellStyle name="Normal 73 2 4 3 2" xfId="28381"/>
    <cellStyle name="Normal 73 2 4 4" xfId="20814"/>
    <cellStyle name="Normal 73 2 5" xfId="5372"/>
    <cellStyle name="Normal 73 2 5 2" xfId="13431"/>
    <cellStyle name="Normal 73 2 5 2 2" xfId="30278"/>
    <cellStyle name="Normal 73 2 5 3" xfId="22711"/>
    <cellStyle name="Normal 73 2 6" xfId="9533"/>
    <cellStyle name="Normal 73 2 6 2" xfId="26497"/>
    <cellStyle name="Normal 73 2 7" xfId="18169"/>
    <cellStyle name="Normal 73 2 8" xfId="18929"/>
    <cellStyle name="Normal 73 3" xfId="1657"/>
    <cellStyle name="Normal 73 3 2" xfId="2656"/>
    <cellStyle name="Normal 73 3 2 2" xfId="4618"/>
    <cellStyle name="Normal 73 3 2 2 2" xfId="8401"/>
    <cellStyle name="Normal 73 3 2 2 2 2" xfId="16460"/>
    <cellStyle name="Normal 73 3 2 2 2 2 2" xfId="33307"/>
    <cellStyle name="Normal 73 3 2 2 2 3" xfId="25740"/>
    <cellStyle name="Normal 73 3 2 2 3" xfId="12677"/>
    <cellStyle name="Normal 73 3 2 2 3 2" xfId="29526"/>
    <cellStyle name="Normal 73 3 2 2 4" xfId="21959"/>
    <cellStyle name="Normal 73 3 2 3" xfId="6517"/>
    <cellStyle name="Normal 73 3 2 3 2" xfId="14576"/>
    <cellStyle name="Normal 73 3 2 3 2 2" xfId="31423"/>
    <cellStyle name="Normal 73 3 2 3 3" xfId="23856"/>
    <cellStyle name="Normal 73 3 2 4" xfId="10743"/>
    <cellStyle name="Normal 73 3 2 4 2" xfId="27642"/>
    <cellStyle name="Normal 73 3 2 5" xfId="18174"/>
    <cellStyle name="Normal 73 3 2 6" xfId="20074"/>
    <cellStyle name="Normal 73 3 3" xfId="3706"/>
    <cellStyle name="Normal 73 3 3 2" xfId="7489"/>
    <cellStyle name="Normal 73 3 3 2 2" xfId="15548"/>
    <cellStyle name="Normal 73 3 3 2 2 2" xfId="32395"/>
    <cellStyle name="Normal 73 3 3 2 3" xfId="24828"/>
    <cellStyle name="Normal 73 3 3 3" xfId="11765"/>
    <cellStyle name="Normal 73 3 3 3 2" xfId="28614"/>
    <cellStyle name="Normal 73 3 3 4" xfId="21047"/>
    <cellStyle name="Normal 73 3 4" xfId="5605"/>
    <cellStyle name="Normal 73 3 4 2" xfId="13664"/>
    <cellStyle name="Normal 73 3 4 2 2" xfId="30511"/>
    <cellStyle name="Normal 73 3 4 3" xfId="22944"/>
    <cellStyle name="Normal 73 3 5" xfId="9790"/>
    <cellStyle name="Normal 73 3 5 2" xfId="26730"/>
    <cellStyle name="Normal 73 3 6" xfId="18173"/>
    <cellStyle name="Normal 73 3 7" xfId="19162"/>
    <cellStyle name="Normal 73 4" xfId="2203"/>
    <cellStyle name="Normal 73 4 2" xfId="4167"/>
    <cellStyle name="Normal 73 4 2 2" xfId="7950"/>
    <cellStyle name="Normal 73 4 2 2 2" xfId="16009"/>
    <cellStyle name="Normal 73 4 2 2 2 2" xfId="32856"/>
    <cellStyle name="Normal 73 4 2 2 3" xfId="25289"/>
    <cellStyle name="Normal 73 4 2 3" xfId="12226"/>
    <cellStyle name="Normal 73 4 2 3 2" xfId="29075"/>
    <cellStyle name="Normal 73 4 2 4" xfId="21508"/>
    <cellStyle name="Normal 73 4 3" xfId="6066"/>
    <cellStyle name="Normal 73 4 3 2" xfId="14125"/>
    <cellStyle name="Normal 73 4 3 2 2" xfId="30972"/>
    <cellStyle name="Normal 73 4 3 3" xfId="23405"/>
    <cellStyle name="Normal 73 4 4" xfId="10291"/>
    <cellStyle name="Normal 73 4 4 2" xfId="27191"/>
    <cellStyle name="Normal 73 4 5" xfId="18175"/>
    <cellStyle name="Normal 73 4 6" xfId="19623"/>
    <cellStyle name="Normal 73 5" xfId="3255"/>
    <cellStyle name="Normal 73 5 2" xfId="7038"/>
    <cellStyle name="Normal 73 5 2 2" xfId="15097"/>
    <cellStyle name="Normal 73 5 2 2 2" xfId="31944"/>
    <cellStyle name="Normal 73 5 2 3" xfId="24377"/>
    <cellStyle name="Normal 73 5 3" xfId="11314"/>
    <cellStyle name="Normal 73 5 3 2" xfId="28163"/>
    <cellStyle name="Normal 73 5 4" xfId="20596"/>
    <cellStyle name="Normal 73 6" xfId="5154"/>
    <cellStyle name="Normal 73 6 2" xfId="13213"/>
    <cellStyle name="Normal 73 6 2 2" xfId="30060"/>
    <cellStyle name="Normal 73 6 3" xfId="22493"/>
    <cellStyle name="Normal 73 7" xfId="9298"/>
    <cellStyle name="Normal 73 7 2" xfId="26279"/>
    <cellStyle name="Normal 73 8" xfId="18168"/>
    <cellStyle name="Normal 73 9" xfId="18711"/>
    <cellStyle name="Normal 74" xfId="1119"/>
    <cellStyle name="Normal 74 2" xfId="1380"/>
    <cellStyle name="Normal 74 2 2" xfId="1876"/>
    <cellStyle name="Normal 74 2 2 2" xfId="2875"/>
    <cellStyle name="Normal 74 2 2 2 2" xfId="4837"/>
    <cellStyle name="Normal 74 2 2 2 2 2" xfId="8620"/>
    <cellStyle name="Normal 74 2 2 2 2 2 2" xfId="16679"/>
    <cellStyle name="Normal 74 2 2 2 2 2 2 2" xfId="33526"/>
    <cellStyle name="Normal 74 2 2 2 2 2 3" xfId="25959"/>
    <cellStyle name="Normal 74 2 2 2 2 3" xfId="12896"/>
    <cellStyle name="Normal 74 2 2 2 2 3 2" xfId="29745"/>
    <cellStyle name="Normal 74 2 2 2 2 4" xfId="22178"/>
    <cellStyle name="Normal 74 2 2 2 3" xfId="6736"/>
    <cellStyle name="Normal 74 2 2 2 3 2" xfId="14795"/>
    <cellStyle name="Normal 74 2 2 2 3 2 2" xfId="31642"/>
    <cellStyle name="Normal 74 2 2 2 3 3" xfId="24075"/>
    <cellStyle name="Normal 74 2 2 2 4" xfId="10962"/>
    <cellStyle name="Normal 74 2 2 2 4 2" xfId="27861"/>
    <cellStyle name="Normal 74 2 2 2 5" xfId="18179"/>
    <cellStyle name="Normal 74 2 2 2 6" xfId="20293"/>
    <cellStyle name="Normal 74 2 2 3" xfId="3925"/>
    <cellStyle name="Normal 74 2 2 3 2" xfId="7708"/>
    <cellStyle name="Normal 74 2 2 3 2 2" xfId="15767"/>
    <cellStyle name="Normal 74 2 2 3 2 2 2" xfId="32614"/>
    <cellStyle name="Normal 74 2 2 3 2 3" xfId="25047"/>
    <cellStyle name="Normal 74 2 2 3 3" xfId="11984"/>
    <cellStyle name="Normal 74 2 2 3 3 2" xfId="28833"/>
    <cellStyle name="Normal 74 2 2 3 4" xfId="21266"/>
    <cellStyle name="Normal 74 2 2 4" xfId="5824"/>
    <cellStyle name="Normal 74 2 2 4 2" xfId="13883"/>
    <cellStyle name="Normal 74 2 2 4 2 2" xfId="30730"/>
    <cellStyle name="Normal 74 2 2 4 3" xfId="23163"/>
    <cellStyle name="Normal 74 2 2 5" xfId="10009"/>
    <cellStyle name="Normal 74 2 2 5 2" xfId="26949"/>
    <cellStyle name="Normal 74 2 2 6" xfId="18178"/>
    <cellStyle name="Normal 74 2 2 7" xfId="19381"/>
    <cellStyle name="Normal 74 2 3" xfId="2422"/>
    <cellStyle name="Normal 74 2 3 2" xfId="4386"/>
    <cellStyle name="Normal 74 2 3 2 2" xfId="8169"/>
    <cellStyle name="Normal 74 2 3 2 2 2" xfId="16228"/>
    <cellStyle name="Normal 74 2 3 2 2 2 2" xfId="33075"/>
    <cellStyle name="Normal 74 2 3 2 2 3" xfId="25508"/>
    <cellStyle name="Normal 74 2 3 2 3" xfId="12445"/>
    <cellStyle name="Normal 74 2 3 2 3 2" xfId="29294"/>
    <cellStyle name="Normal 74 2 3 2 4" xfId="21727"/>
    <cellStyle name="Normal 74 2 3 3" xfId="6285"/>
    <cellStyle name="Normal 74 2 3 3 2" xfId="14344"/>
    <cellStyle name="Normal 74 2 3 3 2 2" xfId="31191"/>
    <cellStyle name="Normal 74 2 3 3 3" xfId="23624"/>
    <cellStyle name="Normal 74 2 3 4" xfId="10510"/>
    <cellStyle name="Normal 74 2 3 4 2" xfId="27410"/>
    <cellStyle name="Normal 74 2 3 5" xfId="18180"/>
    <cellStyle name="Normal 74 2 3 6" xfId="19842"/>
    <cellStyle name="Normal 74 2 4" xfId="3474"/>
    <cellStyle name="Normal 74 2 4 2" xfId="7257"/>
    <cellStyle name="Normal 74 2 4 2 2" xfId="15316"/>
    <cellStyle name="Normal 74 2 4 2 2 2" xfId="32163"/>
    <cellStyle name="Normal 74 2 4 2 3" xfId="24596"/>
    <cellStyle name="Normal 74 2 4 3" xfId="11533"/>
    <cellStyle name="Normal 74 2 4 3 2" xfId="28382"/>
    <cellStyle name="Normal 74 2 4 4" xfId="20815"/>
    <cellStyle name="Normal 74 2 5" xfId="5373"/>
    <cellStyle name="Normal 74 2 5 2" xfId="13432"/>
    <cellStyle name="Normal 74 2 5 2 2" xfId="30279"/>
    <cellStyle name="Normal 74 2 5 3" xfId="22712"/>
    <cellStyle name="Normal 74 2 6" xfId="9534"/>
    <cellStyle name="Normal 74 2 6 2" xfId="26498"/>
    <cellStyle name="Normal 74 2 7" xfId="18177"/>
    <cellStyle name="Normal 74 2 8" xfId="18930"/>
    <cellStyle name="Normal 74 3" xfId="1658"/>
    <cellStyle name="Normal 74 3 2" xfId="2657"/>
    <cellStyle name="Normal 74 3 2 2" xfId="4619"/>
    <cellStyle name="Normal 74 3 2 2 2" xfId="8402"/>
    <cellStyle name="Normal 74 3 2 2 2 2" xfId="16461"/>
    <cellStyle name="Normal 74 3 2 2 2 2 2" xfId="33308"/>
    <cellStyle name="Normal 74 3 2 2 2 3" xfId="25741"/>
    <cellStyle name="Normal 74 3 2 2 3" xfId="12678"/>
    <cellStyle name="Normal 74 3 2 2 3 2" xfId="29527"/>
    <cellStyle name="Normal 74 3 2 2 4" xfId="21960"/>
    <cellStyle name="Normal 74 3 2 3" xfId="6518"/>
    <cellStyle name="Normal 74 3 2 3 2" xfId="14577"/>
    <cellStyle name="Normal 74 3 2 3 2 2" xfId="31424"/>
    <cellStyle name="Normal 74 3 2 3 3" xfId="23857"/>
    <cellStyle name="Normal 74 3 2 4" xfId="10744"/>
    <cellStyle name="Normal 74 3 2 4 2" xfId="27643"/>
    <cellStyle name="Normal 74 3 2 5" xfId="18182"/>
    <cellStyle name="Normal 74 3 2 6" xfId="20075"/>
    <cellStyle name="Normal 74 3 3" xfId="3707"/>
    <cellStyle name="Normal 74 3 3 2" xfId="7490"/>
    <cellStyle name="Normal 74 3 3 2 2" xfId="15549"/>
    <cellStyle name="Normal 74 3 3 2 2 2" xfId="32396"/>
    <cellStyle name="Normal 74 3 3 2 3" xfId="24829"/>
    <cellStyle name="Normal 74 3 3 3" xfId="11766"/>
    <cellStyle name="Normal 74 3 3 3 2" xfId="28615"/>
    <cellStyle name="Normal 74 3 3 4" xfId="21048"/>
    <cellStyle name="Normal 74 3 4" xfId="5606"/>
    <cellStyle name="Normal 74 3 4 2" xfId="13665"/>
    <cellStyle name="Normal 74 3 4 2 2" xfId="30512"/>
    <cellStyle name="Normal 74 3 4 3" xfId="22945"/>
    <cellStyle name="Normal 74 3 5" xfId="9791"/>
    <cellStyle name="Normal 74 3 5 2" xfId="26731"/>
    <cellStyle name="Normal 74 3 6" xfId="18181"/>
    <cellStyle name="Normal 74 3 7" xfId="19163"/>
    <cellStyle name="Normal 74 4" xfId="2204"/>
    <cellStyle name="Normal 74 4 2" xfId="4168"/>
    <cellStyle name="Normal 74 4 2 2" xfId="7951"/>
    <cellStyle name="Normal 74 4 2 2 2" xfId="16010"/>
    <cellStyle name="Normal 74 4 2 2 2 2" xfId="32857"/>
    <cellStyle name="Normal 74 4 2 2 3" xfId="25290"/>
    <cellStyle name="Normal 74 4 2 3" xfId="12227"/>
    <cellStyle name="Normal 74 4 2 3 2" xfId="29076"/>
    <cellStyle name="Normal 74 4 2 4" xfId="21509"/>
    <cellStyle name="Normal 74 4 3" xfId="6067"/>
    <cellStyle name="Normal 74 4 3 2" xfId="14126"/>
    <cellStyle name="Normal 74 4 3 2 2" xfId="30973"/>
    <cellStyle name="Normal 74 4 3 3" xfId="23406"/>
    <cellStyle name="Normal 74 4 4" xfId="10292"/>
    <cellStyle name="Normal 74 4 4 2" xfId="27192"/>
    <cellStyle name="Normal 74 4 5" xfId="18183"/>
    <cellStyle name="Normal 74 4 6" xfId="19624"/>
    <cellStyle name="Normal 74 5" xfId="3256"/>
    <cellStyle name="Normal 74 5 2" xfId="7039"/>
    <cellStyle name="Normal 74 5 2 2" xfId="15098"/>
    <cellStyle name="Normal 74 5 2 2 2" xfId="31945"/>
    <cellStyle name="Normal 74 5 2 3" xfId="24378"/>
    <cellStyle name="Normal 74 5 3" xfId="11315"/>
    <cellStyle name="Normal 74 5 3 2" xfId="28164"/>
    <cellStyle name="Normal 74 5 4" xfId="20597"/>
    <cellStyle name="Normal 74 6" xfId="5155"/>
    <cellStyle name="Normal 74 6 2" xfId="13214"/>
    <cellStyle name="Normal 74 6 2 2" xfId="30061"/>
    <cellStyle name="Normal 74 6 3" xfId="22494"/>
    <cellStyle name="Normal 74 7" xfId="9299"/>
    <cellStyle name="Normal 74 7 2" xfId="26280"/>
    <cellStyle name="Normal 74 8" xfId="18176"/>
    <cellStyle name="Normal 74 9" xfId="18712"/>
    <cellStyle name="Normal 75" xfId="1120"/>
    <cellStyle name="Normal 75 2" xfId="1381"/>
    <cellStyle name="Normal 75 2 2" xfId="1877"/>
    <cellStyle name="Normal 75 2 2 2" xfId="2876"/>
    <cellStyle name="Normal 75 2 2 2 2" xfId="4838"/>
    <cellStyle name="Normal 75 2 2 2 2 2" xfId="8621"/>
    <cellStyle name="Normal 75 2 2 2 2 2 2" xfId="16680"/>
    <cellStyle name="Normal 75 2 2 2 2 2 2 2" xfId="33527"/>
    <cellStyle name="Normal 75 2 2 2 2 2 3" xfId="25960"/>
    <cellStyle name="Normal 75 2 2 2 2 3" xfId="12897"/>
    <cellStyle name="Normal 75 2 2 2 2 3 2" xfId="29746"/>
    <cellStyle name="Normal 75 2 2 2 2 4" xfId="22179"/>
    <cellStyle name="Normal 75 2 2 2 3" xfId="6737"/>
    <cellStyle name="Normal 75 2 2 2 3 2" xfId="14796"/>
    <cellStyle name="Normal 75 2 2 2 3 2 2" xfId="31643"/>
    <cellStyle name="Normal 75 2 2 2 3 3" xfId="24076"/>
    <cellStyle name="Normal 75 2 2 2 4" xfId="10963"/>
    <cellStyle name="Normal 75 2 2 2 4 2" xfId="27862"/>
    <cellStyle name="Normal 75 2 2 2 5" xfId="18187"/>
    <cellStyle name="Normal 75 2 2 2 6" xfId="20294"/>
    <cellStyle name="Normal 75 2 2 3" xfId="3926"/>
    <cellStyle name="Normal 75 2 2 3 2" xfId="7709"/>
    <cellStyle name="Normal 75 2 2 3 2 2" xfId="15768"/>
    <cellStyle name="Normal 75 2 2 3 2 2 2" xfId="32615"/>
    <cellStyle name="Normal 75 2 2 3 2 3" xfId="25048"/>
    <cellStyle name="Normal 75 2 2 3 3" xfId="11985"/>
    <cellStyle name="Normal 75 2 2 3 3 2" xfId="28834"/>
    <cellStyle name="Normal 75 2 2 3 4" xfId="21267"/>
    <cellStyle name="Normal 75 2 2 4" xfId="5825"/>
    <cellStyle name="Normal 75 2 2 4 2" xfId="13884"/>
    <cellStyle name="Normal 75 2 2 4 2 2" xfId="30731"/>
    <cellStyle name="Normal 75 2 2 4 3" xfId="23164"/>
    <cellStyle name="Normal 75 2 2 5" xfId="10010"/>
    <cellStyle name="Normal 75 2 2 5 2" xfId="26950"/>
    <cellStyle name="Normal 75 2 2 6" xfId="18186"/>
    <cellStyle name="Normal 75 2 2 7" xfId="19382"/>
    <cellStyle name="Normal 75 2 3" xfId="2423"/>
    <cellStyle name="Normal 75 2 3 2" xfId="4387"/>
    <cellStyle name="Normal 75 2 3 2 2" xfId="8170"/>
    <cellStyle name="Normal 75 2 3 2 2 2" xfId="16229"/>
    <cellStyle name="Normal 75 2 3 2 2 2 2" xfId="33076"/>
    <cellStyle name="Normal 75 2 3 2 2 3" xfId="25509"/>
    <cellStyle name="Normal 75 2 3 2 3" xfId="12446"/>
    <cellStyle name="Normal 75 2 3 2 3 2" xfId="29295"/>
    <cellStyle name="Normal 75 2 3 2 4" xfId="21728"/>
    <cellStyle name="Normal 75 2 3 3" xfId="6286"/>
    <cellStyle name="Normal 75 2 3 3 2" xfId="14345"/>
    <cellStyle name="Normal 75 2 3 3 2 2" xfId="31192"/>
    <cellStyle name="Normal 75 2 3 3 3" xfId="23625"/>
    <cellStyle name="Normal 75 2 3 4" xfId="10511"/>
    <cellStyle name="Normal 75 2 3 4 2" xfId="27411"/>
    <cellStyle name="Normal 75 2 3 5" xfId="18188"/>
    <cellStyle name="Normal 75 2 3 6" xfId="19843"/>
    <cellStyle name="Normal 75 2 4" xfId="3475"/>
    <cellStyle name="Normal 75 2 4 2" xfId="7258"/>
    <cellStyle name="Normal 75 2 4 2 2" xfId="15317"/>
    <cellStyle name="Normal 75 2 4 2 2 2" xfId="32164"/>
    <cellStyle name="Normal 75 2 4 2 3" xfId="24597"/>
    <cellStyle name="Normal 75 2 4 3" xfId="11534"/>
    <cellStyle name="Normal 75 2 4 3 2" xfId="28383"/>
    <cellStyle name="Normal 75 2 4 4" xfId="20816"/>
    <cellStyle name="Normal 75 2 5" xfId="5374"/>
    <cellStyle name="Normal 75 2 5 2" xfId="13433"/>
    <cellStyle name="Normal 75 2 5 2 2" xfId="30280"/>
    <cellStyle name="Normal 75 2 5 3" xfId="22713"/>
    <cellStyle name="Normal 75 2 6" xfId="9535"/>
    <cellStyle name="Normal 75 2 6 2" xfId="26499"/>
    <cellStyle name="Normal 75 2 7" xfId="18185"/>
    <cellStyle name="Normal 75 2 8" xfId="18931"/>
    <cellStyle name="Normal 75 3" xfId="1659"/>
    <cellStyle name="Normal 75 3 2" xfId="2658"/>
    <cellStyle name="Normal 75 3 2 2" xfId="4620"/>
    <cellStyle name="Normal 75 3 2 2 2" xfId="8403"/>
    <cellStyle name="Normal 75 3 2 2 2 2" xfId="16462"/>
    <cellStyle name="Normal 75 3 2 2 2 2 2" xfId="33309"/>
    <cellStyle name="Normal 75 3 2 2 2 3" xfId="25742"/>
    <cellStyle name="Normal 75 3 2 2 3" xfId="12679"/>
    <cellStyle name="Normal 75 3 2 2 3 2" xfId="29528"/>
    <cellStyle name="Normal 75 3 2 2 4" xfId="21961"/>
    <cellStyle name="Normal 75 3 2 3" xfId="6519"/>
    <cellStyle name="Normal 75 3 2 3 2" xfId="14578"/>
    <cellStyle name="Normal 75 3 2 3 2 2" xfId="31425"/>
    <cellStyle name="Normal 75 3 2 3 3" xfId="23858"/>
    <cellStyle name="Normal 75 3 2 4" xfId="10745"/>
    <cellStyle name="Normal 75 3 2 4 2" xfId="27644"/>
    <cellStyle name="Normal 75 3 2 5" xfId="18190"/>
    <cellStyle name="Normal 75 3 2 6" xfId="20076"/>
    <cellStyle name="Normal 75 3 3" xfId="3708"/>
    <cellStyle name="Normal 75 3 3 2" xfId="7491"/>
    <cellStyle name="Normal 75 3 3 2 2" xfId="15550"/>
    <cellStyle name="Normal 75 3 3 2 2 2" xfId="32397"/>
    <cellStyle name="Normal 75 3 3 2 3" xfId="24830"/>
    <cellStyle name="Normal 75 3 3 3" xfId="11767"/>
    <cellStyle name="Normal 75 3 3 3 2" xfId="28616"/>
    <cellStyle name="Normal 75 3 3 4" xfId="21049"/>
    <cellStyle name="Normal 75 3 4" xfId="5607"/>
    <cellStyle name="Normal 75 3 4 2" xfId="13666"/>
    <cellStyle name="Normal 75 3 4 2 2" xfId="30513"/>
    <cellStyle name="Normal 75 3 4 3" xfId="22946"/>
    <cellStyle name="Normal 75 3 5" xfId="9792"/>
    <cellStyle name="Normal 75 3 5 2" xfId="26732"/>
    <cellStyle name="Normal 75 3 6" xfId="18189"/>
    <cellStyle name="Normal 75 3 7" xfId="19164"/>
    <cellStyle name="Normal 75 4" xfId="2205"/>
    <cellStyle name="Normal 75 4 2" xfId="4169"/>
    <cellStyle name="Normal 75 4 2 2" xfId="7952"/>
    <cellStyle name="Normal 75 4 2 2 2" xfId="16011"/>
    <cellStyle name="Normal 75 4 2 2 2 2" xfId="32858"/>
    <cellStyle name="Normal 75 4 2 2 3" xfId="25291"/>
    <cellStyle name="Normal 75 4 2 3" xfId="12228"/>
    <cellStyle name="Normal 75 4 2 3 2" xfId="29077"/>
    <cellStyle name="Normal 75 4 2 4" xfId="21510"/>
    <cellStyle name="Normal 75 4 3" xfId="6068"/>
    <cellStyle name="Normal 75 4 3 2" xfId="14127"/>
    <cellStyle name="Normal 75 4 3 2 2" xfId="30974"/>
    <cellStyle name="Normal 75 4 3 3" xfId="23407"/>
    <cellStyle name="Normal 75 4 4" xfId="10293"/>
    <cellStyle name="Normal 75 4 4 2" xfId="27193"/>
    <cellStyle name="Normal 75 4 5" xfId="18191"/>
    <cellStyle name="Normal 75 4 6" xfId="19625"/>
    <cellStyle name="Normal 75 5" xfId="3257"/>
    <cellStyle name="Normal 75 5 2" xfId="7040"/>
    <cellStyle name="Normal 75 5 2 2" xfId="15099"/>
    <cellStyle name="Normal 75 5 2 2 2" xfId="31946"/>
    <cellStyle name="Normal 75 5 2 3" xfId="24379"/>
    <cellStyle name="Normal 75 5 3" xfId="11316"/>
    <cellStyle name="Normal 75 5 3 2" xfId="28165"/>
    <cellStyle name="Normal 75 5 4" xfId="20598"/>
    <cellStyle name="Normal 75 6" xfId="5156"/>
    <cellStyle name="Normal 75 6 2" xfId="13215"/>
    <cellStyle name="Normal 75 6 2 2" xfId="30062"/>
    <cellStyle name="Normal 75 6 3" xfId="22495"/>
    <cellStyle name="Normal 75 7" xfId="9300"/>
    <cellStyle name="Normal 75 7 2" xfId="26281"/>
    <cellStyle name="Normal 75 8" xfId="18184"/>
    <cellStyle name="Normal 75 9" xfId="18713"/>
    <cellStyle name="Normal 76" xfId="1121"/>
    <cellStyle name="Normal 76 2" xfId="1382"/>
    <cellStyle name="Normal 76 2 2" xfId="1878"/>
    <cellStyle name="Normal 76 2 2 2" xfId="2877"/>
    <cellStyle name="Normal 76 2 2 2 2" xfId="4839"/>
    <cellStyle name="Normal 76 2 2 2 2 2" xfId="8622"/>
    <cellStyle name="Normal 76 2 2 2 2 2 2" xfId="16681"/>
    <cellStyle name="Normal 76 2 2 2 2 2 2 2" xfId="33528"/>
    <cellStyle name="Normal 76 2 2 2 2 2 3" xfId="25961"/>
    <cellStyle name="Normal 76 2 2 2 2 3" xfId="12898"/>
    <cellStyle name="Normal 76 2 2 2 2 3 2" xfId="29747"/>
    <cellStyle name="Normal 76 2 2 2 2 4" xfId="22180"/>
    <cellStyle name="Normal 76 2 2 2 3" xfId="6738"/>
    <cellStyle name="Normal 76 2 2 2 3 2" xfId="14797"/>
    <cellStyle name="Normal 76 2 2 2 3 2 2" xfId="31644"/>
    <cellStyle name="Normal 76 2 2 2 3 3" xfId="24077"/>
    <cellStyle name="Normal 76 2 2 2 4" xfId="10964"/>
    <cellStyle name="Normal 76 2 2 2 4 2" xfId="27863"/>
    <cellStyle name="Normal 76 2 2 2 5" xfId="18195"/>
    <cellStyle name="Normal 76 2 2 2 6" xfId="20295"/>
    <cellStyle name="Normal 76 2 2 3" xfId="3927"/>
    <cellStyle name="Normal 76 2 2 3 2" xfId="7710"/>
    <cellStyle name="Normal 76 2 2 3 2 2" xfId="15769"/>
    <cellStyle name="Normal 76 2 2 3 2 2 2" xfId="32616"/>
    <cellStyle name="Normal 76 2 2 3 2 3" xfId="25049"/>
    <cellStyle name="Normal 76 2 2 3 3" xfId="11986"/>
    <cellStyle name="Normal 76 2 2 3 3 2" xfId="28835"/>
    <cellStyle name="Normal 76 2 2 3 4" xfId="21268"/>
    <cellStyle name="Normal 76 2 2 4" xfId="5826"/>
    <cellStyle name="Normal 76 2 2 4 2" xfId="13885"/>
    <cellStyle name="Normal 76 2 2 4 2 2" xfId="30732"/>
    <cellStyle name="Normal 76 2 2 4 3" xfId="23165"/>
    <cellStyle name="Normal 76 2 2 5" xfId="10011"/>
    <cellStyle name="Normal 76 2 2 5 2" xfId="26951"/>
    <cellStyle name="Normal 76 2 2 6" xfId="18194"/>
    <cellStyle name="Normal 76 2 2 7" xfId="19383"/>
    <cellStyle name="Normal 76 2 3" xfId="2424"/>
    <cellStyle name="Normal 76 2 3 2" xfId="4388"/>
    <cellStyle name="Normal 76 2 3 2 2" xfId="8171"/>
    <cellStyle name="Normal 76 2 3 2 2 2" xfId="16230"/>
    <cellStyle name="Normal 76 2 3 2 2 2 2" xfId="33077"/>
    <cellStyle name="Normal 76 2 3 2 2 3" xfId="25510"/>
    <cellStyle name="Normal 76 2 3 2 3" xfId="12447"/>
    <cellStyle name="Normal 76 2 3 2 3 2" xfId="29296"/>
    <cellStyle name="Normal 76 2 3 2 4" xfId="21729"/>
    <cellStyle name="Normal 76 2 3 3" xfId="6287"/>
    <cellStyle name="Normal 76 2 3 3 2" xfId="14346"/>
    <cellStyle name="Normal 76 2 3 3 2 2" xfId="31193"/>
    <cellStyle name="Normal 76 2 3 3 3" xfId="23626"/>
    <cellStyle name="Normal 76 2 3 4" xfId="10512"/>
    <cellStyle name="Normal 76 2 3 4 2" xfId="27412"/>
    <cellStyle name="Normal 76 2 3 5" xfId="18196"/>
    <cellStyle name="Normal 76 2 3 6" xfId="19844"/>
    <cellStyle name="Normal 76 2 4" xfId="3476"/>
    <cellStyle name="Normal 76 2 4 2" xfId="7259"/>
    <cellStyle name="Normal 76 2 4 2 2" xfId="15318"/>
    <cellStyle name="Normal 76 2 4 2 2 2" xfId="32165"/>
    <cellStyle name="Normal 76 2 4 2 3" xfId="24598"/>
    <cellStyle name="Normal 76 2 4 3" xfId="11535"/>
    <cellStyle name="Normal 76 2 4 3 2" xfId="28384"/>
    <cellStyle name="Normal 76 2 4 4" xfId="20817"/>
    <cellStyle name="Normal 76 2 5" xfId="5375"/>
    <cellStyle name="Normal 76 2 5 2" xfId="13434"/>
    <cellStyle name="Normal 76 2 5 2 2" xfId="30281"/>
    <cellStyle name="Normal 76 2 5 3" xfId="22714"/>
    <cellStyle name="Normal 76 2 6" xfId="9536"/>
    <cellStyle name="Normal 76 2 6 2" xfId="26500"/>
    <cellStyle name="Normal 76 2 7" xfId="18193"/>
    <cellStyle name="Normal 76 2 8" xfId="18932"/>
    <cellStyle name="Normal 76 3" xfId="1660"/>
    <cellStyle name="Normal 76 3 2" xfId="2659"/>
    <cellStyle name="Normal 76 3 2 2" xfId="4621"/>
    <cellStyle name="Normal 76 3 2 2 2" xfId="8404"/>
    <cellStyle name="Normal 76 3 2 2 2 2" xfId="16463"/>
    <cellStyle name="Normal 76 3 2 2 2 2 2" xfId="33310"/>
    <cellStyle name="Normal 76 3 2 2 2 3" xfId="25743"/>
    <cellStyle name="Normal 76 3 2 2 3" xfId="12680"/>
    <cellStyle name="Normal 76 3 2 2 3 2" xfId="29529"/>
    <cellStyle name="Normal 76 3 2 2 4" xfId="21962"/>
    <cellStyle name="Normal 76 3 2 3" xfId="6520"/>
    <cellStyle name="Normal 76 3 2 3 2" xfId="14579"/>
    <cellStyle name="Normal 76 3 2 3 2 2" xfId="31426"/>
    <cellStyle name="Normal 76 3 2 3 3" xfId="23859"/>
    <cellStyle name="Normal 76 3 2 4" xfId="10746"/>
    <cellStyle name="Normal 76 3 2 4 2" xfId="27645"/>
    <cellStyle name="Normal 76 3 2 5" xfId="18198"/>
    <cellStyle name="Normal 76 3 2 6" xfId="20077"/>
    <cellStyle name="Normal 76 3 3" xfId="3709"/>
    <cellStyle name="Normal 76 3 3 2" xfId="7492"/>
    <cellStyle name="Normal 76 3 3 2 2" xfId="15551"/>
    <cellStyle name="Normal 76 3 3 2 2 2" xfId="32398"/>
    <cellStyle name="Normal 76 3 3 2 3" xfId="24831"/>
    <cellStyle name="Normal 76 3 3 3" xfId="11768"/>
    <cellStyle name="Normal 76 3 3 3 2" xfId="28617"/>
    <cellStyle name="Normal 76 3 3 4" xfId="21050"/>
    <cellStyle name="Normal 76 3 4" xfId="5608"/>
    <cellStyle name="Normal 76 3 4 2" xfId="13667"/>
    <cellStyle name="Normal 76 3 4 2 2" xfId="30514"/>
    <cellStyle name="Normal 76 3 4 3" xfId="22947"/>
    <cellStyle name="Normal 76 3 5" xfId="9793"/>
    <cellStyle name="Normal 76 3 5 2" xfId="26733"/>
    <cellStyle name="Normal 76 3 6" xfId="18197"/>
    <cellStyle name="Normal 76 3 7" xfId="19165"/>
    <cellStyle name="Normal 76 4" xfId="2206"/>
    <cellStyle name="Normal 76 4 2" xfId="4170"/>
    <cellStyle name="Normal 76 4 2 2" xfId="7953"/>
    <cellStyle name="Normal 76 4 2 2 2" xfId="16012"/>
    <cellStyle name="Normal 76 4 2 2 2 2" xfId="32859"/>
    <cellStyle name="Normal 76 4 2 2 3" xfId="25292"/>
    <cellStyle name="Normal 76 4 2 3" xfId="12229"/>
    <cellStyle name="Normal 76 4 2 3 2" xfId="29078"/>
    <cellStyle name="Normal 76 4 2 4" xfId="21511"/>
    <cellStyle name="Normal 76 4 3" xfId="6069"/>
    <cellStyle name="Normal 76 4 3 2" xfId="14128"/>
    <cellStyle name="Normal 76 4 3 2 2" xfId="30975"/>
    <cellStyle name="Normal 76 4 3 3" xfId="23408"/>
    <cellStyle name="Normal 76 4 4" xfId="10294"/>
    <cellStyle name="Normal 76 4 4 2" xfId="27194"/>
    <cellStyle name="Normal 76 4 5" xfId="18199"/>
    <cellStyle name="Normal 76 4 6" xfId="19626"/>
    <cellStyle name="Normal 76 5" xfId="3258"/>
    <cellStyle name="Normal 76 5 2" xfId="7041"/>
    <cellStyle name="Normal 76 5 2 2" xfId="15100"/>
    <cellStyle name="Normal 76 5 2 2 2" xfId="31947"/>
    <cellStyle name="Normal 76 5 2 3" xfId="24380"/>
    <cellStyle name="Normal 76 5 3" xfId="11317"/>
    <cellStyle name="Normal 76 5 3 2" xfId="28166"/>
    <cellStyle name="Normal 76 5 4" xfId="20599"/>
    <cellStyle name="Normal 76 6" xfId="5157"/>
    <cellStyle name="Normal 76 6 2" xfId="13216"/>
    <cellStyle name="Normal 76 6 2 2" xfId="30063"/>
    <cellStyle name="Normal 76 6 3" xfId="22496"/>
    <cellStyle name="Normal 76 7" xfId="9301"/>
    <cellStyle name="Normal 76 7 2" xfId="26282"/>
    <cellStyle name="Normal 76 8" xfId="18192"/>
    <cellStyle name="Normal 76 9" xfId="18714"/>
    <cellStyle name="Normal 77" xfId="1122"/>
    <cellStyle name="Normal 77 2" xfId="1383"/>
    <cellStyle name="Normal 77 2 2" xfId="1879"/>
    <cellStyle name="Normal 77 2 2 2" xfId="2878"/>
    <cellStyle name="Normal 77 2 2 2 2" xfId="4840"/>
    <cellStyle name="Normal 77 2 2 2 2 2" xfId="8623"/>
    <cellStyle name="Normal 77 2 2 2 2 2 2" xfId="16682"/>
    <cellStyle name="Normal 77 2 2 2 2 2 2 2" xfId="33529"/>
    <cellStyle name="Normal 77 2 2 2 2 2 3" xfId="25962"/>
    <cellStyle name="Normal 77 2 2 2 2 3" xfId="12899"/>
    <cellStyle name="Normal 77 2 2 2 2 3 2" xfId="29748"/>
    <cellStyle name="Normal 77 2 2 2 2 4" xfId="22181"/>
    <cellStyle name="Normal 77 2 2 2 3" xfId="6739"/>
    <cellStyle name="Normal 77 2 2 2 3 2" xfId="14798"/>
    <cellStyle name="Normal 77 2 2 2 3 2 2" xfId="31645"/>
    <cellStyle name="Normal 77 2 2 2 3 3" xfId="24078"/>
    <cellStyle name="Normal 77 2 2 2 4" xfId="10965"/>
    <cellStyle name="Normal 77 2 2 2 4 2" xfId="27864"/>
    <cellStyle name="Normal 77 2 2 2 5" xfId="18203"/>
    <cellStyle name="Normal 77 2 2 2 6" xfId="20296"/>
    <cellStyle name="Normal 77 2 2 3" xfId="3928"/>
    <cellStyle name="Normal 77 2 2 3 2" xfId="7711"/>
    <cellStyle name="Normal 77 2 2 3 2 2" xfId="15770"/>
    <cellStyle name="Normal 77 2 2 3 2 2 2" xfId="32617"/>
    <cellStyle name="Normal 77 2 2 3 2 3" xfId="25050"/>
    <cellStyle name="Normal 77 2 2 3 3" xfId="11987"/>
    <cellStyle name="Normal 77 2 2 3 3 2" xfId="28836"/>
    <cellStyle name="Normal 77 2 2 3 4" xfId="21269"/>
    <cellStyle name="Normal 77 2 2 4" xfId="5827"/>
    <cellStyle name="Normal 77 2 2 4 2" xfId="13886"/>
    <cellStyle name="Normal 77 2 2 4 2 2" xfId="30733"/>
    <cellStyle name="Normal 77 2 2 4 3" xfId="23166"/>
    <cellStyle name="Normal 77 2 2 5" xfId="10012"/>
    <cellStyle name="Normal 77 2 2 5 2" xfId="26952"/>
    <cellStyle name="Normal 77 2 2 6" xfId="18202"/>
    <cellStyle name="Normal 77 2 2 7" xfId="19384"/>
    <cellStyle name="Normal 77 2 3" xfId="2425"/>
    <cellStyle name="Normal 77 2 3 2" xfId="4389"/>
    <cellStyle name="Normal 77 2 3 2 2" xfId="8172"/>
    <cellStyle name="Normal 77 2 3 2 2 2" xfId="16231"/>
    <cellStyle name="Normal 77 2 3 2 2 2 2" xfId="33078"/>
    <cellStyle name="Normal 77 2 3 2 2 3" xfId="25511"/>
    <cellStyle name="Normal 77 2 3 2 3" xfId="12448"/>
    <cellStyle name="Normal 77 2 3 2 3 2" xfId="29297"/>
    <cellStyle name="Normal 77 2 3 2 4" xfId="21730"/>
    <cellStyle name="Normal 77 2 3 3" xfId="6288"/>
    <cellStyle name="Normal 77 2 3 3 2" xfId="14347"/>
    <cellStyle name="Normal 77 2 3 3 2 2" xfId="31194"/>
    <cellStyle name="Normal 77 2 3 3 3" xfId="23627"/>
    <cellStyle name="Normal 77 2 3 4" xfId="10513"/>
    <cellStyle name="Normal 77 2 3 4 2" xfId="27413"/>
    <cellStyle name="Normal 77 2 3 5" xfId="18204"/>
    <cellStyle name="Normal 77 2 3 6" xfId="19845"/>
    <cellStyle name="Normal 77 2 4" xfId="3477"/>
    <cellStyle name="Normal 77 2 4 2" xfId="7260"/>
    <cellStyle name="Normal 77 2 4 2 2" xfId="15319"/>
    <cellStyle name="Normal 77 2 4 2 2 2" xfId="32166"/>
    <cellStyle name="Normal 77 2 4 2 3" xfId="24599"/>
    <cellStyle name="Normal 77 2 4 3" xfId="11536"/>
    <cellStyle name="Normal 77 2 4 3 2" xfId="28385"/>
    <cellStyle name="Normal 77 2 4 4" xfId="20818"/>
    <cellStyle name="Normal 77 2 5" xfId="5376"/>
    <cellStyle name="Normal 77 2 5 2" xfId="13435"/>
    <cellStyle name="Normal 77 2 5 2 2" xfId="30282"/>
    <cellStyle name="Normal 77 2 5 3" xfId="22715"/>
    <cellStyle name="Normal 77 2 6" xfId="9537"/>
    <cellStyle name="Normal 77 2 6 2" xfId="26501"/>
    <cellStyle name="Normal 77 2 7" xfId="18201"/>
    <cellStyle name="Normal 77 2 8" xfId="18933"/>
    <cellStyle name="Normal 77 3" xfId="1661"/>
    <cellStyle name="Normal 77 3 2" xfId="2660"/>
    <cellStyle name="Normal 77 3 2 2" xfId="4622"/>
    <cellStyle name="Normal 77 3 2 2 2" xfId="8405"/>
    <cellStyle name="Normal 77 3 2 2 2 2" xfId="16464"/>
    <cellStyle name="Normal 77 3 2 2 2 2 2" xfId="33311"/>
    <cellStyle name="Normal 77 3 2 2 2 3" xfId="25744"/>
    <cellStyle name="Normal 77 3 2 2 3" xfId="12681"/>
    <cellStyle name="Normal 77 3 2 2 3 2" xfId="29530"/>
    <cellStyle name="Normal 77 3 2 2 4" xfId="21963"/>
    <cellStyle name="Normal 77 3 2 3" xfId="6521"/>
    <cellStyle name="Normal 77 3 2 3 2" xfId="14580"/>
    <cellStyle name="Normal 77 3 2 3 2 2" xfId="31427"/>
    <cellStyle name="Normal 77 3 2 3 3" xfId="23860"/>
    <cellStyle name="Normal 77 3 2 4" xfId="10747"/>
    <cellStyle name="Normal 77 3 2 4 2" xfId="27646"/>
    <cellStyle name="Normal 77 3 2 5" xfId="18206"/>
    <cellStyle name="Normal 77 3 2 6" xfId="20078"/>
    <cellStyle name="Normal 77 3 3" xfId="3710"/>
    <cellStyle name="Normal 77 3 3 2" xfId="7493"/>
    <cellStyle name="Normal 77 3 3 2 2" xfId="15552"/>
    <cellStyle name="Normal 77 3 3 2 2 2" xfId="32399"/>
    <cellStyle name="Normal 77 3 3 2 3" xfId="24832"/>
    <cellStyle name="Normal 77 3 3 3" xfId="11769"/>
    <cellStyle name="Normal 77 3 3 3 2" xfId="28618"/>
    <cellStyle name="Normal 77 3 3 4" xfId="21051"/>
    <cellStyle name="Normal 77 3 4" xfId="5609"/>
    <cellStyle name="Normal 77 3 4 2" xfId="13668"/>
    <cellStyle name="Normal 77 3 4 2 2" xfId="30515"/>
    <cellStyle name="Normal 77 3 4 3" xfId="22948"/>
    <cellStyle name="Normal 77 3 5" xfId="9794"/>
    <cellStyle name="Normal 77 3 5 2" xfId="26734"/>
    <cellStyle name="Normal 77 3 6" xfId="18205"/>
    <cellStyle name="Normal 77 3 7" xfId="19166"/>
    <cellStyle name="Normal 77 4" xfId="2207"/>
    <cellStyle name="Normal 77 4 2" xfId="4171"/>
    <cellStyle name="Normal 77 4 2 2" xfId="7954"/>
    <cellStyle name="Normal 77 4 2 2 2" xfId="16013"/>
    <cellStyle name="Normal 77 4 2 2 2 2" xfId="32860"/>
    <cellStyle name="Normal 77 4 2 2 3" xfId="25293"/>
    <cellStyle name="Normal 77 4 2 3" xfId="12230"/>
    <cellStyle name="Normal 77 4 2 3 2" xfId="29079"/>
    <cellStyle name="Normal 77 4 2 4" xfId="21512"/>
    <cellStyle name="Normal 77 4 3" xfId="6070"/>
    <cellStyle name="Normal 77 4 3 2" xfId="14129"/>
    <cellStyle name="Normal 77 4 3 2 2" xfId="30976"/>
    <cellStyle name="Normal 77 4 3 3" xfId="23409"/>
    <cellStyle name="Normal 77 4 4" xfId="10295"/>
    <cellStyle name="Normal 77 4 4 2" xfId="27195"/>
    <cellStyle name="Normal 77 4 5" xfId="18207"/>
    <cellStyle name="Normal 77 4 6" xfId="19627"/>
    <cellStyle name="Normal 77 5" xfId="3259"/>
    <cellStyle name="Normal 77 5 2" xfId="7042"/>
    <cellStyle name="Normal 77 5 2 2" xfId="15101"/>
    <cellStyle name="Normal 77 5 2 2 2" xfId="31948"/>
    <cellStyle name="Normal 77 5 2 3" xfId="24381"/>
    <cellStyle name="Normal 77 5 3" xfId="11318"/>
    <cellStyle name="Normal 77 5 3 2" xfId="28167"/>
    <cellStyle name="Normal 77 5 4" xfId="20600"/>
    <cellStyle name="Normal 77 6" xfId="5158"/>
    <cellStyle name="Normal 77 6 2" xfId="13217"/>
    <cellStyle name="Normal 77 6 2 2" xfId="30064"/>
    <cellStyle name="Normal 77 6 3" xfId="22497"/>
    <cellStyle name="Normal 77 7" xfId="9302"/>
    <cellStyle name="Normal 77 7 2" xfId="26283"/>
    <cellStyle name="Normal 77 8" xfId="18200"/>
    <cellStyle name="Normal 77 9" xfId="18715"/>
    <cellStyle name="Normal 78" xfId="1123"/>
    <cellStyle name="Normal 78 2" xfId="1384"/>
    <cellStyle name="Normal 78 2 2" xfId="1880"/>
    <cellStyle name="Normal 78 2 2 2" xfId="2879"/>
    <cellStyle name="Normal 78 2 2 2 2" xfId="4841"/>
    <cellStyle name="Normal 78 2 2 2 2 2" xfId="8624"/>
    <cellStyle name="Normal 78 2 2 2 2 2 2" xfId="16683"/>
    <cellStyle name="Normal 78 2 2 2 2 2 2 2" xfId="33530"/>
    <cellStyle name="Normal 78 2 2 2 2 2 3" xfId="25963"/>
    <cellStyle name="Normal 78 2 2 2 2 3" xfId="12900"/>
    <cellStyle name="Normal 78 2 2 2 2 3 2" xfId="29749"/>
    <cellStyle name="Normal 78 2 2 2 2 4" xfId="22182"/>
    <cellStyle name="Normal 78 2 2 2 3" xfId="6740"/>
    <cellStyle name="Normal 78 2 2 2 3 2" xfId="14799"/>
    <cellStyle name="Normal 78 2 2 2 3 2 2" xfId="31646"/>
    <cellStyle name="Normal 78 2 2 2 3 3" xfId="24079"/>
    <cellStyle name="Normal 78 2 2 2 4" xfId="10966"/>
    <cellStyle name="Normal 78 2 2 2 4 2" xfId="27865"/>
    <cellStyle name="Normal 78 2 2 2 5" xfId="18211"/>
    <cellStyle name="Normal 78 2 2 2 6" xfId="20297"/>
    <cellStyle name="Normal 78 2 2 3" xfId="3929"/>
    <cellStyle name="Normal 78 2 2 3 2" xfId="7712"/>
    <cellStyle name="Normal 78 2 2 3 2 2" xfId="15771"/>
    <cellStyle name="Normal 78 2 2 3 2 2 2" xfId="32618"/>
    <cellStyle name="Normal 78 2 2 3 2 3" xfId="25051"/>
    <cellStyle name="Normal 78 2 2 3 3" xfId="11988"/>
    <cellStyle name="Normal 78 2 2 3 3 2" xfId="28837"/>
    <cellStyle name="Normal 78 2 2 3 4" xfId="21270"/>
    <cellStyle name="Normal 78 2 2 4" xfId="5828"/>
    <cellStyle name="Normal 78 2 2 4 2" xfId="13887"/>
    <cellStyle name="Normal 78 2 2 4 2 2" xfId="30734"/>
    <cellStyle name="Normal 78 2 2 4 3" xfId="23167"/>
    <cellStyle name="Normal 78 2 2 5" xfId="10013"/>
    <cellStyle name="Normal 78 2 2 5 2" xfId="26953"/>
    <cellStyle name="Normal 78 2 2 6" xfId="18210"/>
    <cellStyle name="Normal 78 2 2 7" xfId="19385"/>
    <cellStyle name="Normal 78 2 3" xfId="2426"/>
    <cellStyle name="Normal 78 2 3 2" xfId="4390"/>
    <cellStyle name="Normal 78 2 3 2 2" xfId="8173"/>
    <cellStyle name="Normal 78 2 3 2 2 2" xfId="16232"/>
    <cellStyle name="Normal 78 2 3 2 2 2 2" xfId="33079"/>
    <cellStyle name="Normal 78 2 3 2 2 3" xfId="25512"/>
    <cellStyle name="Normal 78 2 3 2 3" xfId="12449"/>
    <cellStyle name="Normal 78 2 3 2 3 2" xfId="29298"/>
    <cellStyle name="Normal 78 2 3 2 4" xfId="21731"/>
    <cellStyle name="Normal 78 2 3 3" xfId="6289"/>
    <cellStyle name="Normal 78 2 3 3 2" xfId="14348"/>
    <cellStyle name="Normal 78 2 3 3 2 2" xfId="31195"/>
    <cellStyle name="Normal 78 2 3 3 3" xfId="23628"/>
    <cellStyle name="Normal 78 2 3 4" xfId="10514"/>
    <cellStyle name="Normal 78 2 3 4 2" xfId="27414"/>
    <cellStyle name="Normal 78 2 3 5" xfId="18212"/>
    <cellStyle name="Normal 78 2 3 6" xfId="19846"/>
    <cellStyle name="Normal 78 2 4" xfId="3478"/>
    <cellStyle name="Normal 78 2 4 2" xfId="7261"/>
    <cellStyle name="Normal 78 2 4 2 2" xfId="15320"/>
    <cellStyle name="Normal 78 2 4 2 2 2" xfId="32167"/>
    <cellStyle name="Normal 78 2 4 2 3" xfId="24600"/>
    <cellStyle name="Normal 78 2 4 3" xfId="11537"/>
    <cellStyle name="Normal 78 2 4 3 2" xfId="28386"/>
    <cellStyle name="Normal 78 2 4 4" xfId="20819"/>
    <cellStyle name="Normal 78 2 5" xfId="5377"/>
    <cellStyle name="Normal 78 2 5 2" xfId="13436"/>
    <cellStyle name="Normal 78 2 5 2 2" xfId="30283"/>
    <cellStyle name="Normal 78 2 5 3" xfId="22716"/>
    <cellStyle name="Normal 78 2 6" xfId="9538"/>
    <cellStyle name="Normal 78 2 6 2" xfId="26502"/>
    <cellStyle name="Normal 78 2 7" xfId="18209"/>
    <cellStyle name="Normal 78 2 8" xfId="18934"/>
    <cellStyle name="Normal 78 3" xfId="1662"/>
    <cellStyle name="Normal 78 3 2" xfId="2661"/>
    <cellStyle name="Normal 78 3 2 2" xfId="4623"/>
    <cellStyle name="Normal 78 3 2 2 2" xfId="8406"/>
    <cellStyle name="Normal 78 3 2 2 2 2" xfId="16465"/>
    <cellStyle name="Normal 78 3 2 2 2 2 2" xfId="33312"/>
    <cellStyle name="Normal 78 3 2 2 2 3" xfId="25745"/>
    <cellStyle name="Normal 78 3 2 2 3" xfId="12682"/>
    <cellStyle name="Normal 78 3 2 2 3 2" xfId="29531"/>
    <cellStyle name="Normal 78 3 2 2 4" xfId="21964"/>
    <cellStyle name="Normal 78 3 2 3" xfId="6522"/>
    <cellStyle name="Normal 78 3 2 3 2" xfId="14581"/>
    <cellStyle name="Normal 78 3 2 3 2 2" xfId="31428"/>
    <cellStyle name="Normal 78 3 2 3 3" xfId="23861"/>
    <cellStyle name="Normal 78 3 2 4" xfId="10748"/>
    <cellStyle name="Normal 78 3 2 4 2" xfId="27647"/>
    <cellStyle name="Normal 78 3 2 5" xfId="18214"/>
    <cellStyle name="Normal 78 3 2 6" xfId="20079"/>
    <cellStyle name="Normal 78 3 3" xfId="3711"/>
    <cellStyle name="Normal 78 3 3 2" xfId="7494"/>
    <cellStyle name="Normal 78 3 3 2 2" xfId="15553"/>
    <cellStyle name="Normal 78 3 3 2 2 2" xfId="32400"/>
    <cellStyle name="Normal 78 3 3 2 3" xfId="24833"/>
    <cellStyle name="Normal 78 3 3 3" xfId="11770"/>
    <cellStyle name="Normal 78 3 3 3 2" xfId="28619"/>
    <cellStyle name="Normal 78 3 3 4" xfId="21052"/>
    <cellStyle name="Normal 78 3 4" xfId="5610"/>
    <cellStyle name="Normal 78 3 4 2" xfId="13669"/>
    <cellStyle name="Normal 78 3 4 2 2" xfId="30516"/>
    <cellStyle name="Normal 78 3 4 3" xfId="22949"/>
    <cellStyle name="Normal 78 3 5" xfId="9795"/>
    <cellStyle name="Normal 78 3 5 2" xfId="26735"/>
    <cellStyle name="Normal 78 3 6" xfId="18213"/>
    <cellStyle name="Normal 78 3 7" xfId="19167"/>
    <cellStyle name="Normal 78 4" xfId="2208"/>
    <cellStyle name="Normal 78 4 2" xfId="4172"/>
    <cellStyle name="Normal 78 4 2 2" xfId="7955"/>
    <cellStyle name="Normal 78 4 2 2 2" xfId="16014"/>
    <cellStyle name="Normal 78 4 2 2 2 2" xfId="32861"/>
    <cellStyle name="Normal 78 4 2 2 3" xfId="25294"/>
    <cellStyle name="Normal 78 4 2 3" xfId="12231"/>
    <cellStyle name="Normal 78 4 2 3 2" xfId="29080"/>
    <cellStyle name="Normal 78 4 2 4" xfId="21513"/>
    <cellStyle name="Normal 78 4 3" xfId="6071"/>
    <cellStyle name="Normal 78 4 3 2" xfId="14130"/>
    <cellStyle name="Normal 78 4 3 2 2" xfId="30977"/>
    <cellStyle name="Normal 78 4 3 3" xfId="23410"/>
    <cellStyle name="Normal 78 4 4" xfId="10296"/>
    <cellStyle name="Normal 78 4 4 2" xfId="27196"/>
    <cellStyle name="Normal 78 4 5" xfId="18215"/>
    <cellStyle name="Normal 78 4 6" xfId="19628"/>
    <cellStyle name="Normal 78 5" xfId="3260"/>
    <cellStyle name="Normal 78 5 2" xfId="7043"/>
    <cellStyle name="Normal 78 5 2 2" xfId="15102"/>
    <cellStyle name="Normal 78 5 2 2 2" xfId="31949"/>
    <cellStyle name="Normal 78 5 2 3" xfId="24382"/>
    <cellStyle name="Normal 78 5 3" xfId="11319"/>
    <cellStyle name="Normal 78 5 3 2" xfId="28168"/>
    <cellStyle name="Normal 78 5 4" xfId="20601"/>
    <cellStyle name="Normal 78 6" xfId="5159"/>
    <cellStyle name="Normal 78 6 2" xfId="13218"/>
    <cellStyle name="Normal 78 6 2 2" xfId="30065"/>
    <cellStyle name="Normal 78 6 3" xfId="22498"/>
    <cellStyle name="Normal 78 7" xfId="9303"/>
    <cellStyle name="Normal 78 7 2" xfId="26284"/>
    <cellStyle name="Normal 78 8" xfId="18208"/>
    <cellStyle name="Normal 78 9" xfId="18716"/>
    <cellStyle name="Normal 79" xfId="1124"/>
    <cellStyle name="Normal 79 2" xfId="1385"/>
    <cellStyle name="Normal 79 2 2" xfId="1881"/>
    <cellStyle name="Normal 79 2 2 2" xfId="2880"/>
    <cellStyle name="Normal 79 2 2 2 2" xfId="4842"/>
    <cellStyle name="Normal 79 2 2 2 2 2" xfId="8625"/>
    <cellStyle name="Normal 79 2 2 2 2 2 2" xfId="16684"/>
    <cellStyle name="Normal 79 2 2 2 2 2 2 2" xfId="33531"/>
    <cellStyle name="Normal 79 2 2 2 2 2 3" xfId="25964"/>
    <cellStyle name="Normal 79 2 2 2 2 3" xfId="12901"/>
    <cellStyle name="Normal 79 2 2 2 2 3 2" xfId="29750"/>
    <cellStyle name="Normal 79 2 2 2 2 4" xfId="22183"/>
    <cellStyle name="Normal 79 2 2 2 3" xfId="6741"/>
    <cellStyle name="Normal 79 2 2 2 3 2" xfId="14800"/>
    <cellStyle name="Normal 79 2 2 2 3 2 2" xfId="31647"/>
    <cellStyle name="Normal 79 2 2 2 3 3" xfId="24080"/>
    <cellStyle name="Normal 79 2 2 2 4" xfId="10967"/>
    <cellStyle name="Normal 79 2 2 2 4 2" xfId="27866"/>
    <cellStyle name="Normal 79 2 2 2 5" xfId="18219"/>
    <cellStyle name="Normal 79 2 2 2 6" xfId="20298"/>
    <cellStyle name="Normal 79 2 2 3" xfId="3930"/>
    <cellStyle name="Normal 79 2 2 3 2" xfId="7713"/>
    <cellStyle name="Normal 79 2 2 3 2 2" xfId="15772"/>
    <cellStyle name="Normal 79 2 2 3 2 2 2" xfId="32619"/>
    <cellStyle name="Normal 79 2 2 3 2 3" xfId="25052"/>
    <cellStyle name="Normal 79 2 2 3 3" xfId="11989"/>
    <cellStyle name="Normal 79 2 2 3 3 2" xfId="28838"/>
    <cellStyle name="Normal 79 2 2 3 4" xfId="21271"/>
    <cellStyle name="Normal 79 2 2 4" xfId="5829"/>
    <cellStyle name="Normal 79 2 2 4 2" xfId="13888"/>
    <cellStyle name="Normal 79 2 2 4 2 2" xfId="30735"/>
    <cellStyle name="Normal 79 2 2 4 3" xfId="23168"/>
    <cellStyle name="Normal 79 2 2 5" xfId="10014"/>
    <cellStyle name="Normal 79 2 2 5 2" xfId="26954"/>
    <cellStyle name="Normal 79 2 2 6" xfId="18218"/>
    <cellStyle name="Normal 79 2 2 7" xfId="19386"/>
    <cellStyle name="Normal 79 2 3" xfId="2427"/>
    <cellStyle name="Normal 79 2 3 2" xfId="4391"/>
    <cellStyle name="Normal 79 2 3 2 2" xfId="8174"/>
    <cellStyle name="Normal 79 2 3 2 2 2" xfId="16233"/>
    <cellStyle name="Normal 79 2 3 2 2 2 2" xfId="33080"/>
    <cellStyle name="Normal 79 2 3 2 2 3" xfId="25513"/>
    <cellStyle name="Normal 79 2 3 2 3" xfId="12450"/>
    <cellStyle name="Normal 79 2 3 2 3 2" xfId="29299"/>
    <cellStyle name="Normal 79 2 3 2 4" xfId="21732"/>
    <cellStyle name="Normal 79 2 3 3" xfId="6290"/>
    <cellStyle name="Normal 79 2 3 3 2" xfId="14349"/>
    <cellStyle name="Normal 79 2 3 3 2 2" xfId="31196"/>
    <cellStyle name="Normal 79 2 3 3 3" xfId="23629"/>
    <cellStyle name="Normal 79 2 3 4" xfId="10515"/>
    <cellStyle name="Normal 79 2 3 4 2" xfId="27415"/>
    <cellStyle name="Normal 79 2 3 5" xfId="18220"/>
    <cellStyle name="Normal 79 2 3 6" xfId="19847"/>
    <cellStyle name="Normal 79 2 4" xfId="3479"/>
    <cellStyle name="Normal 79 2 4 2" xfId="7262"/>
    <cellStyle name="Normal 79 2 4 2 2" xfId="15321"/>
    <cellStyle name="Normal 79 2 4 2 2 2" xfId="32168"/>
    <cellStyle name="Normal 79 2 4 2 3" xfId="24601"/>
    <cellStyle name="Normal 79 2 4 3" xfId="11538"/>
    <cellStyle name="Normal 79 2 4 3 2" xfId="28387"/>
    <cellStyle name="Normal 79 2 4 4" xfId="20820"/>
    <cellStyle name="Normal 79 2 5" xfId="5378"/>
    <cellStyle name="Normal 79 2 5 2" xfId="13437"/>
    <cellStyle name="Normal 79 2 5 2 2" xfId="30284"/>
    <cellStyle name="Normal 79 2 5 3" xfId="22717"/>
    <cellStyle name="Normal 79 2 6" xfId="9539"/>
    <cellStyle name="Normal 79 2 6 2" xfId="26503"/>
    <cellStyle name="Normal 79 2 7" xfId="18217"/>
    <cellStyle name="Normal 79 2 8" xfId="18935"/>
    <cellStyle name="Normal 79 3" xfId="1663"/>
    <cellStyle name="Normal 79 3 2" xfId="2662"/>
    <cellStyle name="Normal 79 3 2 2" xfId="4624"/>
    <cellStyle name="Normal 79 3 2 2 2" xfId="8407"/>
    <cellStyle name="Normal 79 3 2 2 2 2" xfId="16466"/>
    <cellStyle name="Normal 79 3 2 2 2 2 2" xfId="33313"/>
    <cellStyle name="Normal 79 3 2 2 2 3" xfId="25746"/>
    <cellStyle name="Normal 79 3 2 2 3" xfId="12683"/>
    <cellStyle name="Normal 79 3 2 2 3 2" xfId="29532"/>
    <cellStyle name="Normal 79 3 2 2 4" xfId="21965"/>
    <cellStyle name="Normal 79 3 2 3" xfId="6523"/>
    <cellStyle name="Normal 79 3 2 3 2" xfId="14582"/>
    <cellStyle name="Normal 79 3 2 3 2 2" xfId="31429"/>
    <cellStyle name="Normal 79 3 2 3 3" xfId="23862"/>
    <cellStyle name="Normal 79 3 2 4" xfId="10749"/>
    <cellStyle name="Normal 79 3 2 4 2" xfId="27648"/>
    <cellStyle name="Normal 79 3 2 5" xfId="18222"/>
    <cellStyle name="Normal 79 3 2 6" xfId="20080"/>
    <cellStyle name="Normal 79 3 3" xfId="3712"/>
    <cellStyle name="Normal 79 3 3 2" xfId="7495"/>
    <cellStyle name="Normal 79 3 3 2 2" xfId="15554"/>
    <cellStyle name="Normal 79 3 3 2 2 2" xfId="32401"/>
    <cellStyle name="Normal 79 3 3 2 3" xfId="24834"/>
    <cellStyle name="Normal 79 3 3 3" xfId="11771"/>
    <cellStyle name="Normal 79 3 3 3 2" xfId="28620"/>
    <cellStyle name="Normal 79 3 3 4" xfId="21053"/>
    <cellStyle name="Normal 79 3 4" xfId="5611"/>
    <cellStyle name="Normal 79 3 4 2" xfId="13670"/>
    <cellStyle name="Normal 79 3 4 2 2" xfId="30517"/>
    <cellStyle name="Normal 79 3 4 3" xfId="22950"/>
    <cellStyle name="Normal 79 3 5" xfId="9796"/>
    <cellStyle name="Normal 79 3 5 2" xfId="26736"/>
    <cellStyle name="Normal 79 3 6" xfId="18221"/>
    <cellStyle name="Normal 79 3 7" xfId="19168"/>
    <cellStyle name="Normal 79 4" xfId="2209"/>
    <cellStyle name="Normal 79 4 2" xfId="4173"/>
    <cellStyle name="Normal 79 4 2 2" xfId="7956"/>
    <cellStyle name="Normal 79 4 2 2 2" xfId="16015"/>
    <cellStyle name="Normal 79 4 2 2 2 2" xfId="32862"/>
    <cellStyle name="Normal 79 4 2 2 3" xfId="25295"/>
    <cellStyle name="Normal 79 4 2 3" xfId="12232"/>
    <cellStyle name="Normal 79 4 2 3 2" xfId="29081"/>
    <cellStyle name="Normal 79 4 2 4" xfId="21514"/>
    <cellStyle name="Normal 79 4 3" xfId="6072"/>
    <cellStyle name="Normal 79 4 3 2" xfId="14131"/>
    <cellStyle name="Normal 79 4 3 2 2" xfId="30978"/>
    <cellStyle name="Normal 79 4 3 3" xfId="23411"/>
    <cellStyle name="Normal 79 4 4" xfId="10297"/>
    <cellStyle name="Normal 79 4 4 2" xfId="27197"/>
    <cellStyle name="Normal 79 4 5" xfId="18223"/>
    <cellStyle name="Normal 79 4 6" xfId="19629"/>
    <cellStyle name="Normal 79 5" xfId="3261"/>
    <cellStyle name="Normal 79 5 2" xfId="7044"/>
    <cellStyle name="Normal 79 5 2 2" xfId="15103"/>
    <cellStyle name="Normal 79 5 2 2 2" xfId="31950"/>
    <cellStyle name="Normal 79 5 2 3" xfId="24383"/>
    <cellStyle name="Normal 79 5 3" xfId="11320"/>
    <cellStyle name="Normal 79 5 3 2" xfId="28169"/>
    <cellStyle name="Normal 79 5 4" xfId="20602"/>
    <cellStyle name="Normal 79 6" xfId="5160"/>
    <cellStyle name="Normal 79 6 2" xfId="13219"/>
    <cellStyle name="Normal 79 6 2 2" xfId="30066"/>
    <cellStyle name="Normal 79 6 3" xfId="22499"/>
    <cellStyle name="Normal 79 7" xfId="9304"/>
    <cellStyle name="Normal 79 7 2" xfId="26285"/>
    <cellStyle name="Normal 79 8" xfId="18216"/>
    <cellStyle name="Normal 79 9" xfId="18717"/>
    <cellStyle name="Normal 8" xfId="455"/>
    <cellStyle name="Normal 8 2" xfId="456"/>
    <cellStyle name="Normal 8 2 2" xfId="2983"/>
    <cellStyle name="Normal 8 2 2 2" xfId="6840"/>
    <cellStyle name="Normal 8 2 2 2 2" xfId="14899"/>
    <cellStyle name="Normal 8 2 2 2 2 2" xfId="31746"/>
    <cellStyle name="Normal 8 2 2 2 3" xfId="24179"/>
    <cellStyle name="Normal 8 2 2 3" xfId="11068"/>
    <cellStyle name="Normal 8 2 2 3 2" xfId="27965"/>
    <cellStyle name="Normal 8 2 2 4" xfId="20397"/>
    <cellStyle name="Normal 8 2 3" xfId="18225"/>
    <cellStyle name="Normal 8 3" xfId="853"/>
    <cellStyle name="Normal 8 3 2" xfId="18226"/>
    <cellStyle name="Normal 8 4" xfId="2973"/>
    <cellStyle name="Normal 8 4 2" xfId="6831"/>
    <cellStyle name="Normal 8 4 2 2" xfId="14890"/>
    <cellStyle name="Normal 8 4 2 2 2" xfId="31737"/>
    <cellStyle name="Normal 8 4 2 3" xfId="24170"/>
    <cellStyle name="Normal 8 4 3" xfId="11059"/>
    <cellStyle name="Normal 8 4 3 2" xfId="27956"/>
    <cellStyle name="Normal 8 4 4" xfId="20388"/>
    <cellStyle name="Normal 8 5" xfId="18224"/>
    <cellStyle name="Normal 8_Energía" xfId="18227"/>
    <cellStyle name="Normal 80" xfId="1125"/>
    <cellStyle name="Normal 80 2" xfId="1386"/>
    <cellStyle name="Normal 80 2 2" xfId="1882"/>
    <cellStyle name="Normal 80 2 2 2" xfId="2881"/>
    <cellStyle name="Normal 80 2 2 2 2" xfId="4843"/>
    <cellStyle name="Normal 80 2 2 2 2 2" xfId="8626"/>
    <cellStyle name="Normal 80 2 2 2 2 2 2" xfId="16685"/>
    <cellStyle name="Normal 80 2 2 2 2 2 2 2" xfId="33532"/>
    <cellStyle name="Normal 80 2 2 2 2 2 3" xfId="25965"/>
    <cellStyle name="Normal 80 2 2 2 2 3" xfId="12902"/>
    <cellStyle name="Normal 80 2 2 2 2 3 2" xfId="29751"/>
    <cellStyle name="Normal 80 2 2 2 2 4" xfId="22184"/>
    <cellStyle name="Normal 80 2 2 2 3" xfId="6742"/>
    <cellStyle name="Normal 80 2 2 2 3 2" xfId="14801"/>
    <cellStyle name="Normal 80 2 2 2 3 2 2" xfId="31648"/>
    <cellStyle name="Normal 80 2 2 2 3 3" xfId="24081"/>
    <cellStyle name="Normal 80 2 2 2 4" xfId="10968"/>
    <cellStyle name="Normal 80 2 2 2 4 2" xfId="27867"/>
    <cellStyle name="Normal 80 2 2 2 5" xfId="18231"/>
    <cellStyle name="Normal 80 2 2 2 6" xfId="20299"/>
    <cellStyle name="Normal 80 2 2 3" xfId="3931"/>
    <cellStyle name="Normal 80 2 2 3 2" xfId="7714"/>
    <cellStyle name="Normal 80 2 2 3 2 2" xfId="15773"/>
    <cellStyle name="Normal 80 2 2 3 2 2 2" xfId="32620"/>
    <cellStyle name="Normal 80 2 2 3 2 3" xfId="25053"/>
    <cellStyle name="Normal 80 2 2 3 3" xfId="11990"/>
    <cellStyle name="Normal 80 2 2 3 3 2" xfId="28839"/>
    <cellStyle name="Normal 80 2 2 3 4" xfId="21272"/>
    <cellStyle name="Normal 80 2 2 4" xfId="5830"/>
    <cellStyle name="Normal 80 2 2 4 2" xfId="13889"/>
    <cellStyle name="Normal 80 2 2 4 2 2" xfId="30736"/>
    <cellStyle name="Normal 80 2 2 4 3" xfId="23169"/>
    <cellStyle name="Normal 80 2 2 5" xfId="10015"/>
    <cellStyle name="Normal 80 2 2 5 2" xfId="26955"/>
    <cellStyle name="Normal 80 2 2 6" xfId="18230"/>
    <cellStyle name="Normal 80 2 2 7" xfId="19387"/>
    <cellStyle name="Normal 80 2 3" xfId="2428"/>
    <cellStyle name="Normal 80 2 3 2" xfId="4392"/>
    <cellStyle name="Normal 80 2 3 2 2" xfId="8175"/>
    <cellStyle name="Normal 80 2 3 2 2 2" xfId="16234"/>
    <cellStyle name="Normal 80 2 3 2 2 2 2" xfId="33081"/>
    <cellStyle name="Normal 80 2 3 2 2 3" xfId="25514"/>
    <cellStyle name="Normal 80 2 3 2 3" xfId="12451"/>
    <cellStyle name="Normal 80 2 3 2 3 2" xfId="29300"/>
    <cellStyle name="Normal 80 2 3 2 4" xfId="21733"/>
    <cellStyle name="Normal 80 2 3 3" xfId="6291"/>
    <cellStyle name="Normal 80 2 3 3 2" xfId="14350"/>
    <cellStyle name="Normal 80 2 3 3 2 2" xfId="31197"/>
    <cellStyle name="Normal 80 2 3 3 3" xfId="23630"/>
    <cellStyle name="Normal 80 2 3 4" xfId="10516"/>
    <cellStyle name="Normal 80 2 3 4 2" xfId="27416"/>
    <cellStyle name="Normal 80 2 3 5" xfId="18232"/>
    <cellStyle name="Normal 80 2 3 6" xfId="19848"/>
    <cellStyle name="Normal 80 2 4" xfId="3480"/>
    <cellStyle name="Normal 80 2 4 2" xfId="7263"/>
    <cellStyle name="Normal 80 2 4 2 2" xfId="15322"/>
    <cellStyle name="Normal 80 2 4 2 2 2" xfId="32169"/>
    <cellStyle name="Normal 80 2 4 2 3" xfId="24602"/>
    <cellStyle name="Normal 80 2 4 3" xfId="11539"/>
    <cellStyle name="Normal 80 2 4 3 2" xfId="28388"/>
    <cellStyle name="Normal 80 2 4 4" xfId="20821"/>
    <cellStyle name="Normal 80 2 5" xfId="5379"/>
    <cellStyle name="Normal 80 2 5 2" xfId="13438"/>
    <cellStyle name="Normal 80 2 5 2 2" xfId="30285"/>
    <cellStyle name="Normal 80 2 5 3" xfId="22718"/>
    <cellStyle name="Normal 80 2 6" xfId="9540"/>
    <cellStyle name="Normal 80 2 6 2" xfId="26504"/>
    <cellStyle name="Normal 80 2 7" xfId="18229"/>
    <cellStyle name="Normal 80 2 8" xfId="18936"/>
    <cellStyle name="Normal 80 3" xfId="1664"/>
    <cellStyle name="Normal 80 3 2" xfId="2663"/>
    <cellStyle name="Normal 80 3 2 2" xfId="4625"/>
    <cellStyle name="Normal 80 3 2 2 2" xfId="8408"/>
    <cellStyle name="Normal 80 3 2 2 2 2" xfId="16467"/>
    <cellStyle name="Normal 80 3 2 2 2 2 2" xfId="33314"/>
    <cellStyle name="Normal 80 3 2 2 2 3" xfId="25747"/>
    <cellStyle name="Normal 80 3 2 2 3" xfId="12684"/>
    <cellStyle name="Normal 80 3 2 2 3 2" xfId="29533"/>
    <cellStyle name="Normal 80 3 2 2 4" xfId="21966"/>
    <cellStyle name="Normal 80 3 2 3" xfId="6524"/>
    <cellStyle name="Normal 80 3 2 3 2" xfId="14583"/>
    <cellStyle name="Normal 80 3 2 3 2 2" xfId="31430"/>
    <cellStyle name="Normal 80 3 2 3 3" xfId="23863"/>
    <cellStyle name="Normal 80 3 2 4" xfId="10750"/>
    <cellStyle name="Normal 80 3 2 4 2" xfId="27649"/>
    <cellStyle name="Normal 80 3 2 5" xfId="18234"/>
    <cellStyle name="Normal 80 3 2 6" xfId="20081"/>
    <cellStyle name="Normal 80 3 3" xfId="3713"/>
    <cellStyle name="Normal 80 3 3 2" xfId="7496"/>
    <cellStyle name="Normal 80 3 3 2 2" xfId="15555"/>
    <cellStyle name="Normal 80 3 3 2 2 2" xfId="32402"/>
    <cellStyle name="Normal 80 3 3 2 3" xfId="24835"/>
    <cellStyle name="Normal 80 3 3 3" xfId="11772"/>
    <cellStyle name="Normal 80 3 3 3 2" xfId="28621"/>
    <cellStyle name="Normal 80 3 3 4" xfId="21054"/>
    <cellStyle name="Normal 80 3 4" xfId="5612"/>
    <cellStyle name="Normal 80 3 4 2" xfId="13671"/>
    <cellStyle name="Normal 80 3 4 2 2" xfId="30518"/>
    <cellStyle name="Normal 80 3 4 3" xfId="22951"/>
    <cellStyle name="Normal 80 3 5" xfId="9797"/>
    <cellStyle name="Normal 80 3 5 2" xfId="26737"/>
    <cellStyle name="Normal 80 3 6" xfId="18233"/>
    <cellStyle name="Normal 80 3 7" xfId="19169"/>
    <cellStyle name="Normal 80 4" xfId="2210"/>
    <cellStyle name="Normal 80 4 2" xfId="4174"/>
    <cellStyle name="Normal 80 4 2 2" xfId="7957"/>
    <cellStyle name="Normal 80 4 2 2 2" xfId="16016"/>
    <cellStyle name="Normal 80 4 2 2 2 2" xfId="32863"/>
    <cellStyle name="Normal 80 4 2 2 3" xfId="25296"/>
    <cellStyle name="Normal 80 4 2 3" xfId="12233"/>
    <cellStyle name="Normal 80 4 2 3 2" xfId="29082"/>
    <cellStyle name="Normal 80 4 2 4" xfId="21515"/>
    <cellStyle name="Normal 80 4 3" xfId="6073"/>
    <cellStyle name="Normal 80 4 3 2" xfId="14132"/>
    <cellStyle name="Normal 80 4 3 2 2" xfId="30979"/>
    <cellStyle name="Normal 80 4 3 3" xfId="23412"/>
    <cellStyle name="Normal 80 4 4" xfId="10298"/>
    <cellStyle name="Normal 80 4 4 2" xfId="27198"/>
    <cellStyle name="Normal 80 4 5" xfId="18235"/>
    <cellStyle name="Normal 80 4 6" xfId="19630"/>
    <cellStyle name="Normal 80 5" xfId="3262"/>
    <cellStyle name="Normal 80 5 2" xfId="7045"/>
    <cellStyle name="Normal 80 5 2 2" xfId="15104"/>
    <cellStyle name="Normal 80 5 2 2 2" xfId="31951"/>
    <cellStyle name="Normal 80 5 2 3" xfId="24384"/>
    <cellStyle name="Normal 80 5 3" xfId="11321"/>
    <cellStyle name="Normal 80 5 3 2" xfId="28170"/>
    <cellStyle name="Normal 80 5 4" xfId="20603"/>
    <cellStyle name="Normal 80 6" xfId="5161"/>
    <cellStyle name="Normal 80 6 2" xfId="13220"/>
    <cellStyle name="Normal 80 6 2 2" xfId="30067"/>
    <cellStyle name="Normal 80 6 3" xfId="22500"/>
    <cellStyle name="Normal 80 7" xfId="9305"/>
    <cellStyle name="Normal 80 7 2" xfId="26286"/>
    <cellStyle name="Normal 80 8" xfId="18228"/>
    <cellStyle name="Normal 80 9" xfId="18718"/>
    <cellStyle name="Normal 81" xfId="1126"/>
    <cellStyle name="Normal 81 2" xfId="1387"/>
    <cellStyle name="Normal 81 2 2" xfId="1883"/>
    <cellStyle name="Normal 81 2 2 2" xfId="2882"/>
    <cellStyle name="Normal 81 2 2 2 2" xfId="4844"/>
    <cellStyle name="Normal 81 2 2 2 2 2" xfId="8627"/>
    <cellStyle name="Normal 81 2 2 2 2 2 2" xfId="16686"/>
    <cellStyle name="Normal 81 2 2 2 2 2 2 2" xfId="33533"/>
    <cellStyle name="Normal 81 2 2 2 2 2 3" xfId="25966"/>
    <cellStyle name="Normal 81 2 2 2 2 3" xfId="12903"/>
    <cellStyle name="Normal 81 2 2 2 2 3 2" xfId="29752"/>
    <cellStyle name="Normal 81 2 2 2 2 4" xfId="22185"/>
    <cellStyle name="Normal 81 2 2 2 3" xfId="6743"/>
    <cellStyle name="Normal 81 2 2 2 3 2" xfId="14802"/>
    <cellStyle name="Normal 81 2 2 2 3 2 2" xfId="31649"/>
    <cellStyle name="Normal 81 2 2 2 3 3" xfId="24082"/>
    <cellStyle name="Normal 81 2 2 2 4" xfId="10969"/>
    <cellStyle name="Normal 81 2 2 2 4 2" xfId="27868"/>
    <cellStyle name="Normal 81 2 2 2 5" xfId="18239"/>
    <cellStyle name="Normal 81 2 2 2 6" xfId="20300"/>
    <cellStyle name="Normal 81 2 2 3" xfId="3932"/>
    <cellStyle name="Normal 81 2 2 3 2" xfId="7715"/>
    <cellStyle name="Normal 81 2 2 3 2 2" xfId="15774"/>
    <cellStyle name="Normal 81 2 2 3 2 2 2" xfId="32621"/>
    <cellStyle name="Normal 81 2 2 3 2 3" xfId="25054"/>
    <cellStyle name="Normal 81 2 2 3 3" xfId="11991"/>
    <cellStyle name="Normal 81 2 2 3 3 2" xfId="28840"/>
    <cellStyle name="Normal 81 2 2 3 4" xfId="21273"/>
    <cellStyle name="Normal 81 2 2 4" xfId="5831"/>
    <cellStyle name="Normal 81 2 2 4 2" xfId="13890"/>
    <cellStyle name="Normal 81 2 2 4 2 2" xfId="30737"/>
    <cellStyle name="Normal 81 2 2 4 3" xfId="23170"/>
    <cellStyle name="Normal 81 2 2 5" xfId="10016"/>
    <cellStyle name="Normal 81 2 2 5 2" xfId="26956"/>
    <cellStyle name="Normal 81 2 2 6" xfId="18238"/>
    <cellStyle name="Normal 81 2 2 7" xfId="19388"/>
    <cellStyle name="Normal 81 2 3" xfId="2429"/>
    <cellStyle name="Normal 81 2 3 2" xfId="4393"/>
    <cellStyle name="Normal 81 2 3 2 2" xfId="8176"/>
    <cellStyle name="Normal 81 2 3 2 2 2" xfId="16235"/>
    <cellStyle name="Normal 81 2 3 2 2 2 2" xfId="33082"/>
    <cellStyle name="Normal 81 2 3 2 2 3" xfId="25515"/>
    <cellStyle name="Normal 81 2 3 2 3" xfId="12452"/>
    <cellStyle name="Normal 81 2 3 2 3 2" xfId="29301"/>
    <cellStyle name="Normal 81 2 3 2 4" xfId="21734"/>
    <cellStyle name="Normal 81 2 3 3" xfId="6292"/>
    <cellStyle name="Normal 81 2 3 3 2" xfId="14351"/>
    <cellStyle name="Normal 81 2 3 3 2 2" xfId="31198"/>
    <cellStyle name="Normal 81 2 3 3 3" xfId="23631"/>
    <cellStyle name="Normal 81 2 3 4" xfId="10517"/>
    <cellStyle name="Normal 81 2 3 4 2" xfId="27417"/>
    <cellStyle name="Normal 81 2 3 5" xfId="18240"/>
    <cellStyle name="Normal 81 2 3 6" xfId="19849"/>
    <cellStyle name="Normal 81 2 4" xfId="3481"/>
    <cellStyle name="Normal 81 2 4 2" xfId="7264"/>
    <cellStyle name="Normal 81 2 4 2 2" xfId="15323"/>
    <cellStyle name="Normal 81 2 4 2 2 2" xfId="32170"/>
    <cellStyle name="Normal 81 2 4 2 3" xfId="24603"/>
    <cellStyle name="Normal 81 2 4 3" xfId="11540"/>
    <cellStyle name="Normal 81 2 4 3 2" xfId="28389"/>
    <cellStyle name="Normal 81 2 4 4" xfId="20822"/>
    <cellStyle name="Normal 81 2 5" xfId="5380"/>
    <cellStyle name="Normal 81 2 5 2" xfId="13439"/>
    <cellStyle name="Normal 81 2 5 2 2" xfId="30286"/>
    <cellStyle name="Normal 81 2 5 3" xfId="22719"/>
    <cellStyle name="Normal 81 2 6" xfId="9541"/>
    <cellStyle name="Normal 81 2 6 2" xfId="26505"/>
    <cellStyle name="Normal 81 2 7" xfId="18237"/>
    <cellStyle name="Normal 81 2 8" xfId="18937"/>
    <cellStyle name="Normal 81 3" xfId="1665"/>
    <cellStyle name="Normal 81 3 2" xfId="2664"/>
    <cellStyle name="Normal 81 3 2 2" xfId="4626"/>
    <cellStyle name="Normal 81 3 2 2 2" xfId="8409"/>
    <cellStyle name="Normal 81 3 2 2 2 2" xfId="16468"/>
    <cellStyle name="Normal 81 3 2 2 2 2 2" xfId="33315"/>
    <cellStyle name="Normal 81 3 2 2 2 3" xfId="25748"/>
    <cellStyle name="Normal 81 3 2 2 3" xfId="12685"/>
    <cellStyle name="Normal 81 3 2 2 3 2" xfId="29534"/>
    <cellStyle name="Normal 81 3 2 2 4" xfId="21967"/>
    <cellStyle name="Normal 81 3 2 3" xfId="6525"/>
    <cellStyle name="Normal 81 3 2 3 2" xfId="14584"/>
    <cellStyle name="Normal 81 3 2 3 2 2" xfId="31431"/>
    <cellStyle name="Normal 81 3 2 3 3" xfId="23864"/>
    <cellStyle name="Normal 81 3 2 4" xfId="10751"/>
    <cellStyle name="Normal 81 3 2 4 2" xfId="27650"/>
    <cellStyle name="Normal 81 3 2 5" xfId="18242"/>
    <cellStyle name="Normal 81 3 2 6" xfId="20082"/>
    <cellStyle name="Normal 81 3 3" xfId="3714"/>
    <cellStyle name="Normal 81 3 3 2" xfId="7497"/>
    <cellStyle name="Normal 81 3 3 2 2" xfId="15556"/>
    <cellStyle name="Normal 81 3 3 2 2 2" xfId="32403"/>
    <cellStyle name="Normal 81 3 3 2 3" xfId="24836"/>
    <cellStyle name="Normal 81 3 3 3" xfId="11773"/>
    <cellStyle name="Normal 81 3 3 3 2" xfId="28622"/>
    <cellStyle name="Normal 81 3 3 4" xfId="21055"/>
    <cellStyle name="Normal 81 3 4" xfId="5613"/>
    <cellStyle name="Normal 81 3 4 2" xfId="13672"/>
    <cellStyle name="Normal 81 3 4 2 2" xfId="30519"/>
    <cellStyle name="Normal 81 3 4 3" xfId="22952"/>
    <cellStyle name="Normal 81 3 5" xfId="9798"/>
    <cellStyle name="Normal 81 3 5 2" xfId="26738"/>
    <cellStyle name="Normal 81 3 6" xfId="18241"/>
    <cellStyle name="Normal 81 3 7" xfId="19170"/>
    <cellStyle name="Normal 81 4" xfId="2211"/>
    <cellStyle name="Normal 81 4 2" xfId="4175"/>
    <cellStyle name="Normal 81 4 2 2" xfId="7958"/>
    <cellStyle name="Normal 81 4 2 2 2" xfId="16017"/>
    <cellStyle name="Normal 81 4 2 2 2 2" xfId="32864"/>
    <cellStyle name="Normal 81 4 2 2 3" xfId="25297"/>
    <cellStyle name="Normal 81 4 2 3" xfId="12234"/>
    <cellStyle name="Normal 81 4 2 3 2" xfId="29083"/>
    <cellStyle name="Normal 81 4 2 4" xfId="21516"/>
    <cellStyle name="Normal 81 4 3" xfId="6074"/>
    <cellStyle name="Normal 81 4 3 2" xfId="14133"/>
    <cellStyle name="Normal 81 4 3 2 2" xfId="30980"/>
    <cellStyle name="Normal 81 4 3 3" xfId="23413"/>
    <cellStyle name="Normal 81 4 4" xfId="10299"/>
    <cellStyle name="Normal 81 4 4 2" xfId="27199"/>
    <cellStyle name="Normal 81 4 5" xfId="18243"/>
    <cellStyle name="Normal 81 4 6" xfId="19631"/>
    <cellStyle name="Normal 81 5" xfId="3263"/>
    <cellStyle name="Normal 81 5 2" xfId="7046"/>
    <cellStyle name="Normal 81 5 2 2" xfId="15105"/>
    <cellStyle name="Normal 81 5 2 2 2" xfId="31952"/>
    <cellStyle name="Normal 81 5 2 3" xfId="24385"/>
    <cellStyle name="Normal 81 5 3" xfId="11322"/>
    <cellStyle name="Normal 81 5 3 2" xfId="28171"/>
    <cellStyle name="Normal 81 5 4" xfId="20604"/>
    <cellStyle name="Normal 81 6" xfId="5162"/>
    <cellStyle name="Normal 81 6 2" xfId="13221"/>
    <cellStyle name="Normal 81 6 2 2" xfId="30068"/>
    <cellStyle name="Normal 81 6 3" xfId="22501"/>
    <cellStyle name="Normal 81 7" xfId="9306"/>
    <cellStyle name="Normal 81 7 2" xfId="26287"/>
    <cellStyle name="Normal 81 8" xfId="18236"/>
    <cellStyle name="Normal 81 9" xfId="18719"/>
    <cellStyle name="Normal 82" xfId="1127"/>
    <cellStyle name="Normal 82 2" xfId="1388"/>
    <cellStyle name="Normal 82 2 2" xfId="1884"/>
    <cellStyle name="Normal 82 2 2 2" xfId="2883"/>
    <cellStyle name="Normal 82 2 2 2 2" xfId="4845"/>
    <cellStyle name="Normal 82 2 2 2 2 2" xfId="8628"/>
    <cellStyle name="Normal 82 2 2 2 2 2 2" xfId="16687"/>
    <cellStyle name="Normal 82 2 2 2 2 2 2 2" xfId="33534"/>
    <cellStyle name="Normal 82 2 2 2 2 2 3" xfId="25967"/>
    <cellStyle name="Normal 82 2 2 2 2 3" xfId="12904"/>
    <cellStyle name="Normal 82 2 2 2 2 3 2" xfId="29753"/>
    <cellStyle name="Normal 82 2 2 2 2 4" xfId="22186"/>
    <cellStyle name="Normal 82 2 2 2 3" xfId="6744"/>
    <cellStyle name="Normal 82 2 2 2 3 2" xfId="14803"/>
    <cellStyle name="Normal 82 2 2 2 3 2 2" xfId="31650"/>
    <cellStyle name="Normal 82 2 2 2 3 3" xfId="24083"/>
    <cellStyle name="Normal 82 2 2 2 4" xfId="10970"/>
    <cellStyle name="Normal 82 2 2 2 4 2" xfId="27869"/>
    <cellStyle name="Normal 82 2 2 2 5" xfId="18247"/>
    <cellStyle name="Normal 82 2 2 2 6" xfId="20301"/>
    <cellStyle name="Normal 82 2 2 3" xfId="3933"/>
    <cellStyle name="Normal 82 2 2 3 2" xfId="7716"/>
    <cellStyle name="Normal 82 2 2 3 2 2" xfId="15775"/>
    <cellStyle name="Normal 82 2 2 3 2 2 2" xfId="32622"/>
    <cellStyle name="Normal 82 2 2 3 2 3" xfId="25055"/>
    <cellStyle name="Normal 82 2 2 3 3" xfId="11992"/>
    <cellStyle name="Normal 82 2 2 3 3 2" xfId="28841"/>
    <cellStyle name="Normal 82 2 2 3 4" xfId="21274"/>
    <cellStyle name="Normal 82 2 2 4" xfId="5832"/>
    <cellStyle name="Normal 82 2 2 4 2" xfId="13891"/>
    <cellStyle name="Normal 82 2 2 4 2 2" xfId="30738"/>
    <cellStyle name="Normal 82 2 2 4 3" xfId="23171"/>
    <cellStyle name="Normal 82 2 2 5" xfId="10017"/>
    <cellStyle name="Normal 82 2 2 5 2" xfId="26957"/>
    <cellStyle name="Normal 82 2 2 6" xfId="18246"/>
    <cellStyle name="Normal 82 2 2 7" xfId="19389"/>
    <cellStyle name="Normal 82 2 3" xfId="2430"/>
    <cellStyle name="Normal 82 2 3 2" xfId="4394"/>
    <cellStyle name="Normal 82 2 3 2 2" xfId="8177"/>
    <cellStyle name="Normal 82 2 3 2 2 2" xfId="16236"/>
    <cellStyle name="Normal 82 2 3 2 2 2 2" xfId="33083"/>
    <cellStyle name="Normal 82 2 3 2 2 3" xfId="25516"/>
    <cellStyle name="Normal 82 2 3 2 3" xfId="12453"/>
    <cellStyle name="Normal 82 2 3 2 3 2" xfId="29302"/>
    <cellStyle name="Normal 82 2 3 2 4" xfId="21735"/>
    <cellStyle name="Normal 82 2 3 3" xfId="6293"/>
    <cellStyle name="Normal 82 2 3 3 2" xfId="14352"/>
    <cellStyle name="Normal 82 2 3 3 2 2" xfId="31199"/>
    <cellStyle name="Normal 82 2 3 3 3" xfId="23632"/>
    <cellStyle name="Normal 82 2 3 4" xfId="10518"/>
    <cellStyle name="Normal 82 2 3 4 2" xfId="27418"/>
    <cellStyle name="Normal 82 2 3 5" xfId="18248"/>
    <cellStyle name="Normal 82 2 3 6" xfId="19850"/>
    <cellStyle name="Normal 82 2 4" xfId="3482"/>
    <cellStyle name="Normal 82 2 4 2" xfId="7265"/>
    <cellStyle name="Normal 82 2 4 2 2" xfId="15324"/>
    <cellStyle name="Normal 82 2 4 2 2 2" xfId="32171"/>
    <cellStyle name="Normal 82 2 4 2 3" xfId="24604"/>
    <cellStyle name="Normal 82 2 4 3" xfId="11541"/>
    <cellStyle name="Normal 82 2 4 3 2" xfId="28390"/>
    <cellStyle name="Normal 82 2 4 4" xfId="20823"/>
    <cellStyle name="Normal 82 2 5" xfId="5381"/>
    <cellStyle name="Normal 82 2 5 2" xfId="13440"/>
    <cellStyle name="Normal 82 2 5 2 2" xfId="30287"/>
    <cellStyle name="Normal 82 2 5 3" xfId="22720"/>
    <cellStyle name="Normal 82 2 6" xfId="9542"/>
    <cellStyle name="Normal 82 2 6 2" xfId="26506"/>
    <cellStyle name="Normal 82 2 7" xfId="18245"/>
    <cellStyle name="Normal 82 2 8" xfId="18938"/>
    <cellStyle name="Normal 82 3" xfId="1666"/>
    <cellStyle name="Normal 82 3 2" xfId="2665"/>
    <cellStyle name="Normal 82 3 2 2" xfId="4627"/>
    <cellStyle name="Normal 82 3 2 2 2" xfId="8410"/>
    <cellStyle name="Normal 82 3 2 2 2 2" xfId="16469"/>
    <cellStyle name="Normal 82 3 2 2 2 2 2" xfId="33316"/>
    <cellStyle name="Normal 82 3 2 2 2 3" xfId="25749"/>
    <cellStyle name="Normal 82 3 2 2 3" xfId="12686"/>
    <cellStyle name="Normal 82 3 2 2 3 2" xfId="29535"/>
    <cellStyle name="Normal 82 3 2 2 4" xfId="21968"/>
    <cellStyle name="Normal 82 3 2 3" xfId="6526"/>
    <cellStyle name="Normal 82 3 2 3 2" xfId="14585"/>
    <cellStyle name="Normal 82 3 2 3 2 2" xfId="31432"/>
    <cellStyle name="Normal 82 3 2 3 3" xfId="23865"/>
    <cellStyle name="Normal 82 3 2 4" xfId="10752"/>
    <cellStyle name="Normal 82 3 2 4 2" xfId="27651"/>
    <cellStyle name="Normal 82 3 2 5" xfId="18250"/>
    <cellStyle name="Normal 82 3 2 6" xfId="20083"/>
    <cellStyle name="Normal 82 3 3" xfId="3715"/>
    <cellStyle name="Normal 82 3 3 2" xfId="7498"/>
    <cellStyle name="Normal 82 3 3 2 2" xfId="15557"/>
    <cellStyle name="Normal 82 3 3 2 2 2" xfId="32404"/>
    <cellStyle name="Normal 82 3 3 2 3" xfId="24837"/>
    <cellStyle name="Normal 82 3 3 3" xfId="11774"/>
    <cellStyle name="Normal 82 3 3 3 2" xfId="28623"/>
    <cellStyle name="Normal 82 3 3 4" xfId="21056"/>
    <cellStyle name="Normal 82 3 4" xfId="5614"/>
    <cellStyle name="Normal 82 3 4 2" xfId="13673"/>
    <cellStyle name="Normal 82 3 4 2 2" xfId="30520"/>
    <cellStyle name="Normal 82 3 4 3" xfId="22953"/>
    <cellStyle name="Normal 82 3 5" xfId="9799"/>
    <cellStyle name="Normal 82 3 5 2" xfId="26739"/>
    <cellStyle name="Normal 82 3 6" xfId="18249"/>
    <cellStyle name="Normal 82 3 7" xfId="19171"/>
    <cellStyle name="Normal 82 4" xfId="2212"/>
    <cellStyle name="Normal 82 4 2" xfId="4176"/>
    <cellStyle name="Normal 82 4 2 2" xfId="7959"/>
    <cellStyle name="Normal 82 4 2 2 2" xfId="16018"/>
    <cellStyle name="Normal 82 4 2 2 2 2" xfId="32865"/>
    <cellStyle name="Normal 82 4 2 2 3" xfId="25298"/>
    <cellStyle name="Normal 82 4 2 3" xfId="12235"/>
    <cellStyle name="Normal 82 4 2 3 2" xfId="29084"/>
    <cellStyle name="Normal 82 4 2 4" xfId="21517"/>
    <cellStyle name="Normal 82 4 3" xfId="6075"/>
    <cellStyle name="Normal 82 4 3 2" xfId="14134"/>
    <cellStyle name="Normal 82 4 3 2 2" xfId="30981"/>
    <cellStyle name="Normal 82 4 3 3" xfId="23414"/>
    <cellStyle name="Normal 82 4 4" xfId="10300"/>
    <cellStyle name="Normal 82 4 4 2" xfId="27200"/>
    <cellStyle name="Normal 82 4 5" xfId="18251"/>
    <cellStyle name="Normal 82 4 6" xfId="19632"/>
    <cellStyle name="Normal 82 5" xfId="3264"/>
    <cellStyle name="Normal 82 5 2" xfId="7047"/>
    <cellStyle name="Normal 82 5 2 2" xfId="15106"/>
    <cellStyle name="Normal 82 5 2 2 2" xfId="31953"/>
    <cellStyle name="Normal 82 5 2 3" xfId="24386"/>
    <cellStyle name="Normal 82 5 3" xfId="11323"/>
    <cellStyle name="Normal 82 5 3 2" xfId="28172"/>
    <cellStyle name="Normal 82 5 4" xfId="20605"/>
    <cellStyle name="Normal 82 6" xfId="5163"/>
    <cellStyle name="Normal 82 6 2" xfId="13222"/>
    <cellStyle name="Normal 82 6 2 2" xfId="30069"/>
    <cellStyle name="Normal 82 6 3" xfId="22502"/>
    <cellStyle name="Normal 82 7" xfId="9307"/>
    <cellStyle name="Normal 82 7 2" xfId="26288"/>
    <cellStyle name="Normal 82 8" xfId="18244"/>
    <cellStyle name="Normal 82 9" xfId="18720"/>
    <cellStyle name="Normal 83" xfId="1128"/>
    <cellStyle name="Normal 83 2" xfId="1389"/>
    <cellStyle name="Normal 83 2 2" xfId="1885"/>
    <cellStyle name="Normal 83 2 2 2" xfId="2884"/>
    <cellStyle name="Normal 83 2 2 2 2" xfId="4846"/>
    <cellStyle name="Normal 83 2 2 2 2 2" xfId="8629"/>
    <cellStyle name="Normal 83 2 2 2 2 2 2" xfId="16688"/>
    <cellStyle name="Normal 83 2 2 2 2 2 2 2" xfId="33535"/>
    <cellStyle name="Normal 83 2 2 2 2 2 3" xfId="25968"/>
    <cellStyle name="Normal 83 2 2 2 2 3" xfId="12905"/>
    <cellStyle name="Normal 83 2 2 2 2 3 2" xfId="29754"/>
    <cellStyle name="Normal 83 2 2 2 2 4" xfId="22187"/>
    <cellStyle name="Normal 83 2 2 2 3" xfId="6745"/>
    <cellStyle name="Normal 83 2 2 2 3 2" xfId="14804"/>
    <cellStyle name="Normal 83 2 2 2 3 2 2" xfId="31651"/>
    <cellStyle name="Normal 83 2 2 2 3 3" xfId="24084"/>
    <cellStyle name="Normal 83 2 2 2 4" xfId="10971"/>
    <cellStyle name="Normal 83 2 2 2 4 2" xfId="27870"/>
    <cellStyle name="Normal 83 2 2 2 5" xfId="18255"/>
    <cellStyle name="Normal 83 2 2 2 6" xfId="20302"/>
    <cellStyle name="Normal 83 2 2 3" xfId="3934"/>
    <cellStyle name="Normal 83 2 2 3 2" xfId="7717"/>
    <cellStyle name="Normal 83 2 2 3 2 2" xfId="15776"/>
    <cellStyle name="Normal 83 2 2 3 2 2 2" xfId="32623"/>
    <cellStyle name="Normal 83 2 2 3 2 3" xfId="25056"/>
    <cellStyle name="Normal 83 2 2 3 3" xfId="11993"/>
    <cellStyle name="Normal 83 2 2 3 3 2" xfId="28842"/>
    <cellStyle name="Normal 83 2 2 3 4" xfId="21275"/>
    <cellStyle name="Normal 83 2 2 4" xfId="5833"/>
    <cellStyle name="Normal 83 2 2 4 2" xfId="13892"/>
    <cellStyle name="Normal 83 2 2 4 2 2" xfId="30739"/>
    <cellStyle name="Normal 83 2 2 4 3" xfId="23172"/>
    <cellStyle name="Normal 83 2 2 5" xfId="10018"/>
    <cellStyle name="Normal 83 2 2 5 2" xfId="26958"/>
    <cellStyle name="Normal 83 2 2 6" xfId="18254"/>
    <cellStyle name="Normal 83 2 2 7" xfId="19390"/>
    <cellStyle name="Normal 83 2 3" xfId="2431"/>
    <cellStyle name="Normal 83 2 3 2" xfId="4395"/>
    <cellStyle name="Normal 83 2 3 2 2" xfId="8178"/>
    <cellStyle name="Normal 83 2 3 2 2 2" xfId="16237"/>
    <cellStyle name="Normal 83 2 3 2 2 2 2" xfId="33084"/>
    <cellStyle name="Normal 83 2 3 2 2 3" xfId="25517"/>
    <cellStyle name="Normal 83 2 3 2 3" xfId="12454"/>
    <cellStyle name="Normal 83 2 3 2 3 2" xfId="29303"/>
    <cellStyle name="Normal 83 2 3 2 4" xfId="21736"/>
    <cellStyle name="Normal 83 2 3 3" xfId="6294"/>
    <cellStyle name="Normal 83 2 3 3 2" xfId="14353"/>
    <cellStyle name="Normal 83 2 3 3 2 2" xfId="31200"/>
    <cellStyle name="Normal 83 2 3 3 3" xfId="23633"/>
    <cellStyle name="Normal 83 2 3 4" xfId="10519"/>
    <cellStyle name="Normal 83 2 3 4 2" xfId="27419"/>
    <cellStyle name="Normal 83 2 3 5" xfId="18256"/>
    <cellStyle name="Normal 83 2 3 6" xfId="19851"/>
    <cellStyle name="Normal 83 2 4" xfId="3483"/>
    <cellStyle name="Normal 83 2 4 2" xfId="7266"/>
    <cellStyle name="Normal 83 2 4 2 2" xfId="15325"/>
    <cellStyle name="Normal 83 2 4 2 2 2" xfId="32172"/>
    <cellStyle name="Normal 83 2 4 2 3" xfId="24605"/>
    <cellStyle name="Normal 83 2 4 3" xfId="11542"/>
    <cellStyle name="Normal 83 2 4 3 2" xfId="28391"/>
    <cellStyle name="Normal 83 2 4 4" xfId="20824"/>
    <cellStyle name="Normal 83 2 5" xfId="5382"/>
    <cellStyle name="Normal 83 2 5 2" xfId="13441"/>
    <cellStyle name="Normal 83 2 5 2 2" xfId="30288"/>
    <cellStyle name="Normal 83 2 5 3" xfId="22721"/>
    <cellStyle name="Normal 83 2 6" xfId="9543"/>
    <cellStyle name="Normal 83 2 6 2" xfId="26507"/>
    <cellStyle name="Normal 83 2 7" xfId="18253"/>
    <cellStyle name="Normal 83 2 8" xfId="18939"/>
    <cellStyle name="Normal 83 3" xfId="1667"/>
    <cellStyle name="Normal 83 3 2" xfId="2666"/>
    <cellStyle name="Normal 83 3 2 2" xfId="4628"/>
    <cellStyle name="Normal 83 3 2 2 2" xfId="8411"/>
    <cellStyle name="Normal 83 3 2 2 2 2" xfId="16470"/>
    <cellStyle name="Normal 83 3 2 2 2 2 2" xfId="33317"/>
    <cellStyle name="Normal 83 3 2 2 2 3" xfId="25750"/>
    <cellStyle name="Normal 83 3 2 2 3" xfId="12687"/>
    <cellStyle name="Normal 83 3 2 2 3 2" xfId="29536"/>
    <cellStyle name="Normal 83 3 2 2 4" xfId="21969"/>
    <cellStyle name="Normal 83 3 2 3" xfId="6527"/>
    <cellStyle name="Normal 83 3 2 3 2" xfId="14586"/>
    <cellStyle name="Normal 83 3 2 3 2 2" xfId="31433"/>
    <cellStyle name="Normal 83 3 2 3 3" xfId="23866"/>
    <cellStyle name="Normal 83 3 2 4" xfId="10753"/>
    <cellStyle name="Normal 83 3 2 4 2" xfId="27652"/>
    <cellStyle name="Normal 83 3 2 5" xfId="18258"/>
    <cellStyle name="Normal 83 3 2 6" xfId="20084"/>
    <cellStyle name="Normal 83 3 3" xfId="3716"/>
    <cellStyle name="Normal 83 3 3 2" xfId="7499"/>
    <cellStyle name="Normal 83 3 3 2 2" xfId="15558"/>
    <cellStyle name="Normal 83 3 3 2 2 2" xfId="32405"/>
    <cellStyle name="Normal 83 3 3 2 3" xfId="24838"/>
    <cellStyle name="Normal 83 3 3 3" xfId="11775"/>
    <cellStyle name="Normal 83 3 3 3 2" xfId="28624"/>
    <cellStyle name="Normal 83 3 3 4" xfId="21057"/>
    <cellStyle name="Normal 83 3 4" xfId="5615"/>
    <cellStyle name="Normal 83 3 4 2" xfId="13674"/>
    <cellStyle name="Normal 83 3 4 2 2" xfId="30521"/>
    <cellStyle name="Normal 83 3 4 3" xfId="22954"/>
    <cellStyle name="Normal 83 3 5" xfId="9800"/>
    <cellStyle name="Normal 83 3 5 2" xfId="26740"/>
    <cellStyle name="Normal 83 3 6" xfId="18257"/>
    <cellStyle name="Normal 83 3 7" xfId="19172"/>
    <cellStyle name="Normal 83 4" xfId="2213"/>
    <cellStyle name="Normal 83 4 2" xfId="4177"/>
    <cellStyle name="Normal 83 4 2 2" xfId="7960"/>
    <cellStyle name="Normal 83 4 2 2 2" xfId="16019"/>
    <cellStyle name="Normal 83 4 2 2 2 2" xfId="32866"/>
    <cellStyle name="Normal 83 4 2 2 3" xfId="25299"/>
    <cellStyle name="Normal 83 4 2 3" xfId="12236"/>
    <cellStyle name="Normal 83 4 2 3 2" xfId="29085"/>
    <cellStyle name="Normal 83 4 2 4" xfId="21518"/>
    <cellStyle name="Normal 83 4 3" xfId="6076"/>
    <cellStyle name="Normal 83 4 3 2" xfId="14135"/>
    <cellStyle name="Normal 83 4 3 2 2" xfId="30982"/>
    <cellStyle name="Normal 83 4 3 3" xfId="23415"/>
    <cellStyle name="Normal 83 4 4" xfId="10301"/>
    <cellStyle name="Normal 83 4 4 2" xfId="27201"/>
    <cellStyle name="Normal 83 4 5" xfId="18259"/>
    <cellStyle name="Normal 83 4 6" xfId="19633"/>
    <cellStyle name="Normal 83 5" xfId="3265"/>
    <cellStyle name="Normal 83 5 2" xfId="7048"/>
    <cellStyle name="Normal 83 5 2 2" xfId="15107"/>
    <cellStyle name="Normal 83 5 2 2 2" xfId="31954"/>
    <cellStyle name="Normal 83 5 2 3" xfId="24387"/>
    <cellStyle name="Normal 83 5 3" xfId="11324"/>
    <cellStyle name="Normal 83 5 3 2" xfId="28173"/>
    <cellStyle name="Normal 83 5 4" xfId="20606"/>
    <cellStyle name="Normal 83 6" xfId="5164"/>
    <cellStyle name="Normal 83 6 2" xfId="13223"/>
    <cellStyle name="Normal 83 6 2 2" xfId="30070"/>
    <cellStyle name="Normal 83 6 3" xfId="22503"/>
    <cellStyle name="Normal 83 7" xfId="9308"/>
    <cellStyle name="Normal 83 7 2" xfId="26289"/>
    <cellStyle name="Normal 83 8" xfId="18252"/>
    <cellStyle name="Normal 83 9" xfId="18721"/>
    <cellStyle name="Normal 84" xfId="1129"/>
    <cellStyle name="Normal 84 2" xfId="1668"/>
    <cellStyle name="Normal 84 2 2" xfId="2667"/>
    <cellStyle name="Normal 84 2 2 2" xfId="4629"/>
    <cellStyle name="Normal 84 2 2 2 2" xfId="8412"/>
    <cellStyle name="Normal 84 2 2 2 2 2" xfId="16471"/>
    <cellStyle name="Normal 84 2 2 2 2 2 2" xfId="33318"/>
    <cellStyle name="Normal 84 2 2 2 2 3" xfId="25751"/>
    <cellStyle name="Normal 84 2 2 2 3" xfId="12688"/>
    <cellStyle name="Normal 84 2 2 2 3 2" xfId="29537"/>
    <cellStyle name="Normal 84 2 2 2 4" xfId="21970"/>
    <cellStyle name="Normal 84 2 2 3" xfId="6528"/>
    <cellStyle name="Normal 84 2 2 3 2" xfId="14587"/>
    <cellStyle name="Normal 84 2 2 3 2 2" xfId="31434"/>
    <cellStyle name="Normal 84 2 2 3 3" xfId="23867"/>
    <cellStyle name="Normal 84 2 2 4" xfId="10754"/>
    <cellStyle name="Normal 84 2 2 4 2" xfId="27653"/>
    <cellStyle name="Normal 84 2 2 5" xfId="18262"/>
    <cellStyle name="Normal 84 2 2 6" xfId="20085"/>
    <cellStyle name="Normal 84 2 3" xfId="3717"/>
    <cellStyle name="Normal 84 2 3 2" xfId="7500"/>
    <cellStyle name="Normal 84 2 3 2 2" xfId="15559"/>
    <cellStyle name="Normal 84 2 3 2 2 2" xfId="32406"/>
    <cellStyle name="Normal 84 2 3 2 3" xfId="24839"/>
    <cellStyle name="Normal 84 2 3 3" xfId="11776"/>
    <cellStyle name="Normal 84 2 3 3 2" xfId="28625"/>
    <cellStyle name="Normal 84 2 3 4" xfId="21058"/>
    <cellStyle name="Normal 84 2 4" xfId="5616"/>
    <cellStyle name="Normal 84 2 4 2" xfId="13675"/>
    <cellStyle name="Normal 84 2 4 2 2" xfId="30522"/>
    <cellStyle name="Normal 84 2 4 3" xfId="22955"/>
    <cellStyle name="Normal 84 2 5" xfId="9801"/>
    <cellStyle name="Normal 84 2 5 2" xfId="26741"/>
    <cellStyle name="Normal 84 2 6" xfId="18261"/>
    <cellStyle name="Normal 84 2 7" xfId="19173"/>
    <cellStyle name="Normal 84 3" xfId="2214"/>
    <cellStyle name="Normal 84 3 2" xfId="4178"/>
    <cellStyle name="Normal 84 3 2 2" xfId="7961"/>
    <cellStyle name="Normal 84 3 2 2 2" xfId="16020"/>
    <cellStyle name="Normal 84 3 2 2 2 2" xfId="32867"/>
    <cellStyle name="Normal 84 3 2 2 3" xfId="25300"/>
    <cellStyle name="Normal 84 3 2 3" xfId="12237"/>
    <cellStyle name="Normal 84 3 2 3 2" xfId="29086"/>
    <cellStyle name="Normal 84 3 2 4" xfId="21519"/>
    <cellStyle name="Normal 84 3 3" xfId="6077"/>
    <cellStyle name="Normal 84 3 3 2" xfId="14136"/>
    <cellStyle name="Normal 84 3 3 2 2" xfId="30983"/>
    <cellStyle name="Normal 84 3 3 3" xfId="23416"/>
    <cellStyle name="Normal 84 3 4" xfId="10302"/>
    <cellStyle name="Normal 84 3 4 2" xfId="27202"/>
    <cellStyle name="Normal 84 3 5" xfId="18263"/>
    <cellStyle name="Normal 84 3 6" xfId="19634"/>
    <cellStyle name="Normal 84 4" xfId="3266"/>
    <cellStyle name="Normal 84 4 2" xfId="7049"/>
    <cellStyle name="Normal 84 4 2 2" xfId="15108"/>
    <cellStyle name="Normal 84 4 2 2 2" xfId="31955"/>
    <cellStyle name="Normal 84 4 2 3" xfId="24388"/>
    <cellStyle name="Normal 84 4 3" xfId="11325"/>
    <cellStyle name="Normal 84 4 3 2" xfId="28174"/>
    <cellStyle name="Normal 84 4 4" xfId="20607"/>
    <cellStyle name="Normal 84 5" xfId="5165"/>
    <cellStyle name="Normal 84 5 2" xfId="13224"/>
    <cellStyle name="Normal 84 5 2 2" xfId="30071"/>
    <cellStyle name="Normal 84 5 3" xfId="22504"/>
    <cellStyle name="Normal 84 6" xfId="9309"/>
    <cellStyle name="Normal 84 6 2" xfId="26290"/>
    <cellStyle name="Normal 84 7" xfId="18260"/>
    <cellStyle name="Normal 84 8" xfId="18722"/>
    <cellStyle name="Normal 85" xfId="1130"/>
    <cellStyle name="Normal 85 2" xfId="1669"/>
    <cellStyle name="Normal 85 2 2" xfId="2668"/>
    <cellStyle name="Normal 85 2 2 2" xfId="4630"/>
    <cellStyle name="Normal 85 2 2 2 2" xfId="8413"/>
    <cellStyle name="Normal 85 2 2 2 2 2" xfId="16472"/>
    <cellStyle name="Normal 85 2 2 2 2 2 2" xfId="33319"/>
    <cellStyle name="Normal 85 2 2 2 2 3" xfId="25752"/>
    <cellStyle name="Normal 85 2 2 2 3" xfId="12689"/>
    <cellStyle name="Normal 85 2 2 2 3 2" xfId="29538"/>
    <cellStyle name="Normal 85 2 2 2 4" xfId="21971"/>
    <cellStyle name="Normal 85 2 2 3" xfId="6529"/>
    <cellStyle name="Normal 85 2 2 3 2" xfId="14588"/>
    <cellStyle name="Normal 85 2 2 3 2 2" xfId="31435"/>
    <cellStyle name="Normal 85 2 2 3 3" xfId="23868"/>
    <cellStyle name="Normal 85 2 2 4" xfId="10755"/>
    <cellStyle name="Normal 85 2 2 4 2" xfId="27654"/>
    <cellStyle name="Normal 85 2 2 5" xfId="18266"/>
    <cellStyle name="Normal 85 2 2 6" xfId="20086"/>
    <cellStyle name="Normal 85 2 3" xfId="3718"/>
    <cellStyle name="Normal 85 2 3 2" xfId="7501"/>
    <cellStyle name="Normal 85 2 3 2 2" xfId="15560"/>
    <cellStyle name="Normal 85 2 3 2 2 2" xfId="32407"/>
    <cellStyle name="Normal 85 2 3 2 3" xfId="24840"/>
    <cellStyle name="Normal 85 2 3 3" xfId="11777"/>
    <cellStyle name="Normal 85 2 3 3 2" xfId="28626"/>
    <cellStyle name="Normal 85 2 3 4" xfId="21059"/>
    <cellStyle name="Normal 85 2 4" xfId="5617"/>
    <cellStyle name="Normal 85 2 4 2" xfId="13676"/>
    <cellStyle name="Normal 85 2 4 2 2" xfId="30523"/>
    <cellStyle name="Normal 85 2 4 3" xfId="22956"/>
    <cellStyle name="Normal 85 2 5" xfId="9802"/>
    <cellStyle name="Normal 85 2 5 2" xfId="26742"/>
    <cellStyle name="Normal 85 2 6" xfId="18265"/>
    <cellStyle name="Normal 85 2 7" xfId="19174"/>
    <cellStyle name="Normal 85 3" xfId="2215"/>
    <cellStyle name="Normal 85 3 2" xfId="4179"/>
    <cellStyle name="Normal 85 3 2 2" xfId="7962"/>
    <cellStyle name="Normal 85 3 2 2 2" xfId="16021"/>
    <cellStyle name="Normal 85 3 2 2 2 2" xfId="32868"/>
    <cellStyle name="Normal 85 3 2 2 3" xfId="25301"/>
    <cellStyle name="Normal 85 3 2 3" xfId="12238"/>
    <cellStyle name="Normal 85 3 2 3 2" xfId="29087"/>
    <cellStyle name="Normal 85 3 2 4" xfId="21520"/>
    <cellStyle name="Normal 85 3 3" xfId="6078"/>
    <cellStyle name="Normal 85 3 3 2" xfId="14137"/>
    <cellStyle name="Normal 85 3 3 2 2" xfId="30984"/>
    <cellStyle name="Normal 85 3 3 3" xfId="23417"/>
    <cellStyle name="Normal 85 3 4" xfId="10303"/>
    <cellStyle name="Normal 85 3 4 2" xfId="27203"/>
    <cellStyle name="Normal 85 3 5" xfId="18267"/>
    <cellStyle name="Normal 85 3 6" xfId="19635"/>
    <cellStyle name="Normal 85 4" xfId="3267"/>
    <cellStyle name="Normal 85 4 2" xfId="7050"/>
    <cellStyle name="Normal 85 4 2 2" xfId="15109"/>
    <cellStyle name="Normal 85 4 2 2 2" xfId="31956"/>
    <cellStyle name="Normal 85 4 2 3" xfId="24389"/>
    <cellStyle name="Normal 85 4 3" xfId="11326"/>
    <cellStyle name="Normal 85 4 3 2" xfId="28175"/>
    <cellStyle name="Normal 85 4 4" xfId="20608"/>
    <cellStyle name="Normal 85 5" xfId="5166"/>
    <cellStyle name="Normal 85 5 2" xfId="13225"/>
    <cellStyle name="Normal 85 5 2 2" xfId="30072"/>
    <cellStyle name="Normal 85 5 3" xfId="22505"/>
    <cellStyle name="Normal 85 6" xfId="9310"/>
    <cellStyle name="Normal 85 6 2" xfId="26291"/>
    <cellStyle name="Normal 85 7" xfId="18264"/>
    <cellStyle name="Normal 85 8" xfId="18723"/>
    <cellStyle name="Normal 86" xfId="1131"/>
    <cellStyle name="Normal 86 2" xfId="1670"/>
    <cellStyle name="Normal 86 2 2" xfId="2669"/>
    <cellStyle name="Normal 86 2 2 2" xfId="4631"/>
    <cellStyle name="Normal 86 2 2 2 2" xfId="8414"/>
    <cellStyle name="Normal 86 2 2 2 2 2" xfId="16473"/>
    <cellStyle name="Normal 86 2 2 2 2 2 2" xfId="33320"/>
    <cellStyle name="Normal 86 2 2 2 2 3" xfId="25753"/>
    <cellStyle name="Normal 86 2 2 2 3" xfId="12690"/>
    <cellStyle name="Normal 86 2 2 2 3 2" xfId="29539"/>
    <cellStyle name="Normal 86 2 2 2 4" xfId="21972"/>
    <cellStyle name="Normal 86 2 2 3" xfId="6530"/>
    <cellStyle name="Normal 86 2 2 3 2" xfId="14589"/>
    <cellStyle name="Normal 86 2 2 3 2 2" xfId="31436"/>
    <cellStyle name="Normal 86 2 2 3 3" xfId="23869"/>
    <cellStyle name="Normal 86 2 2 4" xfId="10756"/>
    <cellStyle name="Normal 86 2 2 4 2" xfId="27655"/>
    <cellStyle name="Normal 86 2 2 5" xfId="18270"/>
    <cellStyle name="Normal 86 2 2 6" xfId="20087"/>
    <cellStyle name="Normal 86 2 3" xfId="3719"/>
    <cellStyle name="Normal 86 2 3 2" xfId="7502"/>
    <cellStyle name="Normal 86 2 3 2 2" xfId="15561"/>
    <cellStyle name="Normal 86 2 3 2 2 2" xfId="32408"/>
    <cellStyle name="Normal 86 2 3 2 3" xfId="24841"/>
    <cellStyle name="Normal 86 2 3 3" xfId="11778"/>
    <cellStyle name="Normal 86 2 3 3 2" xfId="28627"/>
    <cellStyle name="Normal 86 2 3 4" xfId="21060"/>
    <cellStyle name="Normal 86 2 4" xfId="5618"/>
    <cellStyle name="Normal 86 2 4 2" xfId="13677"/>
    <cellStyle name="Normal 86 2 4 2 2" xfId="30524"/>
    <cellStyle name="Normal 86 2 4 3" xfId="22957"/>
    <cellStyle name="Normal 86 2 5" xfId="9803"/>
    <cellStyle name="Normal 86 2 5 2" xfId="26743"/>
    <cellStyle name="Normal 86 2 6" xfId="18269"/>
    <cellStyle name="Normal 86 2 7" xfId="19175"/>
    <cellStyle name="Normal 86 3" xfId="2216"/>
    <cellStyle name="Normal 86 3 2" xfId="4180"/>
    <cellStyle name="Normal 86 3 2 2" xfId="7963"/>
    <cellStyle name="Normal 86 3 2 2 2" xfId="16022"/>
    <cellStyle name="Normal 86 3 2 2 2 2" xfId="32869"/>
    <cellStyle name="Normal 86 3 2 2 3" xfId="25302"/>
    <cellStyle name="Normal 86 3 2 3" xfId="12239"/>
    <cellStyle name="Normal 86 3 2 3 2" xfId="29088"/>
    <cellStyle name="Normal 86 3 2 4" xfId="21521"/>
    <cellStyle name="Normal 86 3 3" xfId="6079"/>
    <cellStyle name="Normal 86 3 3 2" xfId="14138"/>
    <cellStyle name="Normal 86 3 3 2 2" xfId="30985"/>
    <cellStyle name="Normal 86 3 3 3" xfId="23418"/>
    <cellStyle name="Normal 86 3 4" xfId="10304"/>
    <cellStyle name="Normal 86 3 4 2" xfId="27204"/>
    <cellStyle name="Normal 86 3 5" xfId="18271"/>
    <cellStyle name="Normal 86 3 6" xfId="19636"/>
    <cellStyle name="Normal 86 4" xfId="3268"/>
    <cellStyle name="Normal 86 4 2" xfId="7051"/>
    <cellStyle name="Normal 86 4 2 2" xfId="15110"/>
    <cellStyle name="Normal 86 4 2 2 2" xfId="31957"/>
    <cellStyle name="Normal 86 4 2 3" xfId="24390"/>
    <cellStyle name="Normal 86 4 3" xfId="11327"/>
    <cellStyle name="Normal 86 4 3 2" xfId="28176"/>
    <cellStyle name="Normal 86 4 4" xfId="20609"/>
    <cellStyle name="Normal 86 5" xfId="5167"/>
    <cellStyle name="Normal 86 5 2" xfId="13226"/>
    <cellStyle name="Normal 86 5 2 2" xfId="30073"/>
    <cellStyle name="Normal 86 5 3" xfId="22506"/>
    <cellStyle name="Normal 86 6" xfId="9311"/>
    <cellStyle name="Normal 86 6 2" xfId="26292"/>
    <cellStyle name="Normal 86 7" xfId="18268"/>
    <cellStyle name="Normal 86 8" xfId="18724"/>
    <cellStyle name="Normal 87" xfId="1132"/>
    <cellStyle name="Normal 87 2" xfId="1671"/>
    <cellStyle name="Normal 87 2 2" xfId="2670"/>
    <cellStyle name="Normal 87 2 2 2" xfId="4632"/>
    <cellStyle name="Normal 87 2 2 2 2" xfId="8415"/>
    <cellStyle name="Normal 87 2 2 2 2 2" xfId="16474"/>
    <cellStyle name="Normal 87 2 2 2 2 2 2" xfId="33321"/>
    <cellStyle name="Normal 87 2 2 2 2 3" xfId="25754"/>
    <cellStyle name="Normal 87 2 2 2 3" xfId="12691"/>
    <cellStyle name="Normal 87 2 2 2 3 2" xfId="29540"/>
    <cellStyle name="Normal 87 2 2 2 4" xfId="21973"/>
    <cellStyle name="Normal 87 2 2 3" xfId="6531"/>
    <cellStyle name="Normal 87 2 2 3 2" xfId="14590"/>
    <cellStyle name="Normal 87 2 2 3 2 2" xfId="31437"/>
    <cellStyle name="Normal 87 2 2 3 3" xfId="23870"/>
    <cellStyle name="Normal 87 2 2 4" xfId="10757"/>
    <cellStyle name="Normal 87 2 2 4 2" xfId="27656"/>
    <cellStyle name="Normal 87 2 2 5" xfId="18274"/>
    <cellStyle name="Normal 87 2 2 6" xfId="20088"/>
    <cellStyle name="Normal 87 2 3" xfId="3720"/>
    <cellStyle name="Normal 87 2 3 2" xfId="7503"/>
    <cellStyle name="Normal 87 2 3 2 2" xfId="15562"/>
    <cellStyle name="Normal 87 2 3 2 2 2" xfId="32409"/>
    <cellStyle name="Normal 87 2 3 2 3" xfId="24842"/>
    <cellStyle name="Normal 87 2 3 3" xfId="11779"/>
    <cellStyle name="Normal 87 2 3 3 2" xfId="28628"/>
    <cellStyle name="Normal 87 2 3 4" xfId="21061"/>
    <cellStyle name="Normal 87 2 4" xfId="5619"/>
    <cellStyle name="Normal 87 2 4 2" xfId="13678"/>
    <cellStyle name="Normal 87 2 4 2 2" xfId="30525"/>
    <cellStyle name="Normal 87 2 4 3" xfId="22958"/>
    <cellStyle name="Normal 87 2 5" xfId="9804"/>
    <cellStyle name="Normal 87 2 5 2" xfId="26744"/>
    <cellStyle name="Normal 87 2 6" xfId="18273"/>
    <cellStyle name="Normal 87 2 7" xfId="19176"/>
    <cellStyle name="Normal 87 3" xfId="2217"/>
    <cellStyle name="Normal 87 3 2" xfId="4181"/>
    <cellStyle name="Normal 87 3 2 2" xfId="7964"/>
    <cellStyle name="Normal 87 3 2 2 2" xfId="16023"/>
    <cellStyle name="Normal 87 3 2 2 2 2" xfId="32870"/>
    <cellStyle name="Normal 87 3 2 2 3" xfId="25303"/>
    <cellStyle name="Normal 87 3 2 3" xfId="12240"/>
    <cellStyle name="Normal 87 3 2 3 2" xfId="29089"/>
    <cellStyle name="Normal 87 3 2 4" xfId="21522"/>
    <cellStyle name="Normal 87 3 3" xfId="6080"/>
    <cellStyle name="Normal 87 3 3 2" xfId="14139"/>
    <cellStyle name="Normal 87 3 3 2 2" xfId="30986"/>
    <cellStyle name="Normal 87 3 3 3" xfId="23419"/>
    <cellStyle name="Normal 87 3 4" xfId="10305"/>
    <cellStyle name="Normal 87 3 4 2" xfId="27205"/>
    <cellStyle name="Normal 87 3 5" xfId="18275"/>
    <cellStyle name="Normal 87 3 6" xfId="19637"/>
    <cellStyle name="Normal 87 4" xfId="3269"/>
    <cellStyle name="Normal 87 4 2" xfId="7052"/>
    <cellStyle name="Normal 87 4 2 2" xfId="15111"/>
    <cellStyle name="Normal 87 4 2 2 2" xfId="31958"/>
    <cellStyle name="Normal 87 4 2 3" xfId="24391"/>
    <cellStyle name="Normal 87 4 3" xfId="11328"/>
    <cellStyle name="Normal 87 4 3 2" xfId="28177"/>
    <cellStyle name="Normal 87 4 4" xfId="20610"/>
    <cellStyle name="Normal 87 5" xfId="5168"/>
    <cellStyle name="Normal 87 5 2" xfId="13227"/>
    <cellStyle name="Normal 87 5 2 2" xfId="30074"/>
    <cellStyle name="Normal 87 5 3" xfId="22507"/>
    <cellStyle name="Normal 87 6" xfId="9312"/>
    <cellStyle name="Normal 87 6 2" xfId="26293"/>
    <cellStyle name="Normal 87 7" xfId="18272"/>
    <cellStyle name="Normal 87 8" xfId="18725"/>
    <cellStyle name="Normal 88" xfId="1133"/>
    <cellStyle name="Normal 88 2" xfId="1672"/>
    <cellStyle name="Normal 88 2 2" xfId="2671"/>
    <cellStyle name="Normal 88 2 2 2" xfId="4633"/>
    <cellStyle name="Normal 88 2 2 2 2" xfId="8416"/>
    <cellStyle name="Normal 88 2 2 2 2 2" xfId="16475"/>
    <cellStyle name="Normal 88 2 2 2 2 2 2" xfId="33322"/>
    <cellStyle name="Normal 88 2 2 2 2 3" xfId="25755"/>
    <cellStyle name="Normal 88 2 2 2 3" xfId="12692"/>
    <cellStyle name="Normal 88 2 2 2 3 2" xfId="29541"/>
    <cellStyle name="Normal 88 2 2 2 4" xfId="21974"/>
    <cellStyle name="Normal 88 2 2 3" xfId="6532"/>
    <cellStyle name="Normal 88 2 2 3 2" xfId="14591"/>
    <cellStyle name="Normal 88 2 2 3 2 2" xfId="31438"/>
    <cellStyle name="Normal 88 2 2 3 3" xfId="23871"/>
    <cellStyle name="Normal 88 2 2 4" xfId="10758"/>
    <cellStyle name="Normal 88 2 2 4 2" xfId="27657"/>
    <cellStyle name="Normal 88 2 2 5" xfId="18278"/>
    <cellStyle name="Normal 88 2 2 6" xfId="20089"/>
    <cellStyle name="Normal 88 2 3" xfId="3721"/>
    <cellStyle name="Normal 88 2 3 2" xfId="7504"/>
    <cellStyle name="Normal 88 2 3 2 2" xfId="15563"/>
    <cellStyle name="Normal 88 2 3 2 2 2" xfId="32410"/>
    <cellStyle name="Normal 88 2 3 2 3" xfId="24843"/>
    <cellStyle name="Normal 88 2 3 3" xfId="11780"/>
    <cellStyle name="Normal 88 2 3 3 2" xfId="28629"/>
    <cellStyle name="Normal 88 2 3 4" xfId="21062"/>
    <cellStyle name="Normal 88 2 4" xfId="5620"/>
    <cellStyle name="Normal 88 2 4 2" xfId="13679"/>
    <cellStyle name="Normal 88 2 4 2 2" xfId="30526"/>
    <cellStyle name="Normal 88 2 4 3" xfId="22959"/>
    <cellStyle name="Normal 88 2 5" xfId="9805"/>
    <cellStyle name="Normal 88 2 5 2" xfId="26745"/>
    <cellStyle name="Normal 88 2 6" xfId="18277"/>
    <cellStyle name="Normal 88 2 7" xfId="19177"/>
    <cellStyle name="Normal 88 3" xfId="2218"/>
    <cellStyle name="Normal 88 3 2" xfId="4182"/>
    <cellStyle name="Normal 88 3 2 2" xfId="7965"/>
    <cellStyle name="Normal 88 3 2 2 2" xfId="16024"/>
    <cellStyle name="Normal 88 3 2 2 2 2" xfId="32871"/>
    <cellStyle name="Normal 88 3 2 2 3" xfId="25304"/>
    <cellStyle name="Normal 88 3 2 3" xfId="12241"/>
    <cellStyle name="Normal 88 3 2 3 2" xfId="29090"/>
    <cellStyle name="Normal 88 3 2 4" xfId="21523"/>
    <cellStyle name="Normal 88 3 3" xfId="6081"/>
    <cellStyle name="Normal 88 3 3 2" xfId="14140"/>
    <cellStyle name="Normal 88 3 3 2 2" xfId="30987"/>
    <cellStyle name="Normal 88 3 3 3" xfId="23420"/>
    <cellStyle name="Normal 88 3 4" xfId="10306"/>
    <cellStyle name="Normal 88 3 4 2" xfId="27206"/>
    <cellStyle name="Normal 88 3 5" xfId="18279"/>
    <cellStyle name="Normal 88 3 6" xfId="19638"/>
    <cellStyle name="Normal 88 4" xfId="3270"/>
    <cellStyle name="Normal 88 4 2" xfId="7053"/>
    <cellStyle name="Normal 88 4 2 2" xfId="15112"/>
    <cellStyle name="Normal 88 4 2 2 2" xfId="31959"/>
    <cellStyle name="Normal 88 4 2 3" xfId="24392"/>
    <cellStyle name="Normal 88 4 3" xfId="11329"/>
    <cellStyle name="Normal 88 4 3 2" xfId="28178"/>
    <cellStyle name="Normal 88 4 4" xfId="20611"/>
    <cellStyle name="Normal 88 5" xfId="5169"/>
    <cellStyle name="Normal 88 5 2" xfId="13228"/>
    <cellStyle name="Normal 88 5 2 2" xfId="30075"/>
    <cellStyle name="Normal 88 5 3" xfId="22508"/>
    <cellStyle name="Normal 88 6" xfId="9313"/>
    <cellStyle name="Normal 88 6 2" xfId="26294"/>
    <cellStyle name="Normal 88 7" xfId="18276"/>
    <cellStyle name="Normal 88 8" xfId="18726"/>
    <cellStyle name="Normal 89" xfId="1134"/>
    <cellStyle name="Normal 89 2" xfId="1673"/>
    <cellStyle name="Normal 89 2 2" xfId="2672"/>
    <cellStyle name="Normal 89 2 2 2" xfId="4634"/>
    <cellStyle name="Normal 89 2 2 2 2" xfId="8417"/>
    <cellStyle name="Normal 89 2 2 2 2 2" xfId="16476"/>
    <cellStyle name="Normal 89 2 2 2 2 2 2" xfId="33323"/>
    <cellStyle name="Normal 89 2 2 2 2 3" xfId="25756"/>
    <cellStyle name="Normal 89 2 2 2 3" xfId="12693"/>
    <cellStyle name="Normal 89 2 2 2 3 2" xfId="29542"/>
    <cellStyle name="Normal 89 2 2 2 4" xfId="21975"/>
    <cellStyle name="Normal 89 2 2 3" xfId="6533"/>
    <cellStyle name="Normal 89 2 2 3 2" xfId="14592"/>
    <cellStyle name="Normal 89 2 2 3 2 2" xfId="31439"/>
    <cellStyle name="Normal 89 2 2 3 3" xfId="23872"/>
    <cellStyle name="Normal 89 2 2 4" xfId="10759"/>
    <cellStyle name="Normal 89 2 2 4 2" xfId="27658"/>
    <cellStyle name="Normal 89 2 2 5" xfId="18282"/>
    <cellStyle name="Normal 89 2 2 6" xfId="20090"/>
    <cellStyle name="Normal 89 2 3" xfId="3722"/>
    <cellStyle name="Normal 89 2 3 2" xfId="7505"/>
    <cellStyle name="Normal 89 2 3 2 2" xfId="15564"/>
    <cellStyle name="Normal 89 2 3 2 2 2" xfId="32411"/>
    <cellStyle name="Normal 89 2 3 2 3" xfId="24844"/>
    <cellStyle name="Normal 89 2 3 3" xfId="11781"/>
    <cellStyle name="Normal 89 2 3 3 2" xfId="28630"/>
    <cellStyle name="Normal 89 2 3 4" xfId="21063"/>
    <cellStyle name="Normal 89 2 4" xfId="5621"/>
    <cellStyle name="Normal 89 2 4 2" xfId="13680"/>
    <cellStyle name="Normal 89 2 4 2 2" xfId="30527"/>
    <cellStyle name="Normal 89 2 4 3" xfId="22960"/>
    <cellStyle name="Normal 89 2 5" xfId="9806"/>
    <cellStyle name="Normal 89 2 5 2" xfId="26746"/>
    <cellStyle name="Normal 89 2 6" xfId="18281"/>
    <cellStyle name="Normal 89 2 7" xfId="19178"/>
    <cellStyle name="Normal 89 3" xfId="2219"/>
    <cellStyle name="Normal 89 3 2" xfId="4183"/>
    <cellStyle name="Normal 89 3 2 2" xfId="7966"/>
    <cellStyle name="Normal 89 3 2 2 2" xfId="16025"/>
    <cellStyle name="Normal 89 3 2 2 2 2" xfId="32872"/>
    <cellStyle name="Normal 89 3 2 2 3" xfId="25305"/>
    <cellStyle name="Normal 89 3 2 3" xfId="12242"/>
    <cellStyle name="Normal 89 3 2 3 2" xfId="29091"/>
    <cellStyle name="Normal 89 3 2 4" xfId="21524"/>
    <cellStyle name="Normal 89 3 3" xfId="6082"/>
    <cellStyle name="Normal 89 3 3 2" xfId="14141"/>
    <cellStyle name="Normal 89 3 3 2 2" xfId="30988"/>
    <cellStyle name="Normal 89 3 3 3" xfId="23421"/>
    <cellStyle name="Normal 89 3 4" xfId="10307"/>
    <cellStyle name="Normal 89 3 4 2" xfId="27207"/>
    <cellStyle name="Normal 89 3 5" xfId="18283"/>
    <cellStyle name="Normal 89 3 6" xfId="19639"/>
    <cellStyle name="Normal 89 4" xfId="3271"/>
    <cellStyle name="Normal 89 4 2" xfId="7054"/>
    <cellStyle name="Normal 89 4 2 2" xfId="15113"/>
    <cellStyle name="Normal 89 4 2 2 2" xfId="31960"/>
    <cellStyle name="Normal 89 4 2 3" xfId="24393"/>
    <cellStyle name="Normal 89 4 3" xfId="11330"/>
    <cellStyle name="Normal 89 4 3 2" xfId="28179"/>
    <cellStyle name="Normal 89 4 4" xfId="20612"/>
    <cellStyle name="Normal 89 5" xfId="5170"/>
    <cellStyle name="Normal 89 5 2" xfId="13229"/>
    <cellStyle name="Normal 89 5 2 2" xfId="30076"/>
    <cellStyle name="Normal 89 5 3" xfId="22509"/>
    <cellStyle name="Normal 89 6" xfId="9314"/>
    <cellStyle name="Normal 89 6 2" xfId="26295"/>
    <cellStyle name="Normal 89 7" xfId="18280"/>
    <cellStyle name="Normal 89 8" xfId="18727"/>
    <cellStyle name="Normal 9" xfId="457"/>
    <cellStyle name="Normal 9 10" xfId="2974"/>
    <cellStyle name="Normal 9 10 2" xfId="6832"/>
    <cellStyle name="Normal 9 10 2 2" xfId="14891"/>
    <cellStyle name="Normal 9 10 2 2 2" xfId="31738"/>
    <cellStyle name="Normal 9 10 2 3" xfId="24171"/>
    <cellStyle name="Normal 9 10 3" xfId="11060"/>
    <cellStyle name="Normal 9 10 3 2" xfId="27957"/>
    <cellStyle name="Normal 9 10 4" xfId="20389"/>
    <cellStyle name="Normal 9 11" xfId="3027"/>
    <cellStyle name="Normal 9 11 2" xfId="6846"/>
    <cellStyle name="Normal 9 11 2 2" xfId="14905"/>
    <cellStyle name="Normal 9 11 2 2 2" xfId="31752"/>
    <cellStyle name="Normal 9 11 2 3" xfId="24185"/>
    <cellStyle name="Normal 9 11 3" xfId="11092"/>
    <cellStyle name="Normal 9 11 3 2" xfId="27971"/>
    <cellStyle name="Normal 9 11 4" xfId="20403"/>
    <cellStyle name="Normal 9 12" xfId="4961"/>
    <cellStyle name="Normal 9 12 2" xfId="13020"/>
    <cellStyle name="Normal 9 12 2 2" xfId="29868"/>
    <cellStyle name="Normal 9 12 3" xfId="22301"/>
    <cellStyle name="Normal 9 13" xfId="8858"/>
    <cellStyle name="Normal 9 13 2" xfId="26087"/>
    <cellStyle name="Normal 9 14" xfId="18284"/>
    <cellStyle name="Normal 9 15" xfId="18509"/>
    <cellStyle name="Normal 9 16" xfId="34136"/>
    <cellStyle name="Normal 9 2" xfId="458"/>
    <cellStyle name="Normal 9 2 2" xfId="924"/>
    <cellStyle name="Normal 9 2 3" xfId="2984"/>
    <cellStyle name="Normal 9 2 3 2" xfId="6841"/>
    <cellStyle name="Normal 9 2 3 2 2" xfId="14900"/>
    <cellStyle name="Normal 9 2 3 2 2 2" xfId="31747"/>
    <cellStyle name="Normal 9 2 3 2 3" xfId="24180"/>
    <cellStyle name="Normal 9 2 3 3" xfId="11069"/>
    <cellStyle name="Normal 9 2 3 3 2" xfId="27966"/>
    <cellStyle name="Normal 9 2 3 4" xfId="20398"/>
    <cellStyle name="Normal 9 2 4" xfId="18285"/>
    <cellStyle name="Normal 9 2_Energía" xfId="18286"/>
    <cellStyle name="Normal 9 3" xfId="609"/>
    <cellStyle name="Normal 9 3 10" xfId="18287"/>
    <cellStyle name="Normal 9 3 11" xfId="18530"/>
    <cellStyle name="Normal 9 3 12" xfId="34137"/>
    <cellStyle name="Normal 9 3 2" xfId="733"/>
    <cellStyle name="Normal 9 3 2 10" xfId="18567"/>
    <cellStyle name="Normal 9 3 2 11" xfId="34138"/>
    <cellStyle name="Normal 9 3 2 2" xfId="1067"/>
    <cellStyle name="Normal 9 3 2 2 2" xfId="1328"/>
    <cellStyle name="Normal 9 3 2 2 2 2" xfId="1824"/>
    <cellStyle name="Normal 9 3 2 2 2 2 2" xfId="2823"/>
    <cellStyle name="Normal 9 3 2 2 2 2 2 2" xfId="4785"/>
    <cellStyle name="Normal 9 3 2 2 2 2 2 2 2" xfId="8568"/>
    <cellStyle name="Normal 9 3 2 2 2 2 2 2 2 2" xfId="16627"/>
    <cellStyle name="Normal 9 3 2 2 2 2 2 2 2 2 2" xfId="33474"/>
    <cellStyle name="Normal 9 3 2 2 2 2 2 2 2 3" xfId="25907"/>
    <cellStyle name="Normal 9 3 2 2 2 2 2 2 3" xfId="12844"/>
    <cellStyle name="Normal 9 3 2 2 2 2 2 2 3 2" xfId="29693"/>
    <cellStyle name="Normal 9 3 2 2 2 2 2 2 4" xfId="22126"/>
    <cellStyle name="Normal 9 3 2 2 2 2 2 3" xfId="6684"/>
    <cellStyle name="Normal 9 3 2 2 2 2 2 3 2" xfId="14743"/>
    <cellStyle name="Normal 9 3 2 2 2 2 2 3 2 2" xfId="31590"/>
    <cellStyle name="Normal 9 3 2 2 2 2 2 3 3" xfId="24023"/>
    <cellStyle name="Normal 9 3 2 2 2 2 2 4" xfId="10910"/>
    <cellStyle name="Normal 9 3 2 2 2 2 2 4 2" xfId="27809"/>
    <cellStyle name="Normal 9 3 2 2 2 2 2 5" xfId="18292"/>
    <cellStyle name="Normal 9 3 2 2 2 2 2 6" xfId="20241"/>
    <cellStyle name="Normal 9 3 2 2 2 2 3" xfId="3873"/>
    <cellStyle name="Normal 9 3 2 2 2 2 3 2" xfId="7656"/>
    <cellStyle name="Normal 9 3 2 2 2 2 3 2 2" xfId="15715"/>
    <cellStyle name="Normal 9 3 2 2 2 2 3 2 2 2" xfId="32562"/>
    <cellStyle name="Normal 9 3 2 2 2 2 3 2 3" xfId="24995"/>
    <cellStyle name="Normal 9 3 2 2 2 2 3 3" xfId="11932"/>
    <cellStyle name="Normal 9 3 2 2 2 2 3 3 2" xfId="28781"/>
    <cellStyle name="Normal 9 3 2 2 2 2 3 4" xfId="21214"/>
    <cellStyle name="Normal 9 3 2 2 2 2 4" xfId="5772"/>
    <cellStyle name="Normal 9 3 2 2 2 2 4 2" xfId="13831"/>
    <cellStyle name="Normal 9 3 2 2 2 2 4 2 2" xfId="30678"/>
    <cellStyle name="Normal 9 3 2 2 2 2 4 3" xfId="23111"/>
    <cellStyle name="Normal 9 3 2 2 2 2 5" xfId="9957"/>
    <cellStyle name="Normal 9 3 2 2 2 2 5 2" xfId="26897"/>
    <cellStyle name="Normal 9 3 2 2 2 2 6" xfId="18291"/>
    <cellStyle name="Normal 9 3 2 2 2 2 7" xfId="19329"/>
    <cellStyle name="Normal 9 3 2 2 2 3" xfId="2370"/>
    <cellStyle name="Normal 9 3 2 2 2 3 2" xfId="4334"/>
    <cellStyle name="Normal 9 3 2 2 2 3 2 2" xfId="8117"/>
    <cellStyle name="Normal 9 3 2 2 2 3 2 2 2" xfId="16176"/>
    <cellStyle name="Normal 9 3 2 2 2 3 2 2 2 2" xfId="33023"/>
    <cellStyle name="Normal 9 3 2 2 2 3 2 2 3" xfId="25456"/>
    <cellStyle name="Normal 9 3 2 2 2 3 2 3" xfId="12393"/>
    <cellStyle name="Normal 9 3 2 2 2 3 2 3 2" xfId="29242"/>
    <cellStyle name="Normal 9 3 2 2 2 3 2 4" xfId="21675"/>
    <cellStyle name="Normal 9 3 2 2 2 3 3" xfId="6233"/>
    <cellStyle name="Normal 9 3 2 2 2 3 3 2" xfId="14292"/>
    <cellStyle name="Normal 9 3 2 2 2 3 3 2 2" xfId="31139"/>
    <cellStyle name="Normal 9 3 2 2 2 3 3 3" xfId="23572"/>
    <cellStyle name="Normal 9 3 2 2 2 3 4" xfId="10458"/>
    <cellStyle name="Normal 9 3 2 2 2 3 4 2" xfId="27358"/>
    <cellStyle name="Normal 9 3 2 2 2 3 5" xfId="18293"/>
    <cellStyle name="Normal 9 3 2 2 2 3 6" xfId="19790"/>
    <cellStyle name="Normal 9 3 2 2 2 4" xfId="3422"/>
    <cellStyle name="Normal 9 3 2 2 2 4 2" xfId="7205"/>
    <cellStyle name="Normal 9 3 2 2 2 4 2 2" xfId="15264"/>
    <cellStyle name="Normal 9 3 2 2 2 4 2 2 2" xfId="32111"/>
    <cellStyle name="Normal 9 3 2 2 2 4 2 3" xfId="24544"/>
    <cellStyle name="Normal 9 3 2 2 2 4 3" xfId="11481"/>
    <cellStyle name="Normal 9 3 2 2 2 4 3 2" xfId="28330"/>
    <cellStyle name="Normal 9 3 2 2 2 4 4" xfId="20763"/>
    <cellStyle name="Normal 9 3 2 2 2 5" xfId="5321"/>
    <cellStyle name="Normal 9 3 2 2 2 5 2" xfId="13380"/>
    <cellStyle name="Normal 9 3 2 2 2 5 2 2" xfId="30227"/>
    <cellStyle name="Normal 9 3 2 2 2 5 3" xfId="22660"/>
    <cellStyle name="Normal 9 3 2 2 2 6" xfId="9482"/>
    <cellStyle name="Normal 9 3 2 2 2 6 2" xfId="26446"/>
    <cellStyle name="Normal 9 3 2 2 2 7" xfId="18290"/>
    <cellStyle name="Normal 9 3 2 2 2 8" xfId="18878"/>
    <cellStyle name="Normal 9 3 2 2 3" xfId="1606"/>
    <cellStyle name="Normal 9 3 2 2 3 2" xfId="2605"/>
    <cellStyle name="Normal 9 3 2 2 3 2 2" xfId="4567"/>
    <cellStyle name="Normal 9 3 2 2 3 2 2 2" xfId="8350"/>
    <cellStyle name="Normal 9 3 2 2 3 2 2 2 2" xfId="16409"/>
    <cellStyle name="Normal 9 3 2 2 3 2 2 2 2 2" xfId="33256"/>
    <cellStyle name="Normal 9 3 2 2 3 2 2 2 3" xfId="25689"/>
    <cellStyle name="Normal 9 3 2 2 3 2 2 3" xfId="12626"/>
    <cellStyle name="Normal 9 3 2 2 3 2 2 3 2" xfId="29475"/>
    <cellStyle name="Normal 9 3 2 2 3 2 2 4" xfId="21908"/>
    <cellStyle name="Normal 9 3 2 2 3 2 3" xfId="6466"/>
    <cellStyle name="Normal 9 3 2 2 3 2 3 2" xfId="14525"/>
    <cellStyle name="Normal 9 3 2 2 3 2 3 2 2" xfId="31372"/>
    <cellStyle name="Normal 9 3 2 2 3 2 3 3" xfId="23805"/>
    <cellStyle name="Normal 9 3 2 2 3 2 4" xfId="10692"/>
    <cellStyle name="Normal 9 3 2 2 3 2 4 2" xfId="27591"/>
    <cellStyle name="Normal 9 3 2 2 3 2 5" xfId="18295"/>
    <cellStyle name="Normal 9 3 2 2 3 2 6" xfId="20023"/>
    <cellStyle name="Normal 9 3 2 2 3 3" xfId="3655"/>
    <cellStyle name="Normal 9 3 2 2 3 3 2" xfId="7438"/>
    <cellStyle name="Normal 9 3 2 2 3 3 2 2" xfId="15497"/>
    <cellStyle name="Normal 9 3 2 2 3 3 2 2 2" xfId="32344"/>
    <cellStyle name="Normal 9 3 2 2 3 3 2 3" xfId="24777"/>
    <cellStyle name="Normal 9 3 2 2 3 3 3" xfId="11714"/>
    <cellStyle name="Normal 9 3 2 2 3 3 3 2" xfId="28563"/>
    <cellStyle name="Normal 9 3 2 2 3 3 4" xfId="20996"/>
    <cellStyle name="Normal 9 3 2 2 3 4" xfId="5554"/>
    <cellStyle name="Normal 9 3 2 2 3 4 2" xfId="13613"/>
    <cellStyle name="Normal 9 3 2 2 3 4 2 2" xfId="30460"/>
    <cellStyle name="Normal 9 3 2 2 3 4 3" xfId="22893"/>
    <cellStyle name="Normal 9 3 2 2 3 5" xfId="9739"/>
    <cellStyle name="Normal 9 3 2 2 3 5 2" xfId="26679"/>
    <cellStyle name="Normal 9 3 2 2 3 6" xfId="18294"/>
    <cellStyle name="Normal 9 3 2 2 3 7" xfId="19111"/>
    <cellStyle name="Normal 9 3 2 2 4" xfId="2152"/>
    <cellStyle name="Normal 9 3 2 2 4 2" xfId="4116"/>
    <cellStyle name="Normal 9 3 2 2 4 2 2" xfId="7899"/>
    <cellStyle name="Normal 9 3 2 2 4 2 2 2" xfId="15958"/>
    <cellStyle name="Normal 9 3 2 2 4 2 2 2 2" xfId="32805"/>
    <cellStyle name="Normal 9 3 2 2 4 2 2 3" xfId="25238"/>
    <cellStyle name="Normal 9 3 2 2 4 2 3" xfId="12175"/>
    <cellStyle name="Normal 9 3 2 2 4 2 3 2" xfId="29024"/>
    <cellStyle name="Normal 9 3 2 2 4 2 4" xfId="21457"/>
    <cellStyle name="Normal 9 3 2 2 4 3" xfId="6015"/>
    <cellStyle name="Normal 9 3 2 2 4 3 2" xfId="14074"/>
    <cellStyle name="Normal 9 3 2 2 4 3 2 2" xfId="30921"/>
    <cellStyle name="Normal 9 3 2 2 4 3 3" xfId="23354"/>
    <cellStyle name="Normal 9 3 2 2 4 4" xfId="10240"/>
    <cellStyle name="Normal 9 3 2 2 4 4 2" xfId="27140"/>
    <cellStyle name="Normal 9 3 2 2 4 5" xfId="18296"/>
    <cellStyle name="Normal 9 3 2 2 4 6" xfId="19572"/>
    <cellStyle name="Normal 9 3 2 2 5" xfId="3204"/>
    <cellStyle name="Normal 9 3 2 2 5 2" xfId="6987"/>
    <cellStyle name="Normal 9 3 2 2 5 2 2" xfId="15046"/>
    <cellStyle name="Normal 9 3 2 2 5 2 2 2" xfId="31893"/>
    <cellStyle name="Normal 9 3 2 2 5 2 3" xfId="24326"/>
    <cellStyle name="Normal 9 3 2 2 5 3" xfId="11263"/>
    <cellStyle name="Normal 9 3 2 2 5 3 2" xfId="28112"/>
    <cellStyle name="Normal 9 3 2 2 5 4" xfId="20545"/>
    <cellStyle name="Normal 9 3 2 2 6" xfId="5103"/>
    <cellStyle name="Normal 9 3 2 2 6 2" xfId="13162"/>
    <cellStyle name="Normal 9 3 2 2 6 2 2" xfId="30009"/>
    <cellStyle name="Normal 9 3 2 2 6 3" xfId="22442"/>
    <cellStyle name="Normal 9 3 2 2 7" xfId="9247"/>
    <cellStyle name="Normal 9 3 2 2 7 2" xfId="26228"/>
    <cellStyle name="Normal 9 3 2 2 8" xfId="18289"/>
    <cellStyle name="Normal 9 3 2 2 9" xfId="18660"/>
    <cellStyle name="Normal 9 3 2 3" xfId="1236"/>
    <cellStyle name="Normal 9 3 2 3 2" xfId="1732"/>
    <cellStyle name="Normal 9 3 2 3 2 2" xfId="2731"/>
    <cellStyle name="Normal 9 3 2 3 2 2 2" xfId="4693"/>
    <cellStyle name="Normal 9 3 2 3 2 2 2 2" xfId="8476"/>
    <cellStyle name="Normal 9 3 2 3 2 2 2 2 2" xfId="16535"/>
    <cellStyle name="Normal 9 3 2 3 2 2 2 2 2 2" xfId="33382"/>
    <cellStyle name="Normal 9 3 2 3 2 2 2 2 3" xfId="25815"/>
    <cellStyle name="Normal 9 3 2 3 2 2 2 3" xfId="12752"/>
    <cellStyle name="Normal 9 3 2 3 2 2 2 3 2" xfId="29601"/>
    <cellStyle name="Normal 9 3 2 3 2 2 2 4" xfId="22034"/>
    <cellStyle name="Normal 9 3 2 3 2 2 3" xfId="6592"/>
    <cellStyle name="Normal 9 3 2 3 2 2 3 2" xfId="14651"/>
    <cellStyle name="Normal 9 3 2 3 2 2 3 2 2" xfId="31498"/>
    <cellStyle name="Normal 9 3 2 3 2 2 3 3" xfId="23931"/>
    <cellStyle name="Normal 9 3 2 3 2 2 4" xfId="10818"/>
    <cellStyle name="Normal 9 3 2 3 2 2 4 2" xfId="27717"/>
    <cellStyle name="Normal 9 3 2 3 2 2 5" xfId="18299"/>
    <cellStyle name="Normal 9 3 2 3 2 2 6" xfId="20149"/>
    <cellStyle name="Normal 9 3 2 3 2 3" xfId="3781"/>
    <cellStyle name="Normal 9 3 2 3 2 3 2" xfId="7564"/>
    <cellStyle name="Normal 9 3 2 3 2 3 2 2" xfId="15623"/>
    <cellStyle name="Normal 9 3 2 3 2 3 2 2 2" xfId="32470"/>
    <cellStyle name="Normal 9 3 2 3 2 3 2 3" xfId="24903"/>
    <cellStyle name="Normal 9 3 2 3 2 3 3" xfId="11840"/>
    <cellStyle name="Normal 9 3 2 3 2 3 3 2" xfId="28689"/>
    <cellStyle name="Normal 9 3 2 3 2 3 4" xfId="21122"/>
    <cellStyle name="Normal 9 3 2 3 2 4" xfId="5680"/>
    <cellStyle name="Normal 9 3 2 3 2 4 2" xfId="13739"/>
    <cellStyle name="Normal 9 3 2 3 2 4 2 2" xfId="30586"/>
    <cellStyle name="Normal 9 3 2 3 2 4 3" xfId="23019"/>
    <cellStyle name="Normal 9 3 2 3 2 5" xfId="9865"/>
    <cellStyle name="Normal 9 3 2 3 2 5 2" xfId="26805"/>
    <cellStyle name="Normal 9 3 2 3 2 6" xfId="18298"/>
    <cellStyle name="Normal 9 3 2 3 2 7" xfId="19237"/>
    <cellStyle name="Normal 9 3 2 3 3" xfId="2278"/>
    <cellStyle name="Normal 9 3 2 3 3 2" xfId="4242"/>
    <cellStyle name="Normal 9 3 2 3 3 2 2" xfId="8025"/>
    <cellStyle name="Normal 9 3 2 3 3 2 2 2" xfId="16084"/>
    <cellStyle name="Normal 9 3 2 3 3 2 2 2 2" xfId="32931"/>
    <cellStyle name="Normal 9 3 2 3 3 2 2 3" xfId="25364"/>
    <cellStyle name="Normal 9 3 2 3 3 2 3" xfId="12301"/>
    <cellStyle name="Normal 9 3 2 3 3 2 3 2" xfId="29150"/>
    <cellStyle name="Normal 9 3 2 3 3 2 4" xfId="21583"/>
    <cellStyle name="Normal 9 3 2 3 3 3" xfId="6141"/>
    <cellStyle name="Normal 9 3 2 3 3 3 2" xfId="14200"/>
    <cellStyle name="Normal 9 3 2 3 3 3 2 2" xfId="31047"/>
    <cellStyle name="Normal 9 3 2 3 3 3 3" xfId="23480"/>
    <cellStyle name="Normal 9 3 2 3 3 4" xfId="10366"/>
    <cellStyle name="Normal 9 3 2 3 3 4 2" xfId="27266"/>
    <cellStyle name="Normal 9 3 2 3 3 5" xfId="18300"/>
    <cellStyle name="Normal 9 3 2 3 3 6" xfId="19698"/>
    <cellStyle name="Normal 9 3 2 3 4" xfId="3330"/>
    <cellStyle name="Normal 9 3 2 3 4 2" xfId="7113"/>
    <cellStyle name="Normal 9 3 2 3 4 2 2" xfId="15172"/>
    <cellStyle name="Normal 9 3 2 3 4 2 2 2" xfId="32019"/>
    <cellStyle name="Normal 9 3 2 3 4 2 3" xfId="24452"/>
    <cellStyle name="Normal 9 3 2 3 4 3" xfId="11389"/>
    <cellStyle name="Normal 9 3 2 3 4 3 2" xfId="28238"/>
    <cellStyle name="Normal 9 3 2 3 4 4" xfId="20671"/>
    <cellStyle name="Normal 9 3 2 3 5" xfId="5229"/>
    <cellStyle name="Normal 9 3 2 3 5 2" xfId="13288"/>
    <cellStyle name="Normal 9 3 2 3 5 2 2" xfId="30135"/>
    <cellStyle name="Normal 9 3 2 3 5 3" xfId="22568"/>
    <cellStyle name="Normal 9 3 2 3 6" xfId="9390"/>
    <cellStyle name="Normal 9 3 2 3 6 2" xfId="26354"/>
    <cellStyle name="Normal 9 3 2 3 7" xfId="18297"/>
    <cellStyle name="Normal 9 3 2 3 8" xfId="18786"/>
    <cellStyle name="Normal 9 3 2 4" xfId="1514"/>
    <cellStyle name="Normal 9 3 2 4 2" xfId="2513"/>
    <cellStyle name="Normal 9 3 2 4 2 2" xfId="4475"/>
    <cellStyle name="Normal 9 3 2 4 2 2 2" xfId="8258"/>
    <cellStyle name="Normal 9 3 2 4 2 2 2 2" xfId="16317"/>
    <cellStyle name="Normal 9 3 2 4 2 2 2 2 2" xfId="33164"/>
    <cellStyle name="Normal 9 3 2 4 2 2 2 3" xfId="25597"/>
    <cellStyle name="Normal 9 3 2 4 2 2 3" xfId="12534"/>
    <cellStyle name="Normal 9 3 2 4 2 2 3 2" xfId="29383"/>
    <cellStyle name="Normal 9 3 2 4 2 2 4" xfId="21816"/>
    <cellStyle name="Normal 9 3 2 4 2 3" xfId="6374"/>
    <cellStyle name="Normal 9 3 2 4 2 3 2" xfId="14433"/>
    <cellStyle name="Normal 9 3 2 4 2 3 2 2" xfId="31280"/>
    <cellStyle name="Normal 9 3 2 4 2 3 3" xfId="23713"/>
    <cellStyle name="Normal 9 3 2 4 2 4" xfId="10600"/>
    <cellStyle name="Normal 9 3 2 4 2 4 2" xfId="27499"/>
    <cellStyle name="Normal 9 3 2 4 2 5" xfId="18302"/>
    <cellStyle name="Normal 9 3 2 4 2 6" xfId="19931"/>
    <cellStyle name="Normal 9 3 2 4 3" xfId="3563"/>
    <cellStyle name="Normal 9 3 2 4 3 2" xfId="7346"/>
    <cellStyle name="Normal 9 3 2 4 3 2 2" xfId="15405"/>
    <cellStyle name="Normal 9 3 2 4 3 2 2 2" xfId="32252"/>
    <cellStyle name="Normal 9 3 2 4 3 2 3" xfId="24685"/>
    <cellStyle name="Normal 9 3 2 4 3 3" xfId="11622"/>
    <cellStyle name="Normal 9 3 2 4 3 3 2" xfId="28471"/>
    <cellStyle name="Normal 9 3 2 4 3 4" xfId="20904"/>
    <cellStyle name="Normal 9 3 2 4 4" xfId="5462"/>
    <cellStyle name="Normal 9 3 2 4 4 2" xfId="13521"/>
    <cellStyle name="Normal 9 3 2 4 4 2 2" xfId="30368"/>
    <cellStyle name="Normal 9 3 2 4 4 3" xfId="22801"/>
    <cellStyle name="Normal 9 3 2 4 5" xfId="9647"/>
    <cellStyle name="Normal 9 3 2 4 5 2" xfId="26587"/>
    <cellStyle name="Normal 9 3 2 4 6" xfId="18301"/>
    <cellStyle name="Normal 9 3 2 4 7" xfId="19019"/>
    <cellStyle name="Normal 9 3 2 5" xfId="2043"/>
    <cellStyle name="Normal 9 3 2 5 2" xfId="4024"/>
    <cellStyle name="Normal 9 3 2 5 2 2" xfId="7807"/>
    <cellStyle name="Normal 9 3 2 5 2 2 2" xfId="15866"/>
    <cellStyle name="Normal 9 3 2 5 2 2 2 2" xfId="32713"/>
    <cellStyle name="Normal 9 3 2 5 2 2 3" xfId="25146"/>
    <cellStyle name="Normal 9 3 2 5 2 3" xfId="12083"/>
    <cellStyle name="Normal 9 3 2 5 2 3 2" xfId="28932"/>
    <cellStyle name="Normal 9 3 2 5 2 4" xfId="21365"/>
    <cellStyle name="Normal 9 3 2 5 3" xfId="5923"/>
    <cellStyle name="Normal 9 3 2 5 3 2" xfId="13982"/>
    <cellStyle name="Normal 9 3 2 5 3 2 2" xfId="30829"/>
    <cellStyle name="Normal 9 3 2 5 3 3" xfId="23262"/>
    <cellStyle name="Normal 9 3 2 5 4" xfId="10141"/>
    <cellStyle name="Normal 9 3 2 5 4 2" xfId="27048"/>
    <cellStyle name="Normal 9 3 2 5 5" xfId="18303"/>
    <cellStyle name="Normal 9 3 2 5 6" xfId="19480"/>
    <cellStyle name="Normal 9 3 2 6" xfId="3082"/>
    <cellStyle name="Normal 9 3 2 6 2" xfId="6895"/>
    <cellStyle name="Normal 9 3 2 6 2 2" xfId="14954"/>
    <cellStyle name="Normal 9 3 2 6 2 2 2" xfId="31801"/>
    <cellStyle name="Normal 9 3 2 6 2 3" xfId="24234"/>
    <cellStyle name="Normal 9 3 2 6 3" xfId="11145"/>
    <cellStyle name="Normal 9 3 2 6 3 2" xfId="28020"/>
    <cellStyle name="Normal 9 3 2 6 4" xfId="20453"/>
    <cellStyle name="Normal 9 3 2 7" xfId="5011"/>
    <cellStyle name="Normal 9 3 2 7 2" xfId="13070"/>
    <cellStyle name="Normal 9 3 2 7 2 2" xfId="29917"/>
    <cellStyle name="Normal 9 3 2 7 3" xfId="22350"/>
    <cellStyle name="Normal 9 3 2 8" xfId="9030"/>
    <cellStyle name="Normal 9 3 2 8 2" xfId="26136"/>
    <cellStyle name="Normal 9 3 2 9" xfId="18288"/>
    <cellStyle name="Normal 9 3 3" xfId="1031"/>
    <cellStyle name="Normal 9 3 3 2" xfId="1292"/>
    <cellStyle name="Normal 9 3 3 2 2" xfId="1788"/>
    <cellStyle name="Normal 9 3 3 2 2 2" xfId="2787"/>
    <cellStyle name="Normal 9 3 3 2 2 2 2" xfId="4749"/>
    <cellStyle name="Normal 9 3 3 2 2 2 2 2" xfId="8532"/>
    <cellStyle name="Normal 9 3 3 2 2 2 2 2 2" xfId="16591"/>
    <cellStyle name="Normal 9 3 3 2 2 2 2 2 2 2" xfId="33438"/>
    <cellStyle name="Normal 9 3 3 2 2 2 2 2 3" xfId="25871"/>
    <cellStyle name="Normal 9 3 3 2 2 2 2 3" xfId="12808"/>
    <cellStyle name="Normal 9 3 3 2 2 2 2 3 2" xfId="29657"/>
    <cellStyle name="Normal 9 3 3 2 2 2 2 4" xfId="22090"/>
    <cellStyle name="Normal 9 3 3 2 2 2 3" xfId="6648"/>
    <cellStyle name="Normal 9 3 3 2 2 2 3 2" xfId="14707"/>
    <cellStyle name="Normal 9 3 3 2 2 2 3 2 2" xfId="31554"/>
    <cellStyle name="Normal 9 3 3 2 2 2 3 3" xfId="23987"/>
    <cellStyle name="Normal 9 3 3 2 2 2 4" xfId="10874"/>
    <cellStyle name="Normal 9 3 3 2 2 2 4 2" xfId="27773"/>
    <cellStyle name="Normal 9 3 3 2 2 2 5" xfId="18307"/>
    <cellStyle name="Normal 9 3 3 2 2 2 6" xfId="20205"/>
    <cellStyle name="Normal 9 3 3 2 2 3" xfId="3837"/>
    <cellStyle name="Normal 9 3 3 2 2 3 2" xfId="7620"/>
    <cellStyle name="Normal 9 3 3 2 2 3 2 2" xfId="15679"/>
    <cellStyle name="Normal 9 3 3 2 2 3 2 2 2" xfId="32526"/>
    <cellStyle name="Normal 9 3 3 2 2 3 2 3" xfId="24959"/>
    <cellStyle name="Normal 9 3 3 2 2 3 3" xfId="11896"/>
    <cellStyle name="Normal 9 3 3 2 2 3 3 2" xfId="28745"/>
    <cellStyle name="Normal 9 3 3 2 2 3 4" xfId="21178"/>
    <cellStyle name="Normal 9 3 3 2 2 4" xfId="5736"/>
    <cellStyle name="Normal 9 3 3 2 2 4 2" xfId="13795"/>
    <cellStyle name="Normal 9 3 3 2 2 4 2 2" xfId="30642"/>
    <cellStyle name="Normal 9 3 3 2 2 4 3" xfId="23075"/>
    <cellStyle name="Normal 9 3 3 2 2 5" xfId="9921"/>
    <cellStyle name="Normal 9 3 3 2 2 5 2" xfId="26861"/>
    <cellStyle name="Normal 9 3 3 2 2 6" xfId="18306"/>
    <cellStyle name="Normal 9 3 3 2 2 7" xfId="19293"/>
    <cellStyle name="Normal 9 3 3 2 3" xfId="2334"/>
    <cellStyle name="Normal 9 3 3 2 3 2" xfId="4298"/>
    <cellStyle name="Normal 9 3 3 2 3 2 2" xfId="8081"/>
    <cellStyle name="Normal 9 3 3 2 3 2 2 2" xfId="16140"/>
    <cellStyle name="Normal 9 3 3 2 3 2 2 2 2" xfId="32987"/>
    <cellStyle name="Normal 9 3 3 2 3 2 2 3" xfId="25420"/>
    <cellStyle name="Normal 9 3 3 2 3 2 3" xfId="12357"/>
    <cellStyle name="Normal 9 3 3 2 3 2 3 2" xfId="29206"/>
    <cellStyle name="Normal 9 3 3 2 3 2 4" xfId="21639"/>
    <cellStyle name="Normal 9 3 3 2 3 3" xfId="6197"/>
    <cellStyle name="Normal 9 3 3 2 3 3 2" xfId="14256"/>
    <cellStyle name="Normal 9 3 3 2 3 3 2 2" xfId="31103"/>
    <cellStyle name="Normal 9 3 3 2 3 3 3" xfId="23536"/>
    <cellStyle name="Normal 9 3 3 2 3 4" xfId="10422"/>
    <cellStyle name="Normal 9 3 3 2 3 4 2" xfId="27322"/>
    <cellStyle name="Normal 9 3 3 2 3 5" xfId="18308"/>
    <cellStyle name="Normal 9 3 3 2 3 6" xfId="19754"/>
    <cellStyle name="Normal 9 3 3 2 4" xfId="3386"/>
    <cellStyle name="Normal 9 3 3 2 4 2" xfId="7169"/>
    <cellStyle name="Normal 9 3 3 2 4 2 2" xfId="15228"/>
    <cellStyle name="Normal 9 3 3 2 4 2 2 2" xfId="32075"/>
    <cellStyle name="Normal 9 3 3 2 4 2 3" xfId="24508"/>
    <cellStyle name="Normal 9 3 3 2 4 3" xfId="11445"/>
    <cellStyle name="Normal 9 3 3 2 4 3 2" xfId="28294"/>
    <cellStyle name="Normal 9 3 3 2 4 4" xfId="20727"/>
    <cellStyle name="Normal 9 3 3 2 5" xfId="5285"/>
    <cellStyle name="Normal 9 3 3 2 5 2" xfId="13344"/>
    <cellStyle name="Normal 9 3 3 2 5 2 2" xfId="30191"/>
    <cellStyle name="Normal 9 3 3 2 5 3" xfId="22624"/>
    <cellStyle name="Normal 9 3 3 2 6" xfId="9446"/>
    <cellStyle name="Normal 9 3 3 2 6 2" xfId="26410"/>
    <cellStyle name="Normal 9 3 3 2 7" xfId="18305"/>
    <cellStyle name="Normal 9 3 3 2 8" xfId="18842"/>
    <cellStyle name="Normal 9 3 3 3" xfId="1570"/>
    <cellStyle name="Normal 9 3 3 3 2" xfId="2569"/>
    <cellStyle name="Normal 9 3 3 3 2 2" xfId="4531"/>
    <cellStyle name="Normal 9 3 3 3 2 2 2" xfId="8314"/>
    <cellStyle name="Normal 9 3 3 3 2 2 2 2" xfId="16373"/>
    <cellStyle name="Normal 9 3 3 3 2 2 2 2 2" xfId="33220"/>
    <cellStyle name="Normal 9 3 3 3 2 2 2 3" xfId="25653"/>
    <cellStyle name="Normal 9 3 3 3 2 2 3" xfId="12590"/>
    <cellStyle name="Normal 9 3 3 3 2 2 3 2" xfId="29439"/>
    <cellStyle name="Normal 9 3 3 3 2 2 4" xfId="21872"/>
    <cellStyle name="Normal 9 3 3 3 2 3" xfId="6430"/>
    <cellStyle name="Normal 9 3 3 3 2 3 2" xfId="14489"/>
    <cellStyle name="Normal 9 3 3 3 2 3 2 2" xfId="31336"/>
    <cellStyle name="Normal 9 3 3 3 2 3 3" xfId="23769"/>
    <cellStyle name="Normal 9 3 3 3 2 4" xfId="10656"/>
    <cellStyle name="Normal 9 3 3 3 2 4 2" xfId="27555"/>
    <cellStyle name="Normal 9 3 3 3 2 5" xfId="18310"/>
    <cellStyle name="Normal 9 3 3 3 2 6" xfId="19987"/>
    <cellStyle name="Normal 9 3 3 3 3" xfId="3619"/>
    <cellStyle name="Normal 9 3 3 3 3 2" xfId="7402"/>
    <cellStyle name="Normal 9 3 3 3 3 2 2" xfId="15461"/>
    <cellStyle name="Normal 9 3 3 3 3 2 2 2" xfId="32308"/>
    <cellStyle name="Normal 9 3 3 3 3 2 3" xfId="24741"/>
    <cellStyle name="Normal 9 3 3 3 3 3" xfId="11678"/>
    <cellStyle name="Normal 9 3 3 3 3 3 2" xfId="28527"/>
    <cellStyle name="Normal 9 3 3 3 3 4" xfId="20960"/>
    <cellStyle name="Normal 9 3 3 3 4" xfId="5518"/>
    <cellStyle name="Normal 9 3 3 3 4 2" xfId="13577"/>
    <cellStyle name="Normal 9 3 3 3 4 2 2" xfId="30424"/>
    <cellStyle name="Normal 9 3 3 3 4 3" xfId="22857"/>
    <cellStyle name="Normal 9 3 3 3 5" xfId="9703"/>
    <cellStyle name="Normal 9 3 3 3 5 2" xfId="26643"/>
    <cellStyle name="Normal 9 3 3 3 6" xfId="18309"/>
    <cellStyle name="Normal 9 3 3 3 7" xfId="19075"/>
    <cellStyle name="Normal 9 3 3 4" xfId="2116"/>
    <cellStyle name="Normal 9 3 3 4 2" xfId="4080"/>
    <cellStyle name="Normal 9 3 3 4 2 2" xfId="7863"/>
    <cellStyle name="Normal 9 3 3 4 2 2 2" xfId="15922"/>
    <cellStyle name="Normal 9 3 3 4 2 2 2 2" xfId="32769"/>
    <cellStyle name="Normal 9 3 3 4 2 2 3" xfId="25202"/>
    <cellStyle name="Normal 9 3 3 4 2 3" xfId="12139"/>
    <cellStyle name="Normal 9 3 3 4 2 3 2" xfId="28988"/>
    <cellStyle name="Normal 9 3 3 4 2 4" xfId="21421"/>
    <cellStyle name="Normal 9 3 3 4 3" xfId="5979"/>
    <cellStyle name="Normal 9 3 3 4 3 2" xfId="14038"/>
    <cellStyle name="Normal 9 3 3 4 3 2 2" xfId="30885"/>
    <cellStyle name="Normal 9 3 3 4 3 3" xfId="23318"/>
    <cellStyle name="Normal 9 3 3 4 4" xfId="10204"/>
    <cellStyle name="Normal 9 3 3 4 4 2" xfId="27104"/>
    <cellStyle name="Normal 9 3 3 4 5" xfId="18311"/>
    <cellStyle name="Normal 9 3 3 4 6" xfId="19536"/>
    <cellStyle name="Normal 9 3 3 5" xfId="3168"/>
    <cellStyle name="Normal 9 3 3 5 2" xfId="6951"/>
    <cellStyle name="Normal 9 3 3 5 2 2" xfId="15010"/>
    <cellStyle name="Normal 9 3 3 5 2 2 2" xfId="31857"/>
    <cellStyle name="Normal 9 3 3 5 2 3" xfId="24290"/>
    <cellStyle name="Normal 9 3 3 5 3" xfId="11227"/>
    <cellStyle name="Normal 9 3 3 5 3 2" xfId="28076"/>
    <cellStyle name="Normal 9 3 3 5 4" xfId="20509"/>
    <cellStyle name="Normal 9 3 3 6" xfId="5067"/>
    <cellStyle name="Normal 9 3 3 6 2" xfId="13126"/>
    <cellStyle name="Normal 9 3 3 6 2 2" xfId="29973"/>
    <cellStyle name="Normal 9 3 3 6 3" xfId="22406"/>
    <cellStyle name="Normal 9 3 3 7" xfId="9211"/>
    <cellStyle name="Normal 9 3 3 7 2" xfId="26192"/>
    <cellStyle name="Normal 9 3 3 8" xfId="18304"/>
    <cellStyle name="Normal 9 3 3 9" xfId="18624"/>
    <cellStyle name="Normal 9 3 4" xfId="1200"/>
    <cellStyle name="Normal 9 3 4 2" xfId="1696"/>
    <cellStyle name="Normal 9 3 4 2 2" xfId="2695"/>
    <cellStyle name="Normal 9 3 4 2 2 2" xfId="4657"/>
    <cellStyle name="Normal 9 3 4 2 2 2 2" xfId="8440"/>
    <cellStyle name="Normal 9 3 4 2 2 2 2 2" xfId="16499"/>
    <cellStyle name="Normal 9 3 4 2 2 2 2 2 2" xfId="33346"/>
    <cellStyle name="Normal 9 3 4 2 2 2 2 3" xfId="25779"/>
    <cellStyle name="Normal 9 3 4 2 2 2 3" xfId="12716"/>
    <cellStyle name="Normal 9 3 4 2 2 2 3 2" xfId="29565"/>
    <cellStyle name="Normal 9 3 4 2 2 2 4" xfId="21998"/>
    <cellStyle name="Normal 9 3 4 2 2 3" xfId="6556"/>
    <cellStyle name="Normal 9 3 4 2 2 3 2" xfId="14615"/>
    <cellStyle name="Normal 9 3 4 2 2 3 2 2" xfId="31462"/>
    <cellStyle name="Normal 9 3 4 2 2 3 3" xfId="23895"/>
    <cellStyle name="Normal 9 3 4 2 2 4" xfId="10782"/>
    <cellStyle name="Normal 9 3 4 2 2 4 2" xfId="27681"/>
    <cellStyle name="Normal 9 3 4 2 2 5" xfId="18314"/>
    <cellStyle name="Normal 9 3 4 2 2 6" xfId="20113"/>
    <cellStyle name="Normal 9 3 4 2 3" xfId="3745"/>
    <cellStyle name="Normal 9 3 4 2 3 2" xfId="7528"/>
    <cellStyle name="Normal 9 3 4 2 3 2 2" xfId="15587"/>
    <cellStyle name="Normal 9 3 4 2 3 2 2 2" xfId="32434"/>
    <cellStyle name="Normal 9 3 4 2 3 2 3" xfId="24867"/>
    <cellStyle name="Normal 9 3 4 2 3 3" xfId="11804"/>
    <cellStyle name="Normal 9 3 4 2 3 3 2" xfId="28653"/>
    <cellStyle name="Normal 9 3 4 2 3 4" xfId="21086"/>
    <cellStyle name="Normal 9 3 4 2 4" xfId="5644"/>
    <cellStyle name="Normal 9 3 4 2 4 2" xfId="13703"/>
    <cellStyle name="Normal 9 3 4 2 4 2 2" xfId="30550"/>
    <cellStyle name="Normal 9 3 4 2 4 3" xfId="22983"/>
    <cellStyle name="Normal 9 3 4 2 5" xfId="9829"/>
    <cellStyle name="Normal 9 3 4 2 5 2" xfId="26769"/>
    <cellStyle name="Normal 9 3 4 2 6" xfId="18313"/>
    <cellStyle name="Normal 9 3 4 2 7" xfId="19201"/>
    <cellStyle name="Normal 9 3 4 3" xfId="2242"/>
    <cellStyle name="Normal 9 3 4 3 2" xfId="4206"/>
    <cellStyle name="Normal 9 3 4 3 2 2" xfId="7989"/>
    <cellStyle name="Normal 9 3 4 3 2 2 2" xfId="16048"/>
    <cellStyle name="Normal 9 3 4 3 2 2 2 2" xfId="32895"/>
    <cellStyle name="Normal 9 3 4 3 2 2 3" xfId="25328"/>
    <cellStyle name="Normal 9 3 4 3 2 3" xfId="12265"/>
    <cellStyle name="Normal 9 3 4 3 2 3 2" xfId="29114"/>
    <cellStyle name="Normal 9 3 4 3 2 4" xfId="21547"/>
    <cellStyle name="Normal 9 3 4 3 3" xfId="6105"/>
    <cellStyle name="Normal 9 3 4 3 3 2" xfId="14164"/>
    <cellStyle name="Normal 9 3 4 3 3 2 2" xfId="31011"/>
    <cellStyle name="Normal 9 3 4 3 3 3" xfId="23444"/>
    <cellStyle name="Normal 9 3 4 3 4" xfId="10330"/>
    <cellStyle name="Normal 9 3 4 3 4 2" xfId="27230"/>
    <cellStyle name="Normal 9 3 4 3 5" xfId="18315"/>
    <cellStyle name="Normal 9 3 4 3 6" xfId="19662"/>
    <cellStyle name="Normal 9 3 4 4" xfId="3294"/>
    <cellStyle name="Normal 9 3 4 4 2" xfId="7077"/>
    <cellStyle name="Normal 9 3 4 4 2 2" xfId="15136"/>
    <cellStyle name="Normal 9 3 4 4 2 2 2" xfId="31983"/>
    <cellStyle name="Normal 9 3 4 4 2 3" xfId="24416"/>
    <cellStyle name="Normal 9 3 4 4 3" xfId="11353"/>
    <cellStyle name="Normal 9 3 4 4 3 2" xfId="28202"/>
    <cellStyle name="Normal 9 3 4 4 4" xfId="20635"/>
    <cellStyle name="Normal 9 3 4 5" xfId="5193"/>
    <cellStyle name="Normal 9 3 4 5 2" xfId="13252"/>
    <cellStyle name="Normal 9 3 4 5 2 2" xfId="30099"/>
    <cellStyle name="Normal 9 3 4 5 3" xfId="22532"/>
    <cellStyle name="Normal 9 3 4 6" xfId="9354"/>
    <cellStyle name="Normal 9 3 4 6 2" xfId="26318"/>
    <cellStyle name="Normal 9 3 4 7" xfId="18312"/>
    <cellStyle name="Normal 9 3 4 8" xfId="18750"/>
    <cellStyle name="Normal 9 3 5" xfId="1478"/>
    <cellStyle name="Normal 9 3 5 2" xfId="2477"/>
    <cellStyle name="Normal 9 3 5 2 2" xfId="4439"/>
    <cellStyle name="Normal 9 3 5 2 2 2" xfId="8222"/>
    <cellStyle name="Normal 9 3 5 2 2 2 2" xfId="16281"/>
    <cellStyle name="Normal 9 3 5 2 2 2 2 2" xfId="33128"/>
    <cellStyle name="Normal 9 3 5 2 2 2 3" xfId="25561"/>
    <cellStyle name="Normal 9 3 5 2 2 3" xfId="12498"/>
    <cellStyle name="Normal 9 3 5 2 2 3 2" xfId="29347"/>
    <cellStyle name="Normal 9 3 5 2 2 4" xfId="21780"/>
    <cellStyle name="Normal 9 3 5 2 3" xfId="6338"/>
    <cellStyle name="Normal 9 3 5 2 3 2" xfId="14397"/>
    <cellStyle name="Normal 9 3 5 2 3 2 2" xfId="31244"/>
    <cellStyle name="Normal 9 3 5 2 3 3" xfId="23677"/>
    <cellStyle name="Normal 9 3 5 2 4" xfId="10564"/>
    <cellStyle name="Normal 9 3 5 2 4 2" xfId="27463"/>
    <cellStyle name="Normal 9 3 5 2 5" xfId="18317"/>
    <cellStyle name="Normal 9 3 5 2 6" xfId="19895"/>
    <cellStyle name="Normal 9 3 5 3" xfId="3527"/>
    <cellStyle name="Normal 9 3 5 3 2" xfId="7310"/>
    <cellStyle name="Normal 9 3 5 3 2 2" xfId="15369"/>
    <cellStyle name="Normal 9 3 5 3 2 2 2" xfId="32216"/>
    <cellStyle name="Normal 9 3 5 3 2 3" xfId="24649"/>
    <cellStyle name="Normal 9 3 5 3 3" xfId="11586"/>
    <cellStyle name="Normal 9 3 5 3 3 2" xfId="28435"/>
    <cellStyle name="Normal 9 3 5 3 4" xfId="20868"/>
    <cellStyle name="Normal 9 3 5 4" xfId="5426"/>
    <cellStyle name="Normal 9 3 5 4 2" xfId="13485"/>
    <cellStyle name="Normal 9 3 5 4 2 2" xfId="30332"/>
    <cellStyle name="Normal 9 3 5 4 3" xfId="22765"/>
    <cellStyle name="Normal 9 3 5 5" xfId="9611"/>
    <cellStyle name="Normal 9 3 5 5 2" xfId="26551"/>
    <cellStyle name="Normal 9 3 5 6" xfId="18316"/>
    <cellStyle name="Normal 9 3 5 7" xfId="18983"/>
    <cellStyle name="Normal 9 3 6" xfId="2002"/>
    <cellStyle name="Normal 9 3 6 2" xfId="3988"/>
    <cellStyle name="Normal 9 3 6 2 2" xfId="7771"/>
    <cellStyle name="Normal 9 3 6 2 2 2" xfId="15830"/>
    <cellStyle name="Normal 9 3 6 2 2 2 2" xfId="32677"/>
    <cellStyle name="Normal 9 3 6 2 2 3" xfId="25110"/>
    <cellStyle name="Normal 9 3 6 2 3" xfId="12047"/>
    <cellStyle name="Normal 9 3 6 2 3 2" xfId="28896"/>
    <cellStyle name="Normal 9 3 6 2 4" xfId="21329"/>
    <cellStyle name="Normal 9 3 6 3" xfId="5887"/>
    <cellStyle name="Normal 9 3 6 3 2" xfId="13946"/>
    <cellStyle name="Normal 9 3 6 3 2 2" xfId="30793"/>
    <cellStyle name="Normal 9 3 6 3 3" xfId="23226"/>
    <cellStyle name="Normal 9 3 6 4" xfId="10101"/>
    <cellStyle name="Normal 9 3 6 4 2" xfId="27012"/>
    <cellStyle name="Normal 9 3 6 5" xfId="18318"/>
    <cellStyle name="Normal 9 3 6 6" xfId="19444"/>
    <cellStyle name="Normal 9 3 7" xfId="3046"/>
    <cellStyle name="Normal 9 3 7 2" xfId="6859"/>
    <cellStyle name="Normal 9 3 7 2 2" xfId="14918"/>
    <cellStyle name="Normal 9 3 7 2 2 2" xfId="31765"/>
    <cellStyle name="Normal 9 3 7 2 3" xfId="24198"/>
    <cellStyle name="Normal 9 3 7 3" xfId="11109"/>
    <cellStyle name="Normal 9 3 7 3 2" xfId="27984"/>
    <cellStyle name="Normal 9 3 7 4" xfId="20417"/>
    <cellStyle name="Normal 9 3 8" xfId="4975"/>
    <cellStyle name="Normal 9 3 8 2" xfId="13034"/>
    <cellStyle name="Normal 9 3 8 2 2" xfId="29881"/>
    <cellStyle name="Normal 9 3 8 3" xfId="22314"/>
    <cellStyle name="Normal 9 3 9" xfId="8955"/>
    <cellStyle name="Normal 9 3 9 2" xfId="26100"/>
    <cellStyle name="Normal 9 3_Energía" xfId="18319"/>
    <cellStyle name="Normal 9 4" xfId="690"/>
    <cellStyle name="Normal 9 4 10" xfId="18553"/>
    <cellStyle name="Normal 9 4 11" xfId="34139"/>
    <cellStyle name="Normal 9 4 2" xfId="1053"/>
    <cellStyle name="Normal 9 4 2 2" xfId="1314"/>
    <cellStyle name="Normal 9 4 2 2 2" xfId="1810"/>
    <cellStyle name="Normal 9 4 2 2 2 2" xfId="2809"/>
    <cellStyle name="Normal 9 4 2 2 2 2 2" xfId="4771"/>
    <cellStyle name="Normal 9 4 2 2 2 2 2 2" xfId="8554"/>
    <cellStyle name="Normal 9 4 2 2 2 2 2 2 2" xfId="16613"/>
    <cellStyle name="Normal 9 4 2 2 2 2 2 2 2 2" xfId="33460"/>
    <cellStyle name="Normal 9 4 2 2 2 2 2 2 3" xfId="25893"/>
    <cellStyle name="Normal 9 4 2 2 2 2 2 3" xfId="12830"/>
    <cellStyle name="Normal 9 4 2 2 2 2 2 3 2" xfId="29679"/>
    <cellStyle name="Normal 9 4 2 2 2 2 2 4" xfId="22112"/>
    <cellStyle name="Normal 9 4 2 2 2 2 3" xfId="6670"/>
    <cellStyle name="Normal 9 4 2 2 2 2 3 2" xfId="14729"/>
    <cellStyle name="Normal 9 4 2 2 2 2 3 2 2" xfId="31576"/>
    <cellStyle name="Normal 9 4 2 2 2 2 3 3" xfId="24009"/>
    <cellStyle name="Normal 9 4 2 2 2 2 4" xfId="10896"/>
    <cellStyle name="Normal 9 4 2 2 2 2 4 2" xfId="27795"/>
    <cellStyle name="Normal 9 4 2 2 2 2 5" xfId="18324"/>
    <cellStyle name="Normal 9 4 2 2 2 2 6" xfId="20227"/>
    <cellStyle name="Normal 9 4 2 2 2 3" xfId="3859"/>
    <cellStyle name="Normal 9 4 2 2 2 3 2" xfId="7642"/>
    <cellStyle name="Normal 9 4 2 2 2 3 2 2" xfId="15701"/>
    <cellStyle name="Normal 9 4 2 2 2 3 2 2 2" xfId="32548"/>
    <cellStyle name="Normal 9 4 2 2 2 3 2 3" xfId="24981"/>
    <cellStyle name="Normal 9 4 2 2 2 3 3" xfId="11918"/>
    <cellStyle name="Normal 9 4 2 2 2 3 3 2" xfId="28767"/>
    <cellStyle name="Normal 9 4 2 2 2 3 4" xfId="21200"/>
    <cellStyle name="Normal 9 4 2 2 2 4" xfId="5758"/>
    <cellStyle name="Normal 9 4 2 2 2 4 2" xfId="13817"/>
    <cellStyle name="Normal 9 4 2 2 2 4 2 2" xfId="30664"/>
    <cellStyle name="Normal 9 4 2 2 2 4 3" xfId="23097"/>
    <cellStyle name="Normal 9 4 2 2 2 5" xfId="9943"/>
    <cellStyle name="Normal 9 4 2 2 2 5 2" xfId="26883"/>
    <cellStyle name="Normal 9 4 2 2 2 6" xfId="18323"/>
    <cellStyle name="Normal 9 4 2 2 2 7" xfId="19315"/>
    <cellStyle name="Normal 9 4 2 2 3" xfId="2356"/>
    <cellStyle name="Normal 9 4 2 2 3 2" xfId="4320"/>
    <cellStyle name="Normal 9 4 2 2 3 2 2" xfId="8103"/>
    <cellStyle name="Normal 9 4 2 2 3 2 2 2" xfId="16162"/>
    <cellStyle name="Normal 9 4 2 2 3 2 2 2 2" xfId="33009"/>
    <cellStyle name="Normal 9 4 2 2 3 2 2 3" xfId="25442"/>
    <cellStyle name="Normal 9 4 2 2 3 2 3" xfId="12379"/>
    <cellStyle name="Normal 9 4 2 2 3 2 3 2" xfId="29228"/>
    <cellStyle name="Normal 9 4 2 2 3 2 4" xfId="21661"/>
    <cellStyle name="Normal 9 4 2 2 3 3" xfId="6219"/>
    <cellStyle name="Normal 9 4 2 2 3 3 2" xfId="14278"/>
    <cellStyle name="Normal 9 4 2 2 3 3 2 2" xfId="31125"/>
    <cellStyle name="Normal 9 4 2 2 3 3 3" xfId="23558"/>
    <cellStyle name="Normal 9 4 2 2 3 4" xfId="10444"/>
    <cellStyle name="Normal 9 4 2 2 3 4 2" xfId="27344"/>
    <cellStyle name="Normal 9 4 2 2 3 5" xfId="18325"/>
    <cellStyle name="Normal 9 4 2 2 3 6" xfId="19776"/>
    <cellStyle name="Normal 9 4 2 2 4" xfId="3408"/>
    <cellStyle name="Normal 9 4 2 2 4 2" xfId="7191"/>
    <cellStyle name="Normal 9 4 2 2 4 2 2" xfId="15250"/>
    <cellStyle name="Normal 9 4 2 2 4 2 2 2" xfId="32097"/>
    <cellStyle name="Normal 9 4 2 2 4 2 3" xfId="24530"/>
    <cellStyle name="Normal 9 4 2 2 4 3" xfId="11467"/>
    <cellStyle name="Normal 9 4 2 2 4 3 2" xfId="28316"/>
    <cellStyle name="Normal 9 4 2 2 4 4" xfId="20749"/>
    <cellStyle name="Normal 9 4 2 2 5" xfId="5307"/>
    <cellStyle name="Normal 9 4 2 2 5 2" xfId="13366"/>
    <cellStyle name="Normal 9 4 2 2 5 2 2" xfId="30213"/>
    <cellStyle name="Normal 9 4 2 2 5 3" xfId="22646"/>
    <cellStyle name="Normal 9 4 2 2 6" xfId="9468"/>
    <cellStyle name="Normal 9 4 2 2 6 2" xfId="26432"/>
    <cellStyle name="Normal 9 4 2 2 7" xfId="18322"/>
    <cellStyle name="Normal 9 4 2 2 8" xfId="18864"/>
    <cellStyle name="Normal 9 4 2 3" xfId="1592"/>
    <cellStyle name="Normal 9 4 2 3 2" xfId="2591"/>
    <cellStyle name="Normal 9 4 2 3 2 2" xfId="4553"/>
    <cellStyle name="Normal 9 4 2 3 2 2 2" xfId="8336"/>
    <cellStyle name="Normal 9 4 2 3 2 2 2 2" xfId="16395"/>
    <cellStyle name="Normal 9 4 2 3 2 2 2 2 2" xfId="33242"/>
    <cellStyle name="Normal 9 4 2 3 2 2 2 3" xfId="25675"/>
    <cellStyle name="Normal 9 4 2 3 2 2 3" xfId="12612"/>
    <cellStyle name="Normal 9 4 2 3 2 2 3 2" xfId="29461"/>
    <cellStyle name="Normal 9 4 2 3 2 2 4" xfId="21894"/>
    <cellStyle name="Normal 9 4 2 3 2 3" xfId="6452"/>
    <cellStyle name="Normal 9 4 2 3 2 3 2" xfId="14511"/>
    <cellStyle name="Normal 9 4 2 3 2 3 2 2" xfId="31358"/>
    <cellStyle name="Normal 9 4 2 3 2 3 3" xfId="23791"/>
    <cellStyle name="Normal 9 4 2 3 2 4" xfId="10678"/>
    <cellStyle name="Normal 9 4 2 3 2 4 2" xfId="27577"/>
    <cellStyle name="Normal 9 4 2 3 2 5" xfId="18327"/>
    <cellStyle name="Normal 9 4 2 3 2 6" xfId="20009"/>
    <cellStyle name="Normal 9 4 2 3 3" xfId="3641"/>
    <cellStyle name="Normal 9 4 2 3 3 2" xfId="7424"/>
    <cellStyle name="Normal 9 4 2 3 3 2 2" xfId="15483"/>
    <cellStyle name="Normal 9 4 2 3 3 2 2 2" xfId="32330"/>
    <cellStyle name="Normal 9 4 2 3 3 2 3" xfId="24763"/>
    <cellStyle name="Normal 9 4 2 3 3 3" xfId="11700"/>
    <cellStyle name="Normal 9 4 2 3 3 3 2" xfId="28549"/>
    <cellStyle name="Normal 9 4 2 3 3 4" xfId="20982"/>
    <cellStyle name="Normal 9 4 2 3 4" xfId="5540"/>
    <cellStyle name="Normal 9 4 2 3 4 2" xfId="13599"/>
    <cellStyle name="Normal 9 4 2 3 4 2 2" xfId="30446"/>
    <cellStyle name="Normal 9 4 2 3 4 3" xfId="22879"/>
    <cellStyle name="Normal 9 4 2 3 5" xfId="9725"/>
    <cellStyle name="Normal 9 4 2 3 5 2" xfId="26665"/>
    <cellStyle name="Normal 9 4 2 3 6" xfId="18326"/>
    <cellStyle name="Normal 9 4 2 3 7" xfId="19097"/>
    <cellStyle name="Normal 9 4 2 4" xfId="2138"/>
    <cellStyle name="Normal 9 4 2 4 2" xfId="4102"/>
    <cellStyle name="Normal 9 4 2 4 2 2" xfId="7885"/>
    <cellStyle name="Normal 9 4 2 4 2 2 2" xfId="15944"/>
    <cellStyle name="Normal 9 4 2 4 2 2 2 2" xfId="32791"/>
    <cellStyle name="Normal 9 4 2 4 2 2 3" xfId="25224"/>
    <cellStyle name="Normal 9 4 2 4 2 3" xfId="12161"/>
    <cellStyle name="Normal 9 4 2 4 2 3 2" xfId="29010"/>
    <cellStyle name="Normal 9 4 2 4 2 4" xfId="21443"/>
    <cellStyle name="Normal 9 4 2 4 3" xfId="6001"/>
    <cellStyle name="Normal 9 4 2 4 3 2" xfId="14060"/>
    <cellStyle name="Normal 9 4 2 4 3 2 2" xfId="30907"/>
    <cellStyle name="Normal 9 4 2 4 3 3" xfId="23340"/>
    <cellStyle name="Normal 9 4 2 4 4" xfId="10226"/>
    <cellStyle name="Normal 9 4 2 4 4 2" xfId="27126"/>
    <cellStyle name="Normal 9 4 2 4 5" xfId="18328"/>
    <cellStyle name="Normal 9 4 2 4 6" xfId="19558"/>
    <cellStyle name="Normal 9 4 2 5" xfId="3190"/>
    <cellStyle name="Normal 9 4 2 5 2" xfId="6973"/>
    <cellStyle name="Normal 9 4 2 5 2 2" xfId="15032"/>
    <cellStyle name="Normal 9 4 2 5 2 2 2" xfId="31879"/>
    <cellStyle name="Normal 9 4 2 5 2 3" xfId="24312"/>
    <cellStyle name="Normal 9 4 2 5 3" xfId="11249"/>
    <cellStyle name="Normal 9 4 2 5 3 2" xfId="28098"/>
    <cellStyle name="Normal 9 4 2 5 4" xfId="20531"/>
    <cellStyle name="Normal 9 4 2 6" xfId="5089"/>
    <cellStyle name="Normal 9 4 2 6 2" xfId="13148"/>
    <cellStyle name="Normal 9 4 2 6 2 2" xfId="29995"/>
    <cellStyle name="Normal 9 4 2 6 3" xfId="22428"/>
    <cellStyle name="Normal 9 4 2 7" xfId="9233"/>
    <cellStyle name="Normal 9 4 2 7 2" xfId="26214"/>
    <cellStyle name="Normal 9 4 2 8" xfId="18321"/>
    <cellStyle name="Normal 9 4 2 9" xfId="18646"/>
    <cellStyle name="Normal 9 4 3" xfId="1222"/>
    <cellStyle name="Normal 9 4 3 2" xfId="1718"/>
    <cellStyle name="Normal 9 4 3 2 2" xfId="2717"/>
    <cellStyle name="Normal 9 4 3 2 2 2" xfId="4679"/>
    <cellStyle name="Normal 9 4 3 2 2 2 2" xfId="8462"/>
    <cellStyle name="Normal 9 4 3 2 2 2 2 2" xfId="16521"/>
    <cellStyle name="Normal 9 4 3 2 2 2 2 2 2" xfId="33368"/>
    <cellStyle name="Normal 9 4 3 2 2 2 2 3" xfId="25801"/>
    <cellStyle name="Normal 9 4 3 2 2 2 3" xfId="12738"/>
    <cellStyle name="Normal 9 4 3 2 2 2 3 2" xfId="29587"/>
    <cellStyle name="Normal 9 4 3 2 2 2 4" xfId="22020"/>
    <cellStyle name="Normal 9 4 3 2 2 3" xfId="6578"/>
    <cellStyle name="Normal 9 4 3 2 2 3 2" xfId="14637"/>
    <cellStyle name="Normal 9 4 3 2 2 3 2 2" xfId="31484"/>
    <cellStyle name="Normal 9 4 3 2 2 3 3" xfId="23917"/>
    <cellStyle name="Normal 9 4 3 2 2 4" xfId="10804"/>
    <cellStyle name="Normal 9 4 3 2 2 4 2" xfId="27703"/>
    <cellStyle name="Normal 9 4 3 2 2 5" xfId="18331"/>
    <cellStyle name="Normal 9 4 3 2 2 6" xfId="20135"/>
    <cellStyle name="Normal 9 4 3 2 3" xfId="3767"/>
    <cellStyle name="Normal 9 4 3 2 3 2" xfId="7550"/>
    <cellStyle name="Normal 9 4 3 2 3 2 2" xfId="15609"/>
    <cellStyle name="Normal 9 4 3 2 3 2 2 2" xfId="32456"/>
    <cellStyle name="Normal 9 4 3 2 3 2 3" xfId="24889"/>
    <cellStyle name="Normal 9 4 3 2 3 3" xfId="11826"/>
    <cellStyle name="Normal 9 4 3 2 3 3 2" xfId="28675"/>
    <cellStyle name="Normal 9 4 3 2 3 4" xfId="21108"/>
    <cellStyle name="Normal 9 4 3 2 4" xfId="5666"/>
    <cellStyle name="Normal 9 4 3 2 4 2" xfId="13725"/>
    <cellStyle name="Normal 9 4 3 2 4 2 2" xfId="30572"/>
    <cellStyle name="Normal 9 4 3 2 4 3" xfId="23005"/>
    <cellStyle name="Normal 9 4 3 2 5" xfId="9851"/>
    <cellStyle name="Normal 9 4 3 2 5 2" xfId="26791"/>
    <cellStyle name="Normal 9 4 3 2 6" xfId="18330"/>
    <cellStyle name="Normal 9 4 3 2 7" xfId="19223"/>
    <cellStyle name="Normal 9 4 3 3" xfId="2264"/>
    <cellStyle name="Normal 9 4 3 3 2" xfId="4228"/>
    <cellStyle name="Normal 9 4 3 3 2 2" xfId="8011"/>
    <cellStyle name="Normal 9 4 3 3 2 2 2" xfId="16070"/>
    <cellStyle name="Normal 9 4 3 3 2 2 2 2" xfId="32917"/>
    <cellStyle name="Normal 9 4 3 3 2 2 3" xfId="25350"/>
    <cellStyle name="Normal 9 4 3 3 2 3" xfId="12287"/>
    <cellStyle name="Normal 9 4 3 3 2 3 2" xfId="29136"/>
    <cellStyle name="Normal 9 4 3 3 2 4" xfId="21569"/>
    <cellStyle name="Normal 9 4 3 3 3" xfId="6127"/>
    <cellStyle name="Normal 9 4 3 3 3 2" xfId="14186"/>
    <cellStyle name="Normal 9 4 3 3 3 2 2" xfId="31033"/>
    <cellStyle name="Normal 9 4 3 3 3 3" xfId="23466"/>
    <cellStyle name="Normal 9 4 3 3 4" xfId="10352"/>
    <cellStyle name="Normal 9 4 3 3 4 2" xfId="27252"/>
    <cellStyle name="Normal 9 4 3 3 5" xfId="18332"/>
    <cellStyle name="Normal 9 4 3 3 6" xfId="19684"/>
    <cellStyle name="Normal 9 4 3 4" xfId="3316"/>
    <cellStyle name="Normal 9 4 3 4 2" xfId="7099"/>
    <cellStyle name="Normal 9 4 3 4 2 2" xfId="15158"/>
    <cellStyle name="Normal 9 4 3 4 2 2 2" xfId="32005"/>
    <cellStyle name="Normal 9 4 3 4 2 3" xfId="24438"/>
    <cellStyle name="Normal 9 4 3 4 3" xfId="11375"/>
    <cellStyle name="Normal 9 4 3 4 3 2" xfId="28224"/>
    <cellStyle name="Normal 9 4 3 4 4" xfId="20657"/>
    <cellStyle name="Normal 9 4 3 5" xfId="5215"/>
    <cellStyle name="Normal 9 4 3 5 2" xfId="13274"/>
    <cellStyle name="Normal 9 4 3 5 2 2" xfId="30121"/>
    <cellStyle name="Normal 9 4 3 5 3" xfId="22554"/>
    <cellStyle name="Normal 9 4 3 6" xfId="9376"/>
    <cellStyle name="Normal 9 4 3 6 2" xfId="26340"/>
    <cellStyle name="Normal 9 4 3 7" xfId="18329"/>
    <cellStyle name="Normal 9 4 3 8" xfId="18772"/>
    <cellStyle name="Normal 9 4 4" xfId="1500"/>
    <cellStyle name="Normal 9 4 4 2" xfId="2499"/>
    <cellStyle name="Normal 9 4 4 2 2" xfId="4461"/>
    <cellStyle name="Normal 9 4 4 2 2 2" xfId="8244"/>
    <cellStyle name="Normal 9 4 4 2 2 2 2" xfId="16303"/>
    <cellStyle name="Normal 9 4 4 2 2 2 2 2" xfId="33150"/>
    <cellStyle name="Normal 9 4 4 2 2 2 3" xfId="25583"/>
    <cellStyle name="Normal 9 4 4 2 2 3" xfId="12520"/>
    <cellStyle name="Normal 9 4 4 2 2 3 2" xfId="29369"/>
    <cellStyle name="Normal 9 4 4 2 2 4" xfId="21802"/>
    <cellStyle name="Normal 9 4 4 2 3" xfId="6360"/>
    <cellStyle name="Normal 9 4 4 2 3 2" xfId="14419"/>
    <cellStyle name="Normal 9 4 4 2 3 2 2" xfId="31266"/>
    <cellStyle name="Normal 9 4 4 2 3 3" xfId="23699"/>
    <cellStyle name="Normal 9 4 4 2 4" xfId="10586"/>
    <cellStyle name="Normal 9 4 4 2 4 2" xfId="27485"/>
    <cellStyle name="Normal 9 4 4 2 5" xfId="18334"/>
    <cellStyle name="Normal 9 4 4 2 6" xfId="19917"/>
    <cellStyle name="Normal 9 4 4 3" xfId="3549"/>
    <cellStyle name="Normal 9 4 4 3 2" xfId="7332"/>
    <cellStyle name="Normal 9 4 4 3 2 2" xfId="15391"/>
    <cellStyle name="Normal 9 4 4 3 2 2 2" xfId="32238"/>
    <cellStyle name="Normal 9 4 4 3 2 3" xfId="24671"/>
    <cellStyle name="Normal 9 4 4 3 3" xfId="11608"/>
    <cellStyle name="Normal 9 4 4 3 3 2" xfId="28457"/>
    <cellStyle name="Normal 9 4 4 3 4" xfId="20890"/>
    <cellStyle name="Normal 9 4 4 4" xfId="5448"/>
    <cellStyle name="Normal 9 4 4 4 2" xfId="13507"/>
    <cellStyle name="Normal 9 4 4 4 2 2" xfId="30354"/>
    <cellStyle name="Normal 9 4 4 4 3" xfId="22787"/>
    <cellStyle name="Normal 9 4 4 5" xfId="9633"/>
    <cellStyle name="Normal 9 4 4 5 2" xfId="26573"/>
    <cellStyle name="Normal 9 4 4 6" xfId="18333"/>
    <cellStyle name="Normal 9 4 4 7" xfId="19005"/>
    <cellStyle name="Normal 9 4 5" xfId="2027"/>
    <cellStyle name="Normal 9 4 5 2" xfId="4010"/>
    <cellStyle name="Normal 9 4 5 2 2" xfId="7793"/>
    <cellStyle name="Normal 9 4 5 2 2 2" xfId="15852"/>
    <cellStyle name="Normal 9 4 5 2 2 2 2" xfId="32699"/>
    <cellStyle name="Normal 9 4 5 2 2 3" xfId="25132"/>
    <cellStyle name="Normal 9 4 5 2 3" xfId="12069"/>
    <cellStyle name="Normal 9 4 5 2 3 2" xfId="28918"/>
    <cellStyle name="Normal 9 4 5 2 4" xfId="21351"/>
    <cellStyle name="Normal 9 4 5 3" xfId="5909"/>
    <cellStyle name="Normal 9 4 5 3 2" xfId="13968"/>
    <cellStyle name="Normal 9 4 5 3 2 2" xfId="30815"/>
    <cellStyle name="Normal 9 4 5 3 3" xfId="23248"/>
    <cellStyle name="Normal 9 4 5 4" xfId="10126"/>
    <cellStyle name="Normal 9 4 5 4 2" xfId="27034"/>
    <cellStyle name="Normal 9 4 5 5" xfId="18335"/>
    <cellStyle name="Normal 9 4 5 6" xfId="19466"/>
    <cellStyle name="Normal 9 4 6" xfId="3068"/>
    <cellStyle name="Normal 9 4 6 2" xfId="6881"/>
    <cellStyle name="Normal 9 4 6 2 2" xfId="14940"/>
    <cellStyle name="Normal 9 4 6 2 2 2" xfId="31787"/>
    <cellStyle name="Normal 9 4 6 2 3" xfId="24220"/>
    <cellStyle name="Normal 9 4 6 3" xfId="11131"/>
    <cellStyle name="Normal 9 4 6 3 2" xfId="28006"/>
    <cellStyle name="Normal 9 4 6 4" xfId="20439"/>
    <cellStyle name="Normal 9 4 7" xfId="4997"/>
    <cellStyle name="Normal 9 4 7 2" xfId="13056"/>
    <cellStyle name="Normal 9 4 7 2 2" xfId="29903"/>
    <cellStyle name="Normal 9 4 7 3" xfId="22336"/>
    <cellStyle name="Normal 9 4 8" xfId="9001"/>
    <cellStyle name="Normal 9 4 8 2" xfId="26122"/>
    <cellStyle name="Normal 9 4 9" xfId="18320"/>
    <cellStyle name="Normal 9 5" xfId="854"/>
    <cellStyle name="Normal 9 5 10" xfId="18597"/>
    <cellStyle name="Normal 9 5 11" xfId="34140"/>
    <cellStyle name="Normal 9 5 2" xfId="1097"/>
    <cellStyle name="Normal 9 5 2 2" xfId="1358"/>
    <cellStyle name="Normal 9 5 2 2 2" xfId="1854"/>
    <cellStyle name="Normal 9 5 2 2 2 2" xfId="2853"/>
    <cellStyle name="Normal 9 5 2 2 2 2 2" xfId="4815"/>
    <cellStyle name="Normal 9 5 2 2 2 2 2 2" xfId="8598"/>
    <cellStyle name="Normal 9 5 2 2 2 2 2 2 2" xfId="16657"/>
    <cellStyle name="Normal 9 5 2 2 2 2 2 2 2 2" xfId="33504"/>
    <cellStyle name="Normal 9 5 2 2 2 2 2 2 3" xfId="25937"/>
    <cellStyle name="Normal 9 5 2 2 2 2 2 3" xfId="12874"/>
    <cellStyle name="Normal 9 5 2 2 2 2 2 3 2" xfId="29723"/>
    <cellStyle name="Normal 9 5 2 2 2 2 2 4" xfId="22156"/>
    <cellStyle name="Normal 9 5 2 2 2 2 3" xfId="6714"/>
    <cellStyle name="Normal 9 5 2 2 2 2 3 2" xfId="14773"/>
    <cellStyle name="Normal 9 5 2 2 2 2 3 2 2" xfId="31620"/>
    <cellStyle name="Normal 9 5 2 2 2 2 3 3" xfId="24053"/>
    <cellStyle name="Normal 9 5 2 2 2 2 4" xfId="10940"/>
    <cellStyle name="Normal 9 5 2 2 2 2 4 2" xfId="27839"/>
    <cellStyle name="Normal 9 5 2 2 2 2 5" xfId="18340"/>
    <cellStyle name="Normal 9 5 2 2 2 2 6" xfId="20271"/>
    <cellStyle name="Normal 9 5 2 2 2 3" xfId="3903"/>
    <cellStyle name="Normal 9 5 2 2 2 3 2" xfId="7686"/>
    <cellStyle name="Normal 9 5 2 2 2 3 2 2" xfId="15745"/>
    <cellStyle name="Normal 9 5 2 2 2 3 2 2 2" xfId="32592"/>
    <cellStyle name="Normal 9 5 2 2 2 3 2 3" xfId="25025"/>
    <cellStyle name="Normal 9 5 2 2 2 3 3" xfId="11962"/>
    <cellStyle name="Normal 9 5 2 2 2 3 3 2" xfId="28811"/>
    <cellStyle name="Normal 9 5 2 2 2 3 4" xfId="21244"/>
    <cellStyle name="Normal 9 5 2 2 2 4" xfId="5802"/>
    <cellStyle name="Normal 9 5 2 2 2 4 2" xfId="13861"/>
    <cellStyle name="Normal 9 5 2 2 2 4 2 2" xfId="30708"/>
    <cellStyle name="Normal 9 5 2 2 2 4 3" xfId="23141"/>
    <cellStyle name="Normal 9 5 2 2 2 5" xfId="9987"/>
    <cellStyle name="Normal 9 5 2 2 2 5 2" xfId="26927"/>
    <cellStyle name="Normal 9 5 2 2 2 6" xfId="18339"/>
    <cellStyle name="Normal 9 5 2 2 2 7" xfId="19359"/>
    <cellStyle name="Normal 9 5 2 2 3" xfId="2400"/>
    <cellStyle name="Normal 9 5 2 2 3 2" xfId="4364"/>
    <cellStyle name="Normal 9 5 2 2 3 2 2" xfId="8147"/>
    <cellStyle name="Normal 9 5 2 2 3 2 2 2" xfId="16206"/>
    <cellStyle name="Normal 9 5 2 2 3 2 2 2 2" xfId="33053"/>
    <cellStyle name="Normal 9 5 2 2 3 2 2 3" xfId="25486"/>
    <cellStyle name="Normal 9 5 2 2 3 2 3" xfId="12423"/>
    <cellStyle name="Normal 9 5 2 2 3 2 3 2" xfId="29272"/>
    <cellStyle name="Normal 9 5 2 2 3 2 4" xfId="21705"/>
    <cellStyle name="Normal 9 5 2 2 3 3" xfId="6263"/>
    <cellStyle name="Normal 9 5 2 2 3 3 2" xfId="14322"/>
    <cellStyle name="Normal 9 5 2 2 3 3 2 2" xfId="31169"/>
    <cellStyle name="Normal 9 5 2 2 3 3 3" xfId="23602"/>
    <cellStyle name="Normal 9 5 2 2 3 4" xfId="10488"/>
    <cellStyle name="Normal 9 5 2 2 3 4 2" xfId="27388"/>
    <cellStyle name="Normal 9 5 2 2 3 5" xfId="18341"/>
    <cellStyle name="Normal 9 5 2 2 3 6" xfId="19820"/>
    <cellStyle name="Normal 9 5 2 2 4" xfId="3452"/>
    <cellStyle name="Normal 9 5 2 2 4 2" xfId="7235"/>
    <cellStyle name="Normal 9 5 2 2 4 2 2" xfId="15294"/>
    <cellStyle name="Normal 9 5 2 2 4 2 2 2" xfId="32141"/>
    <cellStyle name="Normal 9 5 2 2 4 2 3" xfId="24574"/>
    <cellStyle name="Normal 9 5 2 2 4 3" xfId="11511"/>
    <cellStyle name="Normal 9 5 2 2 4 3 2" xfId="28360"/>
    <cellStyle name="Normal 9 5 2 2 4 4" xfId="20793"/>
    <cellStyle name="Normal 9 5 2 2 5" xfId="5351"/>
    <cellStyle name="Normal 9 5 2 2 5 2" xfId="13410"/>
    <cellStyle name="Normal 9 5 2 2 5 2 2" xfId="30257"/>
    <cellStyle name="Normal 9 5 2 2 5 3" xfId="22690"/>
    <cellStyle name="Normal 9 5 2 2 6" xfId="9512"/>
    <cellStyle name="Normal 9 5 2 2 6 2" xfId="26476"/>
    <cellStyle name="Normal 9 5 2 2 7" xfId="18338"/>
    <cellStyle name="Normal 9 5 2 2 8" xfId="18908"/>
    <cellStyle name="Normal 9 5 2 3" xfId="1636"/>
    <cellStyle name="Normal 9 5 2 3 2" xfId="2635"/>
    <cellStyle name="Normal 9 5 2 3 2 2" xfId="4597"/>
    <cellStyle name="Normal 9 5 2 3 2 2 2" xfId="8380"/>
    <cellStyle name="Normal 9 5 2 3 2 2 2 2" xfId="16439"/>
    <cellStyle name="Normal 9 5 2 3 2 2 2 2 2" xfId="33286"/>
    <cellStyle name="Normal 9 5 2 3 2 2 2 3" xfId="25719"/>
    <cellStyle name="Normal 9 5 2 3 2 2 3" xfId="12656"/>
    <cellStyle name="Normal 9 5 2 3 2 2 3 2" xfId="29505"/>
    <cellStyle name="Normal 9 5 2 3 2 2 4" xfId="21938"/>
    <cellStyle name="Normal 9 5 2 3 2 3" xfId="6496"/>
    <cellStyle name="Normal 9 5 2 3 2 3 2" xfId="14555"/>
    <cellStyle name="Normal 9 5 2 3 2 3 2 2" xfId="31402"/>
    <cellStyle name="Normal 9 5 2 3 2 3 3" xfId="23835"/>
    <cellStyle name="Normal 9 5 2 3 2 4" xfId="10722"/>
    <cellStyle name="Normal 9 5 2 3 2 4 2" xfId="27621"/>
    <cellStyle name="Normal 9 5 2 3 2 5" xfId="18343"/>
    <cellStyle name="Normal 9 5 2 3 2 6" xfId="20053"/>
    <cellStyle name="Normal 9 5 2 3 3" xfId="3685"/>
    <cellStyle name="Normal 9 5 2 3 3 2" xfId="7468"/>
    <cellStyle name="Normal 9 5 2 3 3 2 2" xfId="15527"/>
    <cellStyle name="Normal 9 5 2 3 3 2 2 2" xfId="32374"/>
    <cellStyle name="Normal 9 5 2 3 3 2 3" xfId="24807"/>
    <cellStyle name="Normal 9 5 2 3 3 3" xfId="11744"/>
    <cellStyle name="Normal 9 5 2 3 3 3 2" xfId="28593"/>
    <cellStyle name="Normal 9 5 2 3 3 4" xfId="21026"/>
    <cellStyle name="Normal 9 5 2 3 4" xfId="5584"/>
    <cellStyle name="Normal 9 5 2 3 4 2" xfId="13643"/>
    <cellStyle name="Normal 9 5 2 3 4 2 2" xfId="30490"/>
    <cellStyle name="Normal 9 5 2 3 4 3" xfId="22923"/>
    <cellStyle name="Normal 9 5 2 3 5" xfId="9769"/>
    <cellStyle name="Normal 9 5 2 3 5 2" xfId="26709"/>
    <cellStyle name="Normal 9 5 2 3 6" xfId="18342"/>
    <cellStyle name="Normal 9 5 2 3 7" xfId="19141"/>
    <cellStyle name="Normal 9 5 2 4" xfId="2182"/>
    <cellStyle name="Normal 9 5 2 4 2" xfId="4146"/>
    <cellStyle name="Normal 9 5 2 4 2 2" xfId="7929"/>
    <cellStyle name="Normal 9 5 2 4 2 2 2" xfId="15988"/>
    <cellStyle name="Normal 9 5 2 4 2 2 2 2" xfId="32835"/>
    <cellStyle name="Normal 9 5 2 4 2 2 3" xfId="25268"/>
    <cellStyle name="Normal 9 5 2 4 2 3" xfId="12205"/>
    <cellStyle name="Normal 9 5 2 4 2 3 2" xfId="29054"/>
    <cellStyle name="Normal 9 5 2 4 2 4" xfId="21487"/>
    <cellStyle name="Normal 9 5 2 4 3" xfId="6045"/>
    <cellStyle name="Normal 9 5 2 4 3 2" xfId="14104"/>
    <cellStyle name="Normal 9 5 2 4 3 2 2" xfId="30951"/>
    <cellStyle name="Normal 9 5 2 4 3 3" xfId="23384"/>
    <cellStyle name="Normal 9 5 2 4 4" xfId="10270"/>
    <cellStyle name="Normal 9 5 2 4 4 2" xfId="27170"/>
    <cellStyle name="Normal 9 5 2 4 5" xfId="18344"/>
    <cellStyle name="Normal 9 5 2 4 6" xfId="19602"/>
    <cellStyle name="Normal 9 5 2 5" xfId="3234"/>
    <cellStyle name="Normal 9 5 2 5 2" xfId="7017"/>
    <cellStyle name="Normal 9 5 2 5 2 2" xfId="15076"/>
    <cellStyle name="Normal 9 5 2 5 2 2 2" xfId="31923"/>
    <cellStyle name="Normal 9 5 2 5 2 3" xfId="24356"/>
    <cellStyle name="Normal 9 5 2 5 3" xfId="11293"/>
    <cellStyle name="Normal 9 5 2 5 3 2" xfId="28142"/>
    <cellStyle name="Normal 9 5 2 5 4" xfId="20575"/>
    <cellStyle name="Normal 9 5 2 6" xfId="5133"/>
    <cellStyle name="Normal 9 5 2 6 2" xfId="13192"/>
    <cellStyle name="Normal 9 5 2 6 2 2" xfId="30039"/>
    <cellStyle name="Normal 9 5 2 6 3" xfId="22472"/>
    <cellStyle name="Normal 9 5 2 7" xfId="9277"/>
    <cellStyle name="Normal 9 5 2 7 2" xfId="26258"/>
    <cellStyle name="Normal 9 5 2 8" xfId="18337"/>
    <cellStyle name="Normal 9 5 2 9" xfId="18690"/>
    <cellStyle name="Normal 9 5 3" xfId="1266"/>
    <cellStyle name="Normal 9 5 3 2" xfId="1762"/>
    <cellStyle name="Normal 9 5 3 2 2" xfId="2761"/>
    <cellStyle name="Normal 9 5 3 2 2 2" xfId="4723"/>
    <cellStyle name="Normal 9 5 3 2 2 2 2" xfId="8506"/>
    <cellStyle name="Normal 9 5 3 2 2 2 2 2" xfId="16565"/>
    <cellStyle name="Normal 9 5 3 2 2 2 2 2 2" xfId="33412"/>
    <cellStyle name="Normal 9 5 3 2 2 2 2 3" xfId="25845"/>
    <cellStyle name="Normal 9 5 3 2 2 2 3" xfId="12782"/>
    <cellStyle name="Normal 9 5 3 2 2 2 3 2" xfId="29631"/>
    <cellStyle name="Normal 9 5 3 2 2 2 4" xfId="22064"/>
    <cellStyle name="Normal 9 5 3 2 2 3" xfId="6622"/>
    <cellStyle name="Normal 9 5 3 2 2 3 2" xfId="14681"/>
    <cellStyle name="Normal 9 5 3 2 2 3 2 2" xfId="31528"/>
    <cellStyle name="Normal 9 5 3 2 2 3 3" xfId="23961"/>
    <cellStyle name="Normal 9 5 3 2 2 4" xfId="10848"/>
    <cellStyle name="Normal 9 5 3 2 2 4 2" xfId="27747"/>
    <cellStyle name="Normal 9 5 3 2 2 5" xfId="18347"/>
    <cellStyle name="Normal 9 5 3 2 2 6" xfId="20179"/>
    <cellStyle name="Normal 9 5 3 2 3" xfId="3811"/>
    <cellStyle name="Normal 9 5 3 2 3 2" xfId="7594"/>
    <cellStyle name="Normal 9 5 3 2 3 2 2" xfId="15653"/>
    <cellStyle name="Normal 9 5 3 2 3 2 2 2" xfId="32500"/>
    <cellStyle name="Normal 9 5 3 2 3 2 3" xfId="24933"/>
    <cellStyle name="Normal 9 5 3 2 3 3" xfId="11870"/>
    <cellStyle name="Normal 9 5 3 2 3 3 2" xfId="28719"/>
    <cellStyle name="Normal 9 5 3 2 3 4" xfId="21152"/>
    <cellStyle name="Normal 9 5 3 2 4" xfId="5710"/>
    <cellStyle name="Normal 9 5 3 2 4 2" xfId="13769"/>
    <cellStyle name="Normal 9 5 3 2 4 2 2" xfId="30616"/>
    <cellStyle name="Normal 9 5 3 2 4 3" xfId="23049"/>
    <cellStyle name="Normal 9 5 3 2 5" xfId="9895"/>
    <cellStyle name="Normal 9 5 3 2 5 2" xfId="26835"/>
    <cellStyle name="Normal 9 5 3 2 6" xfId="18346"/>
    <cellStyle name="Normal 9 5 3 2 7" xfId="19267"/>
    <cellStyle name="Normal 9 5 3 3" xfId="2308"/>
    <cellStyle name="Normal 9 5 3 3 2" xfId="4272"/>
    <cellStyle name="Normal 9 5 3 3 2 2" xfId="8055"/>
    <cellStyle name="Normal 9 5 3 3 2 2 2" xfId="16114"/>
    <cellStyle name="Normal 9 5 3 3 2 2 2 2" xfId="32961"/>
    <cellStyle name="Normal 9 5 3 3 2 2 3" xfId="25394"/>
    <cellStyle name="Normal 9 5 3 3 2 3" xfId="12331"/>
    <cellStyle name="Normal 9 5 3 3 2 3 2" xfId="29180"/>
    <cellStyle name="Normal 9 5 3 3 2 4" xfId="21613"/>
    <cellStyle name="Normal 9 5 3 3 3" xfId="6171"/>
    <cellStyle name="Normal 9 5 3 3 3 2" xfId="14230"/>
    <cellStyle name="Normal 9 5 3 3 3 2 2" xfId="31077"/>
    <cellStyle name="Normal 9 5 3 3 3 3" xfId="23510"/>
    <cellStyle name="Normal 9 5 3 3 4" xfId="10396"/>
    <cellStyle name="Normal 9 5 3 3 4 2" xfId="27296"/>
    <cellStyle name="Normal 9 5 3 3 5" xfId="18348"/>
    <cellStyle name="Normal 9 5 3 3 6" xfId="19728"/>
    <cellStyle name="Normal 9 5 3 4" xfId="3360"/>
    <cellStyle name="Normal 9 5 3 4 2" xfId="7143"/>
    <cellStyle name="Normal 9 5 3 4 2 2" xfId="15202"/>
    <cellStyle name="Normal 9 5 3 4 2 2 2" xfId="32049"/>
    <cellStyle name="Normal 9 5 3 4 2 3" xfId="24482"/>
    <cellStyle name="Normal 9 5 3 4 3" xfId="11419"/>
    <cellStyle name="Normal 9 5 3 4 3 2" xfId="28268"/>
    <cellStyle name="Normal 9 5 3 4 4" xfId="20701"/>
    <cellStyle name="Normal 9 5 3 5" xfId="5259"/>
    <cellStyle name="Normal 9 5 3 5 2" xfId="13318"/>
    <cellStyle name="Normal 9 5 3 5 2 2" xfId="30165"/>
    <cellStyle name="Normal 9 5 3 5 3" xfId="22598"/>
    <cellStyle name="Normal 9 5 3 6" xfId="9420"/>
    <cellStyle name="Normal 9 5 3 6 2" xfId="26384"/>
    <cellStyle name="Normal 9 5 3 7" xfId="18345"/>
    <cellStyle name="Normal 9 5 3 8" xfId="18816"/>
    <cellStyle name="Normal 9 5 4" xfId="1544"/>
    <cellStyle name="Normal 9 5 4 2" xfId="2543"/>
    <cellStyle name="Normal 9 5 4 2 2" xfId="4505"/>
    <cellStyle name="Normal 9 5 4 2 2 2" xfId="8288"/>
    <cellStyle name="Normal 9 5 4 2 2 2 2" xfId="16347"/>
    <cellStyle name="Normal 9 5 4 2 2 2 2 2" xfId="33194"/>
    <cellStyle name="Normal 9 5 4 2 2 2 3" xfId="25627"/>
    <cellStyle name="Normal 9 5 4 2 2 3" xfId="12564"/>
    <cellStyle name="Normal 9 5 4 2 2 3 2" xfId="29413"/>
    <cellStyle name="Normal 9 5 4 2 2 4" xfId="21846"/>
    <cellStyle name="Normal 9 5 4 2 3" xfId="6404"/>
    <cellStyle name="Normal 9 5 4 2 3 2" xfId="14463"/>
    <cellStyle name="Normal 9 5 4 2 3 2 2" xfId="31310"/>
    <cellStyle name="Normal 9 5 4 2 3 3" xfId="23743"/>
    <cellStyle name="Normal 9 5 4 2 4" xfId="10630"/>
    <cellStyle name="Normal 9 5 4 2 4 2" xfId="27529"/>
    <cellStyle name="Normal 9 5 4 2 5" xfId="18350"/>
    <cellStyle name="Normal 9 5 4 2 6" xfId="19961"/>
    <cellStyle name="Normal 9 5 4 3" xfId="3593"/>
    <cellStyle name="Normal 9 5 4 3 2" xfId="7376"/>
    <cellStyle name="Normal 9 5 4 3 2 2" xfId="15435"/>
    <cellStyle name="Normal 9 5 4 3 2 2 2" xfId="32282"/>
    <cellStyle name="Normal 9 5 4 3 2 3" xfId="24715"/>
    <cellStyle name="Normal 9 5 4 3 3" xfId="11652"/>
    <cellStyle name="Normal 9 5 4 3 3 2" xfId="28501"/>
    <cellStyle name="Normal 9 5 4 3 4" xfId="20934"/>
    <cellStyle name="Normal 9 5 4 4" xfId="5492"/>
    <cellStyle name="Normal 9 5 4 4 2" xfId="13551"/>
    <cellStyle name="Normal 9 5 4 4 2 2" xfId="30398"/>
    <cellStyle name="Normal 9 5 4 4 3" xfId="22831"/>
    <cellStyle name="Normal 9 5 4 5" xfId="9677"/>
    <cellStyle name="Normal 9 5 4 5 2" xfId="26617"/>
    <cellStyle name="Normal 9 5 4 6" xfId="18349"/>
    <cellStyle name="Normal 9 5 4 7" xfId="19049"/>
    <cellStyle name="Normal 9 5 5" xfId="2076"/>
    <cellStyle name="Normal 9 5 5 2" xfId="4054"/>
    <cellStyle name="Normal 9 5 5 2 2" xfId="7837"/>
    <cellStyle name="Normal 9 5 5 2 2 2" xfId="15896"/>
    <cellStyle name="Normal 9 5 5 2 2 2 2" xfId="32743"/>
    <cellStyle name="Normal 9 5 5 2 2 3" xfId="25176"/>
    <cellStyle name="Normal 9 5 5 2 3" xfId="12113"/>
    <cellStyle name="Normal 9 5 5 2 3 2" xfId="28962"/>
    <cellStyle name="Normal 9 5 5 2 4" xfId="21395"/>
    <cellStyle name="Normal 9 5 5 3" xfId="5953"/>
    <cellStyle name="Normal 9 5 5 3 2" xfId="14012"/>
    <cellStyle name="Normal 9 5 5 3 2 2" xfId="30859"/>
    <cellStyle name="Normal 9 5 5 3 3" xfId="23292"/>
    <cellStyle name="Normal 9 5 5 4" xfId="10172"/>
    <cellStyle name="Normal 9 5 5 4 2" xfId="27078"/>
    <cellStyle name="Normal 9 5 5 5" xfId="18351"/>
    <cellStyle name="Normal 9 5 5 6" xfId="19510"/>
    <cellStyle name="Normal 9 5 6" xfId="3112"/>
    <cellStyle name="Normal 9 5 6 2" xfId="6925"/>
    <cellStyle name="Normal 9 5 6 2 2" xfId="14984"/>
    <cellStyle name="Normal 9 5 6 2 2 2" xfId="31831"/>
    <cellStyle name="Normal 9 5 6 2 3" xfId="24264"/>
    <cellStyle name="Normal 9 5 6 3" xfId="11175"/>
    <cellStyle name="Normal 9 5 6 3 2" xfId="28050"/>
    <cellStyle name="Normal 9 5 6 4" xfId="20483"/>
    <cellStyle name="Normal 9 5 7" xfId="5041"/>
    <cellStyle name="Normal 9 5 7 2" xfId="13100"/>
    <cellStyle name="Normal 9 5 7 2 2" xfId="29947"/>
    <cellStyle name="Normal 9 5 7 3" xfId="22380"/>
    <cellStyle name="Normal 9 5 8" xfId="9108"/>
    <cellStyle name="Normal 9 5 8 2" xfId="26166"/>
    <cellStyle name="Normal 9 5 9" xfId="18336"/>
    <cellStyle name="Normal 9 6" xfId="1012"/>
    <cellStyle name="Normal 9 6 2" xfId="1279"/>
    <cellStyle name="Normal 9 6 2 2" xfId="1775"/>
    <cellStyle name="Normal 9 6 2 2 2" xfId="2774"/>
    <cellStyle name="Normal 9 6 2 2 2 2" xfId="4736"/>
    <cellStyle name="Normal 9 6 2 2 2 2 2" xfId="8519"/>
    <cellStyle name="Normal 9 6 2 2 2 2 2 2" xfId="16578"/>
    <cellStyle name="Normal 9 6 2 2 2 2 2 2 2" xfId="33425"/>
    <cellStyle name="Normal 9 6 2 2 2 2 2 3" xfId="25858"/>
    <cellStyle name="Normal 9 6 2 2 2 2 3" xfId="12795"/>
    <cellStyle name="Normal 9 6 2 2 2 2 3 2" xfId="29644"/>
    <cellStyle name="Normal 9 6 2 2 2 2 4" xfId="22077"/>
    <cellStyle name="Normal 9 6 2 2 2 3" xfId="6635"/>
    <cellStyle name="Normal 9 6 2 2 2 3 2" xfId="14694"/>
    <cellStyle name="Normal 9 6 2 2 2 3 2 2" xfId="31541"/>
    <cellStyle name="Normal 9 6 2 2 2 3 3" xfId="23974"/>
    <cellStyle name="Normal 9 6 2 2 2 4" xfId="10861"/>
    <cellStyle name="Normal 9 6 2 2 2 4 2" xfId="27760"/>
    <cellStyle name="Normal 9 6 2 2 2 5" xfId="18355"/>
    <cellStyle name="Normal 9 6 2 2 2 6" xfId="20192"/>
    <cellStyle name="Normal 9 6 2 2 3" xfId="3824"/>
    <cellStyle name="Normal 9 6 2 2 3 2" xfId="7607"/>
    <cellStyle name="Normal 9 6 2 2 3 2 2" xfId="15666"/>
    <cellStyle name="Normal 9 6 2 2 3 2 2 2" xfId="32513"/>
    <cellStyle name="Normal 9 6 2 2 3 2 3" xfId="24946"/>
    <cellStyle name="Normal 9 6 2 2 3 3" xfId="11883"/>
    <cellStyle name="Normal 9 6 2 2 3 3 2" xfId="28732"/>
    <cellStyle name="Normal 9 6 2 2 3 4" xfId="21165"/>
    <cellStyle name="Normal 9 6 2 2 4" xfId="5723"/>
    <cellStyle name="Normal 9 6 2 2 4 2" xfId="13782"/>
    <cellStyle name="Normal 9 6 2 2 4 2 2" xfId="30629"/>
    <cellStyle name="Normal 9 6 2 2 4 3" xfId="23062"/>
    <cellStyle name="Normal 9 6 2 2 5" xfId="9908"/>
    <cellStyle name="Normal 9 6 2 2 5 2" xfId="26848"/>
    <cellStyle name="Normal 9 6 2 2 6" xfId="18354"/>
    <cellStyle name="Normal 9 6 2 2 7" xfId="19280"/>
    <cellStyle name="Normal 9 6 2 3" xfId="2321"/>
    <cellStyle name="Normal 9 6 2 3 2" xfId="4285"/>
    <cellStyle name="Normal 9 6 2 3 2 2" xfId="8068"/>
    <cellStyle name="Normal 9 6 2 3 2 2 2" xfId="16127"/>
    <cellStyle name="Normal 9 6 2 3 2 2 2 2" xfId="32974"/>
    <cellStyle name="Normal 9 6 2 3 2 2 3" xfId="25407"/>
    <cellStyle name="Normal 9 6 2 3 2 3" xfId="12344"/>
    <cellStyle name="Normal 9 6 2 3 2 3 2" xfId="29193"/>
    <cellStyle name="Normal 9 6 2 3 2 4" xfId="21626"/>
    <cellStyle name="Normal 9 6 2 3 3" xfId="6184"/>
    <cellStyle name="Normal 9 6 2 3 3 2" xfId="14243"/>
    <cellStyle name="Normal 9 6 2 3 3 2 2" xfId="31090"/>
    <cellStyle name="Normal 9 6 2 3 3 3" xfId="23523"/>
    <cellStyle name="Normal 9 6 2 3 4" xfId="10409"/>
    <cellStyle name="Normal 9 6 2 3 4 2" xfId="27309"/>
    <cellStyle name="Normal 9 6 2 3 5" xfId="18356"/>
    <cellStyle name="Normal 9 6 2 3 6" xfId="19741"/>
    <cellStyle name="Normal 9 6 2 4" xfId="3373"/>
    <cellStyle name="Normal 9 6 2 4 2" xfId="7156"/>
    <cellStyle name="Normal 9 6 2 4 2 2" xfId="15215"/>
    <cellStyle name="Normal 9 6 2 4 2 2 2" xfId="32062"/>
    <cellStyle name="Normal 9 6 2 4 2 3" xfId="24495"/>
    <cellStyle name="Normal 9 6 2 4 3" xfId="11432"/>
    <cellStyle name="Normal 9 6 2 4 3 2" xfId="28281"/>
    <cellStyle name="Normal 9 6 2 4 4" xfId="20714"/>
    <cellStyle name="Normal 9 6 2 5" xfId="5272"/>
    <cellStyle name="Normal 9 6 2 5 2" xfId="13331"/>
    <cellStyle name="Normal 9 6 2 5 2 2" xfId="30178"/>
    <cellStyle name="Normal 9 6 2 5 3" xfId="22611"/>
    <cellStyle name="Normal 9 6 2 6" xfId="9433"/>
    <cellStyle name="Normal 9 6 2 6 2" xfId="26397"/>
    <cellStyle name="Normal 9 6 2 7" xfId="18353"/>
    <cellStyle name="Normal 9 6 2 8" xfId="18829"/>
    <cellStyle name="Normal 9 6 3" xfId="1557"/>
    <cellStyle name="Normal 9 6 3 2" xfId="2556"/>
    <cellStyle name="Normal 9 6 3 2 2" xfId="4518"/>
    <cellStyle name="Normal 9 6 3 2 2 2" xfId="8301"/>
    <cellStyle name="Normal 9 6 3 2 2 2 2" xfId="16360"/>
    <cellStyle name="Normal 9 6 3 2 2 2 2 2" xfId="33207"/>
    <cellStyle name="Normal 9 6 3 2 2 2 3" xfId="25640"/>
    <cellStyle name="Normal 9 6 3 2 2 3" xfId="12577"/>
    <cellStyle name="Normal 9 6 3 2 2 3 2" xfId="29426"/>
    <cellStyle name="Normal 9 6 3 2 2 4" xfId="21859"/>
    <cellStyle name="Normal 9 6 3 2 3" xfId="6417"/>
    <cellStyle name="Normal 9 6 3 2 3 2" xfId="14476"/>
    <cellStyle name="Normal 9 6 3 2 3 2 2" xfId="31323"/>
    <cellStyle name="Normal 9 6 3 2 3 3" xfId="23756"/>
    <cellStyle name="Normal 9 6 3 2 4" xfId="10643"/>
    <cellStyle name="Normal 9 6 3 2 4 2" xfId="27542"/>
    <cellStyle name="Normal 9 6 3 2 5" xfId="18358"/>
    <cellStyle name="Normal 9 6 3 2 6" xfId="19974"/>
    <cellStyle name="Normal 9 6 3 3" xfId="3606"/>
    <cellStyle name="Normal 9 6 3 3 2" xfId="7389"/>
    <cellStyle name="Normal 9 6 3 3 2 2" xfId="15448"/>
    <cellStyle name="Normal 9 6 3 3 2 2 2" xfId="32295"/>
    <cellStyle name="Normal 9 6 3 3 2 3" xfId="24728"/>
    <cellStyle name="Normal 9 6 3 3 3" xfId="11665"/>
    <cellStyle name="Normal 9 6 3 3 3 2" xfId="28514"/>
    <cellStyle name="Normal 9 6 3 3 4" xfId="20947"/>
    <cellStyle name="Normal 9 6 3 4" xfId="5505"/>
    <cellStyle name="Normal 9 6 3 4 2" xfId="13564"/>
    <cellStyle name="Normal 9 6 3 4 2 2" xfId="30411"/>
    <cellStyle name="Normal 9 6 3 4 3" xfId="22844"/>
    <cellStyle name="Normal 9 6 3 5" xfId="9690"/>
    <cellStyle name="Normal 9 6 3 5 2" xfId="26630"/>
    <cellStyle name="Normal 9 6 3 6" xfId="18357"/>
    <cellStyle name="Normal 9 6 3 7" xfId="19062"/>
    <cellStyle name="Normal 9 6 4" xfId="2102"/>
    <cellStyle name="Normal 9 6 4 2" xfId="4067"/>
    <cellStyle name="Normal 9 6 4 2 2" xfId="7850"/>
    <cellStyle name="Normal 9 6 4 2 2 2" xfId="15909"/>
    <cellStyle name="Normal 9 6 4 2 2 2 2" xfId="32756"/>
    <cellStyle name="Normal 9 6 4 2 2 3" xfId="25189"/>
    <cellStyle name="Normal 9 6 4 2 3" xfId="12126"/>
    <cellStyle name="Normal 9 6 4 2 3 2" xfId="28975"/>
    <cellStyle name="Normal 9 6 4 2 4" xfId="21408"/>
    <cellStyle name="Normal 9 6 4 3" xfId="5966"/>
    <cellStyle name="Normal 9 6 4 3 2" xfId="14025"/>
    <cellStyle name="Normal 9 6 4 3 2 2" xfId="30872"/>
    <cellStyle name="Normal 9 6 4 3 3" xfId="23305"/>
    <cellStyle name="Normal 9 6 4 4" xfId="10191"/>
    <cellStyle name="Normal 9 6 4 4 2" xfId="27091"/>
    <cellStyle name="Normal 9 6 4 5" xfId="18359"/>
    <cellStyle name="Normal 9 6 4 6" xfId="19523"/>
    <cellStyle name="Normal 9 6 5" xfId="3155"/>
    <cellStyle name="Normal 9 6 5 2" xfId="6938"/>
    <cellStyle name="Normal 9 6 5 2 2" xfId="14997"/>
    <cellStyle name="Normal 9 6 5 2 2 2" xfId="31844"/>
    <cellStyle name="Normal 9 6 5 2 3" xfId="24277"/>
    <cellStyle name="Normal 9 6 5 3" xfId="11214"/>
    <cellStyle name="Normal 9 6 5 3 2" xfId="28063"/>
    <cellStyle name="Normal 9 6 5 4" xfId="20496"/>
    <cellStyle name="Normal 9 6 6" xfId="5054"/>
    <cellStyle name="Normal 9 6 6 2" xfId="13113"/>
    <cellStyle name="Normal 9 6 6 2 2" xfId="29960"/>
    <cellStyle name="Normal 9 6 6 3" xfId="22393"/>
    <cellStyle name="Normal 9 6 7" xfId="9193"/>
    <cellStyle name="Normal 9 6 7 2" xfId="26179"/>
    <cellStyle name="Normal 9 6 8" xfId="18352"/>
    <cellStyle name="Normal 9 6 9" xfId="18611"/>
    <cellStyle name="Normal 9 7" xfId="1181"/>
    <cellStyle name="Normal 9 7 2" xfId="1683"/>
    <cellStyle name="Normal 9 7 2 2" xfId="2682"/>
    <cellStyle name="Normal 9 7 2 2 2" xfId="4644"/>
    <cellStyle name="Normal 9 7 2 2 2 2" xfId="8427"/>
    <cellStyle name="Normal 9 7 2 2 2 2 2" xfId="16486"/>
    <cellStyle name="Normal 9 7 2 2 2 2 2 2" xfId="33333"/>
    <cellStyle name="Normal 9 7 2 2 2 2 3" xfId="25766"/>
    <cellStyle name="Normal 9 7 2 2 2 3" xfId="12703"/>
    <cellStyle name="Normal 9 7 2 2 2 3 2" xfId="29552"/>
    <cellStyle name="Normal 9 7 2 2 2 4" xfId="21985"/>
    <cellStyle name="Normal 9 7 2 2 3" xfId="6543"/>
    <cellStyle name="Normal 9 7 2 2 3 2" xfId="14602"/>
    <cellStyle name="Normal 9 7 2 2 3 2 2" xfId="31449"/>
    <cellStyle name="Normal 9 7 2 2 3 3" xfId="23882"/>
    <cellStyle name="Normal 9 7 2 2 4" xfId="10769"/>
    <cellStyle name="Normal 9 7 2 2 4 2" xfId="27668"/>
    <cellStyle name="Normal 9 7 2 2 5" xfId="18362"/>
    <cellStyle name="Normal 9 7 2 2 6" xfId="20100"/>
    <cellStyle name="Normal 9 7 2 3" xfId="3732"/>
    <cellStyle name="Normal 9 7 2 3 2" xfId="7515"/>
    <cellStyle name="Normal 9 7 2 3 2 2" xfId="15574"/>
    <cellStyle name="Normal 9 7 2 3 2 2 2" xfId="32421"/>
    <cellStyle name="Normal 9 7 2 3 2 3" xfId="24854"/>
    <cellStyle name="Normal 9 7 2 3 3" xfId="11791"/>
    <cellStyle name="Normal 9 7 2 3 3 2" xfId="28640"/>
    <cellStyle name="Normal 9 7 2 3 4" xfId="21073"/>
    <cellStyle name="Normal 9 7 2 4" xfId="5631"/>
    <cellStyle name="Normal 9 7 2 4 2" xfId="13690"/>
    <cellStyle name="Normal 9 7 2 4 2 2" xfId="30537"/>
    <cellStyle name="Normal 9 7 2 4 3" xfId="22970"/>
    <cellStyle name="Normal 9 7 2 5" xfId="9816"/>
    <cellStyle name="Normal 9 7 2 5 2" xfId="26756"/>
    <cellStyle name="Normal 9 7 2 6" xfId="18361"/>
    <cellStyle name="Normal 9 7 2 7" xfId="19188"/>
    <cellStyle name="Normal 9 7 3" xfId="2229"/>
    <cellStyle name="Normal 9 7 3 2" xfId="4193"/>
    <cellStyle name="Normal 9 7 3 2 2" xfId="7976"/>
    <cellStyle name="Normal 9 7 3 2 2 2" xfId="16035"/>
    <cellStyle name="Normal 9 7 3 2 2 2 2" xfId="32882"/>
    <cellStyle name="Normal 9 7 3 2 2 3" xfId="25315"/>
    <cellStyle name="Normal 9 7 3 2 3" xfId="12252"/>
    <cellStyle name="Normal 9 7 3 2 3 2" xfId="29101"/>
    <cellStyle name="Normal 9 7 3 2 4" xfId="21534"/>
    <cellStyle name="Normal 9 7 3 3" xfId="6092"/>
    <cellStyle name="Normal 9 7 3 3 2" xfId="14151"/>
    <cellStyle name="Normal 9 7 3 3 2 2" xfId="30998"/>
    <cellStyle name="Normal 9 7 3 3 3" xfId="23431"/>
    <cellStyle name="Normal 9 7 3 4" xfId="10317"/>
    <cellStyle name="Normal 9 7 3 4 2" xfId="27217"/>
    <cellStyle name="Normal 9 7 3 5" xfId="18363"/>
    <cellStyle name="Normal 9 7 3 6" xfId="19649"/>
    <cellStyle name="Normal 9 7 4" xfId="3281"/>
    <cellStyle name="Normal 9 7 4 2" xfId="7064"/>
    <cellStyle name="Normal 9 7 4 2 2" xfId="15123"/>
    <cellStyle name="Normal 9 7 4 2 2 2" xfId="31970"/>
    <cellStyle name="Normal 9 7 4 2 3" xfId="24403"/>
    <cellStyle name="Normal 9 7 4 3" xfId="11340"/>
    <cellStyle name="Normal 9 7 4 3 2" xfId="28189"/>
    <cellStyle name="Normal 9 7 4 4" xfId="20622"/>
    <cellStyle name="Normal 9 7 5" xfId="5180"/>
    <cellStyle name="Normal 9 7 5 2" xfId="13239"/>
    <cellStyle name="Normal 9 7 5 2 2" xfId="30086"/>
    <cellStyle name="Normal 9 7 5 3" xfId="22519"/>
    <cellStyle name="Normal 9 7 6" xfId="9338"/>
    <cellStyle name="Normal 9 7 6 2" xfId="26305"/>
    <cellStyle name="Normal 9 7 7" xfId="18360"/>
    <cellStyle name="Normal 9 7 8" xfId="18737"/>
    <cellStyle name="Normal 9 8" xfId="1459"/>
    <cellStyle name="Normal 9 8 2" xfId="2462"/>
    <cellStyle name="Normal 9 8 2 2" xfId="4426"/>
    <cellStyle name="Normal 9 8 2 2 2" xfId="8209"/>
    <cellStyle name="Normal 9 8 2 2 2 2" xfId="16268"/>
    <cellStyle name="Normal 9 8 2 2 2 2 2" xfId="33115"/>
    <cellStyle name="Normal 9 8 2 2 2 3" xfId="25548"/>
    <cellStyle name="Normal 9 8 2 2 3" xfId="12485"/>
    <cellStyle name="Normal 9 8 2 2 3 2" xfId="29334"/>
    <cellStyle name="Normal 9 8 2 2 4" xfId="21767"/>
    <cellStyle name="Normal 9 8 2 3" xfId="6325"/>
    <cellStyle name="Normal 9 8 2 3 2" xfId="14384"/>
    <cellStyle name="Normal 9 8 2 3 2 2" xfId="31231"/>
    <cellStyle name="Normal 9 8 2 3 3" xfId="23664"/>
    <cellStyle name="Normal 9 8 2 4" xfId="10550"/>
    <cellStyle name="Normal 9 8 2 4 2" xfId="27450"/>
    <cellStyle name="Normal 9 8 2 5" xfId="18365"/>
    <cellStyle name="Normal 9 8 2 6" xfId="19882"/>
    <cellStyle name="Normal 9 8 3" xfId="3514"/>
    <cellStyle name="Normal 9 8 3 2" xfId="7297"/>
    <cellStyle name="Normal 9 8 3 2 2" xfId="15356"/>
    <cellStyle name="Normal 9 8 3 2 2 2" xfId="32203"/>
    <cellStyle name="Normal 9 8 3 2 3" xfId="24636"/>
    <cellStyle name="Normal 9 8 3 3" xfId="11573"/>
    <cellStyle name="Normal 9 8 3 3 2" xfId="28422"/>
    <cellStyle name="Normal 9 8 3 4" xfId="20855"/>
    <cellStyle name="Normal 9 8 4" xfId="5413"/>
    <cellStyle name="Normal 9 8 4 2" xfId="13472"/>
    <cellStyle name="Normal 9 8 4 2 2" xfId="30319"/>
    <cellStyle name="Normal 9 8 4 3" xfId="22752"/>
    <cellStyle name="Normal 9 8 5" xfId="9594"/>
    <cellStyle name="Normal 9 8 5 2" xfId="26538"/>
    <cellStyle name="Normal 9 8 6" xfId="18364"/>
    <cellStyle name="Normal 9 8 7" xfId="18970"/>
    <cellStyle name="Normal 9 9" xfId="1967"/>
    <cellStyle name="Normal 9 9 2" xfId="3974"/>
    <cellStyle name="Normal 9 9 2 2" xfId="7757"/>
    <cellStyle name="Normal 9 9 2 2 2" xfId="15816"/>
    <cellStyle name="Normal 9 9 2 2 2 2" xfId="32663"/>
    <cellStyle name="Normal 9 9 2 2 3" xfId="25096"/>
    <cellStyle name="Normal 9 9 2 3" xfId="12033"/>
    <cellStyle name="Normal 9 9 2 3 2" xfId="28882"/>
    <cellStyle name="Normal 9 9 2 4" xfId="21315"/>
    <cellStyle name="Normal 9 9 3" xfId="5873"/>
    <cellStyle name="Normal 9 9 3 2" xfId="13932"/>
    <cellStyle name="Normal 9 9 3 2 2" xfId="30779"/>
    <cellStyle name="Normal 9 9 3 3" xfId="23212"/>
    <cellStyle name="Normal 9 9 4" xfId="10073"/>
    <cellStyle name="Normal 9 9 4 2" xfId="26998"/>
    <cellStyle name="Normal 9 9 5" xfId="18366"/>
    <cellStyle name="Normal 9 9 6" xfId="19430"/>
    <cellStyle name="Normal 9_INFORME" xfId="930"/>
    <cellStyle name="Normal 90" xfId="1135"/>
    <cellStyle name="Normal 90 2" xfId="1674"/>
    <cellStyle name="Normal 90 2 2" xfId="2673"/>
    <cellStyle name="Normal 90 2 2 2" xfId="4635"/>
    <cellStyle name="Normal 90 2 2 2 2" xfId="8418"/>
    <cellStyle name="Normal 90 2 2 2 2 2" xfId="16477"/>
    <cellStyle name="Normal 90 2 2 2 2 2 2" xfId="33324"/>
    <cellStyle name="Normal 90 2 2 2 2 3" xfId="25757"/>
    <cellStyle name="Normal 90 2 2 2 3" xfId="12694"/>
    <cellStyle name="Normal 90 2 2 2 3 2" xfId="29543"/>
    <cellStyle name="Normal 90 2 2 2 4" xfId="21976"/>
    <cellStyle name="Normal 90 2 2 3" xfId="6534"/>
    <cellStyle name="Normal 90 2 2 3 2" xfId="14593"/>
    <cellStyle name="Normal 90 2 2 3 2 2" xfId="31440"/>
    <cellStyle name="Normal 90 2 2 3 3" xfId="23873"/>
    <cellStyle name="Normal 90 2 2 4" xfId="10760"/>
    <cellStyle name="Normal 90 2 2 4 2" xfId="27659"/>
    <cellStyle name="Normal 90 2 2 5" xfId="18369"/>
    <cellStyle name="Normal 90 2 2 6" xfId="20091"/>
    <cellStyle name="Normal 90 2 3" xfId="3723"/>
    <cellStyle name="Normal 90 2 3 2" xfId="7506"/>
    <cellStyle name="Normal 90 2 3 2 2" xfId="15565"/>
    <cellStyle name="Normal 90 2 3 2 2 2" xfId="32412"/>
    <cellStyle name="Normal 90 2 3 2 3" xfId="24845"/>
    <cellStyle name="Normal 90 2 3 3" xfId="11782"/>
    <cellStyle name="Normal 90 2 3 3 2" xfId="28631"/>
    <cellStyle name="Normal 90 2 3 4" xfId="21064"/>
    <cellStyle name="Normal 90 2 4" xfId="5622"/>
    <cellStyle name="Normal 90 2 4 2" xfId="13681"/>
    <cellStyle name="Normal 90 2 4 2 2" xfId="30528"/>
    <cellStyle name="Normal 90 2 4 3" xfId="22961"/>
    <cellStyle name="Normal 90 2 5" xfId="9807"/>
    <cellStyle name="Normal 90 2 5 2" xfId="26747"/>
    <cellStyle name="Normal 90 2 6" xfId="18368"/>
    <cellStyle name="Normal 90 2 7" xfId="19179"/>
    <cellStyle name="Normal 90 3" xfId="2220"/>
    <cellStyle name="Normal 90 3 2" xfId="4184"/>
    <cellStyle name="Normal 90 3 2 2" xfId="7967"/>
    <cellStyle name="Normal 90 3 2 2 2" xfId="16026"/>
    <cellStyle name="Normal 90 3 2 2 2 2" xfId="32873"/>
    <cellStyle name="Normal 90 3 2 2 3" xfId="25306"/>
    <cellStyle name="Normal 90 3 2 3" xfId="12243"/>
    <cellStyle name="Normal 90 3 2 3 2" xfId="29092"/>
    <cellStyle name="Normal 90 3 2 4" xfId="21525"/>
    <cellStyle name="Normal 90 3 3" xfId="6083"/>
    <cellStyle name="Normal 90 3 3 2" xfId="14142"/>
    <cellStyle name="Normal 90 3 3 2 2" xfId="30989"/>
    <cellStyle name="Normal 90 3 3 3" xfId="23422"/>
    <cellStyle name="Normal 90 3 4" xfId="10308"/>
    <cellStyle name="Normal 90 3 4 2" xfId="27208"/>
    <cellStyle name="Normal 90 3 5" xfId="18370"/>
    <cellStyle name="Normal 90 3 6" xfId="19640"/>
    <cellStyle name="Normal 90 4" xfId="3272"/>
    <cellStyle name="Normal 90 4 2" xfId="7055"/>
    <cellStyle name="Normal 90 4 2 2" xfId="15114"/>
    <cellStyle name="Normal 90 4 2 2 2" xfId="31961"/>
    <cellStyle name="Normal 90 4 2 3" xfId="24394"/>
    <cellStyle name="Normal 90 4 3" xfId="11331"/>
    <cellStyle name="Normal 90 4 3 2" xfId="28180"/>
    <cellStyle name="Normal 90 4 4" xfId="20613"/>
    <cellStyle name="Normal 90 5" xfId="5171"/>
    <cellStyle name="Normal 90 5 2" xfId="13230"/>
    <cellStyle name="Normal 90 5 2 2" xfId="30077"/>
    <cellStyle name="Normal 90 5 3" xfId="22510"/>
    <cellStyle name="Normal 90 6" xfId="9315"/>
    <cellStyle name="Normal 90 6 2" xfId="26296"/>
    <cellStyle name="Normal 90 7" xfId="18367"/>
    <cellStyle name="Normal 90 8" xfId="18728"/>
    <cellStyle name="Normal 91" xfId="1136"/>
    <cellStyle name="Normal 91 2" xfId="1675"/>
    <cellStyle name="Normal 91 2 2" xfId="2674"/>
    <cellStyle name="Normal 91 2 2 2" xfId="4636"/>
    <cellStyle name="Normal 91 2 2 2 2" xfId="8419"/>
    <cellStyle name="Normal 91 2 2 2 2 2" xfId="16478"/>
    <cellStyle name="Normal 91 2 2 2 2 2 2" xfId="33325"/>
    <cellStyle name="Normal 91 2 2 2 2 3" xfId="25758"/>
    <cellStyle name="Normal 91 2 2 2 3" xfId="12695"/>
    <cellStyle name="Normal 91 2 2 2 3 2" xfId="29544"/>
    <cellStyle name="Normal 91 2 2 2 4" xfId="21977"/>
    <cellStyle name="Normal 91 2 2 3" xfId="6535"/>
    <cellStyle name="Normal 91 2 2 3 2" xfId="14594"/>
    <cellStyle name="Normal 91 2 2 3 2 2" xfId="31441"/>
    <cellStyle name="Normal 91 2 2 3 3" xfId="23874"/>
    <cellStyle name="Normal 91 2 2 4" xfId="10761"/>
    <cellStyle name="Normal 91 2 2 4 2" xfId="27660"/>
    <cellStyle name="Normal 91 2 2 5" xfId="18373"/>
    <cellStyle name="Normal 91 2 2 6" xfId="20092"/>
    <cellStyle name="Normal 91 2 3" xfId="3724"/>
    <cellStyle name="Normal 91 2 3 2" xfId="7507"/>
    <cellStyle name="Normal 91 2 3 2 2" xfId="15566"/>
    <cellStyle name="Normal 91 2 3 2 2 2" xfId="32413"/>
    <cellStyle name="Normal 91 2 3 2 3" xfId="24846"/>
    <cellStyle name="Normal 91 2 3 3" xfId="11783"/>
    <cellStyle name="Normal 91 2 3 3 2" xfId="28632"/>
    <cellStyle name="Normal 91 2 3 4" xfId="21065"/>
    <cellStyle name="Normal 91 2 4" xfId="5623"/>
    <cellStyle name="Normal 91 2 4 2" xfId="13682"/>
    <cellStyle name="Normal 91 2 4 2 2" xfId="30529"/>
    <cellStyle name="Normal 91 2 4 3" xfId="22962"/>
    <cellStyle name="Normal 91 2 5" xfId="9808"/>
    <cellStyle name="Normal 91 2 5 2" xfId="26748"/>
    <cellStyle name="Normal 91 2 6" xfId="18372"/>
    <cellStyle name="Normal 91 2 7" xfId="19180"/>
    <cellStyle name="Normal 91 3" xfId="2221"/>
    <cellStyle name="Normal 91 3 2" xfId="4185"/>
    <cellStyle name="Normal 91 3 2 2" xfId="7968"/>
    <cellStyle name="Normal 91 3 2 2 2" xfId="16027"/>
    <cellStyle name="Normal 91 3 2 2 2 2" xfId="32874"/>
    <cellStyle name="Normal 91 3 2 2 3" xfId="25307"/>
    <cellStyle name="Normal 91 3 2 3" xfId="12244"/>
    <cellStyle name="Normal 91 3 2 3 2" xfId="29093"/>
    <cellStyle name="Normal 91 3 2 4" xfId="21526"/>
    <cellStyle name="Normal 91 3 3" xfId="6084"/>
    <cellStyle name="Normal 91 3 3 2" xfId="14143"/>
    <cellStyle name="Normal 91 3 3 2 2" xfId="30990"/>
    <cellStyle name="Normal 91 3 3 3" xfId="23423"/>
    <cellStyle name="Normal 91 3 4" xfId="10309"/>
    <cellStyle name="Normal 91 3 4 2" xfId="27209"/>
    <cellStyle name="Normal 91 3 5" xfId="18374"/>
    <cellStyle name="Normal 91 3 6" xfId="19641"/>
    <cellStyle name="Normal 91 4" xfId="3273"/>
    <cellStyle name="Normal 91 4 2" xfId="7056"/>
    <cellStyle name="Normal 91 4 2 2" xfId="15115"/>
    <cellStyle name="Normal 91 4 2 2 2" xfId="31962"/>
    <cellStyle name="Normal 91 4 2 3" xfId="24395"/>
    <cellStyle name="Normal 91 4 3" xfId="11332"/>
    <cellStyle name="Normal 91 4 3 2" xfId="28181"/>
    <cellStyle name="Normal 91 4 4" xfId="20614"/>
    <cellStyle name="Normal 91 5" xfId="5172"/>
    <cellStyle name="Normal 91 5 2" xfId="13231"/>
    <cellStyle name="Normal 91 5 2 2" xfId="30078"/>
    <cellStyle name="Normal 91 5 3" xfId="22511"/>
    <cellStyle name="Normal 91 6" xfId="9316"/>
    <cellStyle name="Normal 91 6 2" xfId="26297"/>
    <cellStyle name="Normal 91 7" xfId="18371"/>
    <cellStyle name="Normal 91 8" xfId="18729"/>
    <cellStyle name="Normal 92" xfId="1137"/>
    <cellStyle name="Normal 92 2" xfId="1676"/>
    <cellStyle name="Normal 92 2 2" xfId="2675"/>
    <cellStyle name="Normal 92 2 2 2" xfId="4637"/>
    <cellStyle name="Normal 92 2 2 2 2" xfId="8420"/>
    <cellStyle name="Normal 92 2 2 2 2 2" xfId="16479"/>
    <cellStyle name="Normal 92 2 2 2 2 2 2" xfId="33326"/>
    <cellStyle name="Normal 92 2 2 2 2 3" xfId="25759"/>
    <cellStyle name="Normal 92 2 2 2 3" xfId="12696"/>
    <cellStyle name="Normal 92 2 2 2 3 2" xfId="29545"/>
    <cellStyle name="Normal 92 2 2 2 4" xfId="21978"/>
    <cellStyle name="Normal 92 2 2 3" xfId="6536"/>
    <cellStyle name="Normal 92 2 2 3 2" xfId="14595"/>
    <cellStyle name="Normal 92 2 2 3 2 2" xfId="31442"/>
    <cellStyle name="Normal 92 2 2 3 3" xfId="23875"/>
    <cellStyle name="Normal 92 2 2 4" xfId="10762"/>
    <cellStyle name="Normal 92 2 2 4 2" xfId="27661"/>
    <cellStyle name="Normal 92 2 2 5" xfId="18377"/>
    <cellStyle name="Normal 92 2 2 6" xfId="20093"/>
    <cellStyle name="Normal 92 2 3" xfId="3725"/>
    <cellStyle name="Normal 92 2 3 2" xfId="7508"/>
    <cellStyle name="Normal 92 2 3 2 2" xfId="15567"/>
    <cellStyle name="Normal 92 2 3 2 2 2" xfId="32414"/>
    <cellStyle name="Normal 92 2 3 2 3" xfId="24847"/>
    <cellStyle name="Normal 92 2 3 3" xfId="11784"/>
    <cellStyle name="Normal 92 2 3 3 2" xfId="28633"/>
    <cellStyle name="Normal 92 2 3 4" xfId="21066"/>
    <cellStyle name="Normal 92 2 4" xfId="5624"/>
    <cellStyle name="Normal 92 2 4 2" xfId="13683"/>
    <cellStyle name="Normal 92 2 4 2 2" xfId="30530"/>
    <cellStyle name="Normal 92 2 4 3" xfId="22963"/>
    <cellStyle name="Normal 92 2 5" xfId="9809"/>
    <cellStyle name="Normal 92 2 5 2" xfId="26749"/>
    <cellStyle name="Normal 92 2 6" xfId="18376"/>
    <cellStyle name="Normal 92 2 7" xfId="19181"/>
    <cellStyle name="Normal 92 3" xfId="2222"/>
    <cellStyle name="Normal 92 3 2" xfId="4186"/>
    <cellStyle name="Normal 92 3 2 2" xfId="7969"/>
    <cellStyle name="Normal 92 3 2 2 2" xfId="16028"/>
    <cellStyle name="Normal 92 3 2 2 2 2" xfId="32875"/>
    <cellStyle name="Normal 92 3 2 2 3" xfId="25308"/>
    <cellStyle name="Normal 92 3 2 3" xfId="12245"/>
    <cellStyle name="Normal 92 3 2 3 2" xfId="29094"/>
    <cellStyle name="Normal 92 3 2 4" xfId="21527"/>
    <cellStyle name="Normal 92 3 3" xfId="6085"/>
    <cellStyle name="Normal 92 3 3 2" xfId="14144"/>
    <cellStyle name="Normal 92 3 3 2 2" xfId="30991"/>
    <cellStyle name="Normal 92 3 3 3" xfId="23424"/>
    <cellStyle name="Normal 92 3 4" xfId="10310"/>
    <cellStyle name="Normal 92 3 4 2" xfId="27210"/>
    <cellStyle name="Normal 92 3 5" xfId="18378"/>
    <cellStyle name="Normal 92 3 6" xfId="19642"/>
    <cellStyle name="Normal 92 4" xfId="3274"/>
    <cellStyle name="Normal 92 4 2" xfId="7057"/>
    <cellStyle name="Normal 92 4 2 2" xfId="15116"/>
    <cellStyle name="Normal 92 4 2 2 2" xfId="31963"/>
    <cellStyle name="Normal 92 4 2 3" xfId="24396"/>
    <cellStyle name="Normal 92 4 3" xfId="11333"/>
    <cellStyle name="Normal 92 4 3 2" xfId="28182"/>
    <cellStyle name="Normal 92 4 4" xfId="20615"/>
    <cellStyle name="Normal 92 5" xfId="5173"/>
    <cellStyle name="Normal 92 5 2" xfId="13232"/>
    <cellStyle name="Normal 92 5 2 2" xfId="30079"/>
    <cellStyle name="Normal 92 5 3" xfId="22512"/>
    <cellStyle name="Normal 92 6" xfId="9317"/>
    <cellStyle name="Normal 92 6 2" xfId="26298"/>
    <cellStyle name="Normal 92 7" xfId="18375"/>
    <cellStyle name="Normal 92 8" xfId="18730"/>
    <cellStyle name="Normal 93" xfId="1138"/>
    <cellStyle name="Normal 93 2" xfId="1677"/>
    <cellStyle name="Normal 93 2 2" xfId="2676"/>
    <cellStyle name="Normal 93 2 2 2" xfId="4638"/>
    <cellStyle name="Normal 93 2 2 2 2" xfId="8421"/>
    <cellStyle name="Normal 93 2 2 2 2 2" xfId="16480"/>
    <cellStyle name="Normal 93 2 2 2 2 2 2" xfId="33327"/>
    <cellStyle name="Normal 93 2 2 2 2 3" xfId="25760"/>
    <cellStyle name="Normal 93 2 2 2 3" xfId="12697"/>
    <cellStyle name="Normal 93 2 2 2 3 2" xfId="29546"/>
    <cellStyle name="Normal 93 2 2 2 4" xfId="21979"/>
    <cellStyle name="Normal 93 2 2 3" xfId="6537"/>
    <cellStyle name="Normal 93 2 2 3 2" xfId="14596"/>
    <cellStyle name="Normal 93 2 2 3 2 2" xfId="31443"/>
    <cellStyle name="Normal 93 2 2 3 3" xfId="23876"/>
    <cellStyle name="Normal 93 2 2 4" xfId="10763"/>
    <cellStyle name="Normal 93 2 2 4 2" xfId="27662"/>
    <cellStyle name="Normal 93 2 2 5" xfId="18381"/>
    <cellStyle name="Normal 93 2 2 6" xfId="20094"/>
    <cellStyle name="Normal 93 2 3" xfId="3726"/>
    <cellStyle name="Normal 93 2 3 2" xfId="7509"/>
    <cellStyle name="Normal 93 2 3 2 2" xfId="15568"/>
    <cellStyle name="Normal 93 2 3 2 2 2" xfId="32415"/>
    <cellStyle name="Normal 93 2 3 2 3" xfId="24848"/>
    <cellStyle name="Normal 93 2 3 3" xfId="11785"/>
    <cellStyle name="Normal 93 2 3 3 2" xfId="28634"/>
    <cellStyle name="Normal 93 2 3 4" xfId="21067"/>
    <cellStyle name="Normal 93 2 4" xfId="5625"/>
    <cellStyle name="Normal 93 2 4 2" xfId="13684"/>
    <cellStyle name="Normal 93 2 4 2 2" xfId="30531"/>
    <cellStyle name="Normal 93 2 4 3" xfId="22964"/>
    <cellStyle name="Normal 93 2 5" xfId="9810"/>
    <cellStyle name="Normal 93 2 5 2" xfId="26750"/>
    <cellStyle name="Normal 93 2 6" xfId="18380"/>
    <cellStyle name="Normal 93 2 7" xfId="19182"/>
    <cellStyle name="Normal 93 3" xfId="2223"/>
    <cellStyle name="Normal 93 3 2" xfId="4187"/>
    <cellStyle name="Normal 93 3 2 2" xfId="7970"/>
    <cellStyle name="Normal 93 3 2 2 2" xfId="16029"/>
    <cellStyle name="Normal 93 3 2 2 2 2" xfId="32876"/>
    <cellStyle name="Normal 93 3 2 2 3" xfId="25309"/>
    <cellStyle name="Normal 93 3 2 3" xfId="12246"/>
    <cellStyle name="Normal 93 3 2 3 2" xfId="29095"/>
    <cellStyle name="Normal 93 3 2 4" xfId="21528"/>
    <cellStyle name="Normal 93 3 3" xfId="6086"/>
    <cellStyle name="Normal 93 3 3 2" xfId="14145"/>
    <cellStyle name="Normal 93 3 3 2 2" xfId="30992"/>
    <cellStyle name="Normal 93 3 3 3" xfId="23425"/>
    <cellStyle name="Normal 93 3 4" xfId="10311"/>
    <cellStyle name="Normal 93 3 4 2" xfId="27211"/>
    <cellStyle name="Normal 93 3 5" xfId="18382"/>
    <cellStyle name="Normal 93 3 6" xfId="19643"/>
    <cellStyle name="Normal 93 4" xfId="3275"/>
    <cellStyle name="Normal 93 4 2" xfId="7058"/>
    <cellStyle name="Normal 93 4 2 2" xfId="15117"/>
    <cellStyle name="Normal 93 4 2 2 2" xfId="31964"/>
    <cellStyle name="Normal 93 4 2 3" xfId="24397"/>
    <cellStyle name="Normal 93 4 3" xfId="11334"/>
    <cellStyle name="Normal 93 4 3 2" xfId="28183"/>
    <cellStyle name="Normal 93 4 4" xfId="20616"/>
    <cellStyle name="Normal 93 5" xfId="5174"/>
    <cellStyle name="Normal 93 5 2" xfId="13233"/>
    <cellStyle name="Normal 93 5 2 2" xfId="30080"/>
    <cellStyle name="Normal 93 5 3" xfId="22513"/>
    <cellStyle name="Normal 93 6" xfId="9318"/>
    <cellStyle name="Normal 93 6 2" xfId="26299"/>
    <cellStyle name="Normal 93 7" xfId="18379"/>
    <cellStyle name="Normal 93 8" xfId="18731"/>
    <cellStyle name="Normal 94" xfId="1139"/>
    <cellStyle name="Normal 94 2" xfId="1678"/>
    <cellStyle name="Normal 94 2 2" xfId="2677"/>
    <cellStyle name="Normal 94 2 2 2" xfId="4639"/>
    <cellStyle name="Normal 94 2 2 2 2" xfId="8422"/>
    <cellStyle name="Normal 94 2 2 2 2 2" xfId="16481"/>
    <cellStyle name="Normal 94 2 2 2 2 2 2" xfId="33328"/>
    <cellStyle name="Normal 94 2 2 2 2 3" xfId="25761"/>
    <cellStyle name="Normal 94 2 2 2 3" xfId="12698"/>
    <cellStyle name="Normal 94 2 2 2 3 2" xfId="29547"/>
    <cellStyle name="Normal 94 2 2 2 4" xfId="21980"/>
    <cellStyle name="Normal 94 2 2 3" xfId="6538"/>
    <cellStyle name="Normal 94 2 2 3 2" xfId="14597"/>
    <cellStyle name="Normal 94 2 2 3 2 2" xfId="31444"/>
    <cellStyle name="Normal 94 2 2 3 3" xfId="23877"/>
    <cellStyle name="Normal 94 2 2 4" xfId="10764"/>
    <cellStyle name="Normal 94 2 2 4 2" xfId="27663"/>
    <cellStyle name="Normal 94 2 2 5" xfId="18385"/>
    <cellStyle name="Normal 94 2 2 6" xfId="20095"/>
    <cellStyle name="Normal 94 2 3" xfId="3727"/>
    <cellStyle name="Normal 94 2 3 2" xfId="7510"/>
    <cellStyle name="Normal 94 2 3 2 2" xfId="15569"/>
    <cellStyle name="Normal 94 2 3 2 2 2" xfId="32416"/>
    <cellStyle name="Normal 94 2 3 2 3" xfId="24849"/>
    <cellStyle name="Normal 94 2 3 3" xfId="11786"/>
    <cellStyle name="Normal 94 2 3 3 2" xfId="28635"/>
    <cellStyle name="Normal 94 2 3 4" xfId="21068"/>
    <cellStyle name="Normal 94 2 4" xfId="5626"/>
    <cellStyle name="Normal 94 2 4 2" xfId="13685"/>
    <cellStyle name="Normal 94 2 4 2 2" xfId="30532"/>
    <cellStyle name="Normal 94 2 4 3" xfId="22965"/>
    <cellStyle name="Normal 94 2 5" xfId="9811"/>
    <cellStyle name="Normal 94 2 5 2" xfId="26751"/>
    <cellStyle name="Normal 94 2 6" xfId="18384"/>
    <cellStyle name="Normal 94 2 7" xfId="19183"/>
    <cellStyle name="Normal 94 3" xfId="2224"/>
    <cellStyle name="Normal 94 3 2" xfId="4188"/>
    <cellStyle name="Normal 94 3 2 2" xfId="7971"/>
    <cellStyle name="Normal 94 3 2 2 2" xfId="16030"/>
    <cellStyle name="Normal 94 3 2 2 2 2" xfId="32877"/>
    <cellStyle name="Normal 94 3 2 2 3" xfId="25310"/>
    <cellStyle name="Normal 94 3 2 3" xfId="12247"/>
    <cellStyle name="Normal 94 3 2 3 2" xfId="29096"/>
    <cellStyle name="Normal 94 3 2 4" xfId="21529"/>
    <cellStyle name="Normal 94 3 3" xfId="6087"/>
    <cellStyle name="Normal 94 3 3 2" xfId="14146"/>
    <cellStyle name="Normal 94 3 3 2 2" xfId="30993"/>
    <cellStyle name="Normal 94 3 3 3" xfId="23426"/>
    <cellStyle name="Normal 94 3 4" xfId="10312"/>
    <cellStyle name="Normal 94 3 4 2" xfId="27212"/>
    <cellStyle name="Normal 94 3 5" xfId="18386"/>
    <cellStyle name="Normal 94 3 6" xfId="19644"/>
    <cellStyle name="Normal 94 4" xfId="3276"/>
    <cellStyle name="Normal 94 4 2" xfId="7059"/>
    <cellStyle name="Normal 94 4 2 2" xfId="15118"/>
    <cellStyle name="Normal 94 4 2 2 2" xfId="31965"/>
    <cellStyle name="Normal 94 4 2 3" xfId="24398"/>
    <cellStyle name="Normal 94 4 3" xfId="11335"/>
    <cellStyle name="Normal 94 4 3 2" xfId="28184"/>
    <cellStyle name="Normal 94 4 4" xfId="20617"/>
    <cellStyle name="Normal 94 5" xfId="5175"/>
    <cellStyle name="Normal 94 5 2" xfId="13234"/>
    <cellStyle name="Normal 94 5 2 2" xfId="30081"/>
    <cellStyle name="Normal 94 5 3" xfId="22514"/>
    <cellStyle name="Normal 94 6" xfId="9319"/>
    <cellStyle name="Normal 94 6 2" xfId="26300"/>
    <cellStyle name="Normal 94 7" xfId="18383"/>
    <cellStyle name="Normal 94 8" xfId="18732"/>
    <cellStyle name="Normal 95" xfId="1140"/>
    <cellStyle name="Normal 95 2" xfId="1679"/>
    <cellStyle name="Normal 95 2 2" xfId="2678"/>
    <cellStyle name="Normal 95 2 2 2" xfId="4640"/>
    <cellStyle name="Normal 95 2 2 2 2" xfId="8423"/>
    <cellStyle name="Normal 95 2 2 2 2 2" xfId="16482"/>
    <cellStyle name="Normal 95 2 2 2 2 2 2" xfId="33329"/>
    <cellStyle name="Normal 95 2 2 2 2 3" xfId="25762"/>
    <cellStyle name="Normal 95 2 2 2 3" xfId="12699"/>
    <cellStyle name="Normal 95 2 2 2 3 2" xfId="29548"/>
    <cellStyle name="Normal 95 2 2 2 4" xfId="21981"/>
    <cellStyle name="Normal 95 2 2 3" xfId="6539"/>
    <cellStyle name="Normal 95 2 2 3 2" xfId="14598"/>
    <cellStyle name="Normal 95 2 2 3 2 2" xfId="31445"/>
    <cellStyle name="Normal 95 2 2 3 3" xfId="23878"/>
    <cellStyle name="Normal 95 2 2 4" xfId="10765"/>
    <cellStyle name="Normal 95 2 2 4 2" xfId="27664"/>
    <cellStyle name="Normal 95 2 2 5" xfId="18389"/>
    <cellStyle name="Normal 95 2 2 6" xfId="20096"/>
    <cellStyle name="Normal 95 2 3" xfId="3728"/>
    <cellStyle name="Normal 95 2 3 2" xfId="7511"/>
    <cellStyle name="Normal 95 2 3 2 2" xfId="15570"/>
    <cellStyle name="Normal 95 2 3 2 2 2" xfId="32417"/>
    <cellStyle name="Normal 95 2 3 2 3" xfId="24850"/>
    <cellStyle name="Normal 95 2 3 3" xfId="11787"/>
    <cellStyle name="Normal 95 2 3 3 2" xfId="28636"/>
    <cellStyle name="Normal 95 2 3 4" xfId="21069"/>
    <cellStyle name="Normal 95 2 4" xfId="5627"/>
    <cellStyle name="Normal 95 2 4 2" xfId="13686"/>
    <cellStyle name="Normal 95 2 4 2 2" xfId="30533"/>
    <cellStyle name="Normal 95 2 4 3" xfId="22966"/>
    <cellStyle name="Normal 95 2 5" xfId="9812"/>
    <cellStyle name="Normal 95 2 5 2" xfId="26752"/>
    <cellStyle name="Normal 95 2 6" xfId="18388"/>
    <cellStyle name="Normal 95 2 7" xfId="19184"/>
    <cellStyle name="Normal 95 3" xfId="2225"/>
    <cellStyle name="Normal 95 3 2" xfId="4189"/>
    <cellStyle name="Normal 95 3 2 2" xfId="7972"/>
    <cellStyle name="Normal 95 3 2 2 2" xfId="16031"/>
    <cellStyle name="Normal 95 3 2 2 2 2" xfId="32878"/>
    <cellStyle name="Normal 95 3 2 2 3" xfId="25311"/>
    <cellStyle name="Normal 95 3 2 3" xfId="12248"/>
    <cellStyle name="Normal 95 3 2 3 2" xfId="29097"/>
    <cellStyle name="Normal 95 3 2 4" xfId="21530"/>
    <cellStyle name="Normal 95 3 3" xfId="6088"/>
    <cellStyle name="Normal 95 3 3 2" xfId="14147"/>
    <cellStyle name="Normal 95 3 3 2 2" xfId="30994"/>
    <cellStyle name="Normal 95 3 3 3" xfId="23427"/>
    <cellStyle name="Normal 95 3 4" xfId="10313"/>
    <cellStyle name="Normal 95 3 4 2" xfId="27213"/>
    <cellStyle name="Normal 95 3 5" xfId="18390"/>
    <cellStyle name="Normal 95 3 6" xfId="19645"/>
    <cellStyle name="Normal 95 4" xfId="3277"/>
    <cellStyle name="Normal 95 4 2" xfId="7060"/>
    <cellStyle name="Normal 95 4 2 2" xfId="15119"/>
    <cellStyle name="Normal 95 4 2 2 2" xfId="31966"/>
    <cellStyle name="Normal 95 4 2 3" xfId="24399"/>
    <cellStyle name="Normal 95 4 3" xfId="11336"/>
    <cellStyle name="Normal 95 4 3 2" xfId="28185"/>
    <cellStyle name="Normal 95 4 4" xfId="20618"/>
    <cellStyle name="Normal 95 5" xfId="5176"/>
    <cellStyle name="Normal 95 5 2" xfId="13235"/>
    <cellStyle name="Normal 95 5 2 2" xfId="30082"/>
    <cellStyle name="Normal 95 5 3" xfId="22515"/>
    <cellStyle name="Normal 95 6" xfId="9320"/>
    <cellStyle name="Normal 95 6 2" xfId="26301"/>
    <cellStyle name="Normal 95 7" xfId="18387"/>
    <cellStyle name="Normal 95 8" xfId="18733"/>
    <cellStyle name="Normal 96" xfId="271"/>
    <cellStyle name="Normal 96 2" xfId="1142"/>
    <cellStyle name="Normal 97" xfId="270"/>
    <cellStyle name="Normal 97 2" xfId="1680"/>
    <cellStyle name="Normal 97 2 2" xfId="2679"/>
    <cellStyle name="Normal 97 2 2 2" xfId="4641"/>
    <cellStyle name="Normal 97 2 2 2 2" xfId="8424"/>
    <cellStyle name="Normal 97 2 2 2 2 2" xfId="16483"/>
    <cellStyle name="Normal 97 2 2 2 2 2 2" xfId="33330"/>
    <cellStyle name="Normal 97 2 2 2 2 3" xfId="25763"/>
    <cellStyle name="Normal 97 2 2 2 3" xfId="12700"/>
    <cellStyle name="Normal 97 2 2 2 3 2" xfId="29549"/>
    <cellStyle name="Normal 97 2 2 2 4" xfId="21982"/>
    <cellStyle name="Normal 97 2 2 3" xfId="6540"/>
    <cellStyle name="Normal 97 2 2 3 2" xfId="14599"/>
    <cellStyle name="Normal 97 2 2 3 2 2" xfId="31446"/>
    <cellStyle name="Normal 97 2 2 3 3" xfId="23879"/>
    <cellStyle name="Normal 97 2 2 4" xfId="10766"/>
    <cellStyle name="Normal 97 2 2 4 2" xfId="27665"/>
    <cellStyle name="Normal 97 2 2 5" xfId="18393"/>
    <cellStyle name="Normal 97 2 2 6" xfId="20097"/>
    <cellStyle name="Normal 97 2 3" xfId="3729"/>
    <cellStyle name="Normal 97 2 3 2" xfId="7512"/>
    <cellStyle name="Normal 97 2 3 2 2" xfId="15571"/>
    <cellStyle name="Normal 97 2 3 2 2 2" xfId="32418"/>
    <cellStyle name="Normal 97 2 3 2 3" xfId="24851"/>
    <cellStyle name="Normal 97 2 3 3" xfId="11788"/>
    <cellStyle name="Normal 97 2 3 3 2" xfId="28637"/>
    <cellStyle name="Normal 97 2 3 4" xfId="21070"/>
    <cellStyle name="Normal 97 2 4" xfId="5628"/>
    <cellStyle name="Normal 97 2 4 2" xfId="13687"/>
    <cellStyle name="Normal 97 2 4 2 2" xfId="30534"/>
    <cellStyle name="Normal 97 2 4 3" xfId="22967"/>
    <cellStyle name="Normal 97 2 5" xfId="9813"/>
    <cellStyle name="Normal 97 2 5 2" xfId="26753"/>
    <cellStyle name="Normal 97 2 6" xfId="18392"/>
    <cellStyle name="Normal 97 2 7" xfId="19185"/>
    <cellStyle name="Normal 97 3" xfId="2226"/>
    <cellStyle name="Normal 97 3 2" xfId="4190"/>
    <cellStyle name="Normal 97 3 2 2" xfId="7973"/>
    <cellStyle name="Normal 97 3 2 2 2" xfId="16032"/>
    <cellStyle name="Normal 97 3 2 2 2 2" xfId="32879"/>
    <cellStyle name="Normal 97 3 2 2 3" xfId="25312"/>
    <cellStyle name="Normal 97 3 2 3" xfId="12249"/>
    <cellStyle name="Normal 97 3 2 3 2" xfId="29098"/>
    <cellStyle name="Normal 97 3 2 4" xfId="21531"/>
    <cellStyle name="Normal 97 3 3" xfId="6089"/>
    <cellStyle name="Normal 97 3 3 2" xfId="14148"/>
    <cellStyle name="Normal 97 3 3 2 2" xfId="30995"/>
    <cellStyle name="Normal 97 3 3 3" xfId="23428"/>
    <cellStyle name="Normal 97 3 4" xfId="10314"/>
    <cellStyle name="Normal 97 3 4 2" xfId="27214"/>
    <cellStyle name="Normal 97 3 5" xfId="18394"/>
    <cellStyle name="Normal 97 3 6" xfId="19646"/>
    <cellStyle name="Normal 97 4" xfId="3278"/>
    <cellStyle name="Normal 97 4 2" xfId="7061"/>
    <cellStyle name="Normal 97 4 2 2" xfId="15120"/>
    <cellStyle name="Normal 97 4 2 2 2" xfId="31967"/>
    <cellStyle name="Normal 97 4 2 3" xfId="24400"/>
    <cellStyle name="Normal 97 4 3" xfId="11337"/>
    <cellStyle name="Normal 97 4 3 2" xfId="28186"/>
    <cellStyle name="Normal 97 4 4" xfId="20619"/>
    <cellStyle name="Normal 97 5" xfId="5177"/>
    <cellStyle name="Normal 97 5 2" xfId="13236"/>
    <cellStyle name="Normal 97 5 2 2" xfId="30083"/>
    <cellStyle name="Normal 97 5 3" xfId="22516"/>
    <cellStyle name="Normal 97 6" xfId="9321"/>
    <cellStyle name="Normal 97 6 2" xfId="26302"/>
    <cellStyle name="Normal 97 7" xfId="18391"/>
    <cellStyle name="Normal 97 8" xfId="18734"/>
    <cellStyle name="Normal 97 9" xfId="1141"/>
    <cellStyle name="Normal 98" xfId="1390"/>
    <cellStyle name="Normal 99" xfId="1391"/>
    <cellStyle name="Normal_97MESGRF1" xfId="3"/>
    <cellStyle name="Normál_Elemonthquest_2005_küldhető_050705" xfId="183"/>
    <cellStyle name="Normal_Informe Semanal 52_2011 2" xfId="266"/>
    <cellStyle name="Normal_Informe Semanal 52_2011 2 2" xfId="267"/>
    <cellStyle name="Normal_Informe Semanal 52_2011 3" xfId="265"/>
    <cellStyle name="Normal_Informe Semanal 52_2011 4" xfId="268"/>
    <cellStyle name="Normal_tp-12-00" xfId="262"/>
    <cellStyle name="Normale 2" xfId="184"/>
    <cellStyle name="Normalny_Ferrum . Valuation . CA IB . 8 " xfId="18395"/>
    <cellStyle name="Nota" xfId="185"/>
    <cellStyle name="Nota 2" xfId="186"/>
    <cellStyle name="Notas" xfId="187"/>
    <cellStyle name="Notas 2" xfId="188"/>
    <cellStyle name="Notas 2 2" xfId="18397"/>
    <cellStyle name="Notas 2 3" xfId="33833"/>
    <cellStyle name="Notas 2 4" xfId="460"/>
    <cellStyle name="Notas 3" xfId="189"/>
    <cellStyle name="Notas 3 2" xfId="33834"/>
    <cellStyle name="Notas 3 3" xfId="552"/>
    <cellStyle name="Notas 4" xfId="190"/>
    <cellStyle name="Notas 4 2" xfId="33835"/>
    <cellStyle name="Notas 4 3" xfId="897"/>
    <cellStyle name="Notas 5" xfId="18396"/>
    <cellStyle name="Notas 6" xfId="33832"/>
    <cellStyle name="Notas 7" xfId="459"/>
    <cellStyle name="Notas_Energía" xfId="18398"/>
    <cellStyle name="Note 10" xfId="1460"/>
    <cellStyle name="Note 10 2" xfId="33836"/>
    <cellStyle name="Note 11" xfId="1968"/>
    <cellStyle name="Note 11 2" xfId="33837"/>
    <cellStyle name="Note 12" xfId="2024"/>
    <cellStyle name="Note 12 2" xfId="33838"/>
    <cellStyle name="Note 13" xfId="3028"/>
    <cellStyle name="Note 14" xfId="18510"/>
    <cellStyle name="Note 15" xfId="33894"/>
    <cellStyle name="Note 16" xfId="461"/>
    <cellStyle name="Note 2" xfId="462"/>
    <cellStyle name="Note 2 2" xfId="554"/>
    <cellStyle name="Note 2 2 2" xfId="33840"/>
    <cellStyle name="Note 2 3" xfId="856"/>
    <cellStyle name="Note 2 3 2" xfId="33841"/>
    <cellStyle name="Note 2 4" xfId="18399"/>
    <cellStyle name="Note 2 5" xfId="33839"/>
    <cellStyle name="Note 2_Energía" xfId="18400"/>
    <cellStyle name="Note 3" xfId="553"/>
    <cellStyle name="Note 3 2" xfId="925"/>
    <cellStyle name="Note 3 2 2" xfId="33843"/>
    <cellStyle name="Note 3 3" xfId="33842"/>
    <cellStyle name="Note 4" xfId="610"/>
    <cellStyle name="Note 4 2" xfId="33844"/>
    <cellStyle name="Note 5" xfId="691"/>
    <cellStyle name="Note 5 2" xfId="33845"/>
    <cellStyle name="Note 6" xfId="660"/>
    <cellStyle name="Note 6 2" xfId="33846"/>
    <cellStyle name="Note 7" xfId="855"/>
    <cellStyle name="Note 7 2" xfId="33847"/>
    <cellStyle name="Note 8" xfId="1013"/>
    <cellStyle name="Note 8 2" xfId="33848"/>
    <cellStyle name="Note 8 3" xfId="34141"/>
    <cellStyle name="Note 9" xfId="1182"/>
    <cellStyle name="Note 9 2" xfId="33849"/>
    <cellStyle name="Notiz" xfId="191"/>
    <cellStyle name="Notiz 2" xfId="192"/>
    <cellStyle name="Notiz 3" xfId="193"/>
    <cellStyle name="Notiz 4" xfId="194"/>
    <cellStyle name="Output 10" xfId="1969"/>
    <cellStyle name="Output 10 2" xfId="33850"/>
    <cellStyle name="Output 11" xfId="2000"/>
    <cellStyle name="Output 11 2" xfId="33851"/>
    <cellStyle name="Output 12" xfId="3029"/>
    <cellStyle name="Output 12 2" xfId="33852"/>
    <cellStyle name="Output 13" xfId="18511"/>
    <cellStyle name="Output 14" xfId="33899"/>
    <cellStyle name="Output 15" xfId="463"/>
    <cellStyle name="Output 2" xfId="464"/>
    <cellStyle name="Output 2 2" xfId="858"/>
    <cellStyle name="Output 2 2 2" xfId="33854"/>
    <cellStyle name="Output 2 3" xfId="18401"/>
    <cellStyle name="Output 2 4" xfId="33853"/>
    <cellStyle name="Output 2_Energía" xfId="18402"/>
    <cellStyle name="Output 3" xfId="611"/>
    <cellStyle name="Output 3 2" xfId="33855"/>
    <cellStyle name="Output 4" xfId="693"/>
    <cellStyle name="Output 4 2" xfId="33856"/>
    <cellStyle name="Output 5" xfId="730"/>
    <cellStyle name="Output 5 2" xfId="33857"/>
    <cellStyle name="Output 6" xfId="857"/>
    <cellStyle name="Output 6 2" xfId="33858"/>
    <cellStyle name="Output 7" xfId="1014"/>
    <cellStyle name="Output 7 2" xfId="33859"/>
    <cellStyle name="Output 7 3" xfId="34142"/>
    <cellStyle name="Output 8" xfId="1183"/>
    <cellStyle name="Output 8 2" xfId="33860"/>
    <cellStyle name="Output 9" xfId="1461"/>
    <cellStyle name="Output 9 2" xfId="33861"/>
    <cellStyle name="Overskrift 1" xfId="195"/>
    <cellStyle name="Overskrift 2" xfId="196"/>
    <cellStyle name="Overskrift 3" xfId="197"/>
    <cellStyle name="Overskrift 4" xfId="198"/>
    <cellStyle name="Percent" xfId="2" builtinId="5"/>
    <cellStyle name="Percent 10" xfId="1184"/>
    <cellStyle name="Percent 11" xfId="1462"/>
    <cellStyle name="Percent 12" xfId="1970"/>
    <cellStyle name="Percent 13" xfId="1963"/>
    <cellStyle name="Percent 14" xfId="3030"/>
    <cellStyle name="Percent 14 2" xfId="33862"/>
    <cellStyle name="Percent 15" xfId="18512"/>
    <cellStyle name="Percent 16" xfId="466"/>
    <cellStyle name="Percent 2" xfId="199"/>
    <cellStyle name="Percent 2 2" xfId="200"/>
    <cellStyle name="Percent 2 2 2" xfId="555"/>
    <cellStyle name="Percent 2 3" xfId="201"/>
    <cellStyle name="Percent 2 4" xfId="202"/>
    <cellStyle name="Percent 2 5" xfId="465"/>
    <cellStyle name="Percent 3" xfId="203"/>
    <cellStyle name="Percent 4" xfId="544"/>
    <cellStyle name="Percent 4 2" xfId="18403"/>
    <cellStyle name="Percent 5" xfId="612"/>
    <cellStyle name="Percent 5 2" xfId="18404"/>
    <cellStyle name="Percent 6" xfId="694"/>
    <cellStyle name="Percent 6 2" xfId="18405"/>
    <cellStyle name="Percent 7" xfId="664"/>
    <cellStyle name="Percent 7 2" xfId="18406"/>
    <cellStyle name="Percent 8" xfId="934"/>
    <cellStyle name="Percent 8 10" xfId="18599"/>
    <cellStyle name="Percent 8 11" xfId="34143"/>
    <cellStyle name="Percent 8 2" xfId="1098"/>
    <cellStyle name="Percent 8 2 2" xfId="1359"/>
    <cellStyle name="Percent 8 2 2 2" xfId="1855"/>
    <cellStyle name="Percent 8 2 2 2 2" xfId="2854"/>
    <cellStyle name="Percent 8 2 2 2 2 2" xfId="4816"/>
    <cellStyle name="Percent 8 2 2 2 2 2 2" xfId="8599"/>
    <cellStyle name="Percent 8 2 2 2 2 2 2 2" xfId="16658"/>
    <cellStyle name="Percent 8 2 2 2 2 2 2 2 2" xfId="33505"/>
    <cellStyle name="Percent 8 2 2 2 2 2 2 3" xfId="25938"/>
    <cellStyle name="Percent 8 2 2 2 2 2 3" xfId="12875"/>
    <cellStyle name="Percent 8 2 2 2 2 2 3 2" xfId="29724"/>
    <cellStyle name="Percent 8 2 2 2 2 2 4" xfId="22157"/>
    <cellStyle name="Percent 8 2 2 2 2 3" xfId="6715"/>
    <cellStyle name="Percent 8 2 2 2 2 3 2" xfId="14774"/>
    <cellStyle name="Percent 8 2 2 2 2 3 2 2" xfId="31621"/>
    <cellStyle name="Percent 8 2 2 2 2 3 3" xfId="24054"/>
    <cellStyle name="Percent 8 2 2 2 2 4" xfId="10941"/>
    <cellStyle name="Percent 8 2 2 2 2 4 2" xfId="27840"/>
    <cellStyle name="Percent 8 2 2 2 2 5" xfId="18411"/>
    <cellStyle name="Percent 8 2 2 2 2 6" xfId="20272"/>
    <cellStyle name="Percent 8 2 2 2 3" xfId="3904"/>
    <cellStyle name="Percent 8 2 2 2 3 2" xfId="7687"/>
    <cellStyle name="Percent 8 2 2 2 3 2 2" xfId="15746"/>
    <cellStyle name="Percent 8 2 2 2 3 2 2 2" xfId="32593"/>
    <cellStyle name="Percent 8 2 2 2 3 2 3" xfId="25026"/>
    <cellStyle name="Percent 8 2 2 2 3 3" xfId="11963"/>
    <cellStyle name="Percent 8 2 2 2 3 3 2" xfId="28812"/>
    <cellStyle name="Percent 8 2 2 2 3 4" xfId="21245"/>
    <cellStyle name="Percent 8 2 2 2 4" xfId="5803"/>
    <cellStyle name="Percent 8 2 2 2 4 2" xfId="13862"/>
    <cellStyle name="Percent 8 2 2 2 4 2 2" xfId="30709"/>
    <cellStyle name="Percent 8 2 2 2 4 3" xfId="23142"/>
    <cellStyle name="Percent 8 2 2 2 5" xfId="9988"/>
    <cellStyle name="Percent 8 2 2 2 5 2" xfId="26928"/>
    <cellStyle name="Percent 8 2 2 2 6" xfId="18410"/>
    <cellStyle name="Percent 8 2 2 2 7" xfId="19360"/>
    <cellStyle name="Percent 8 2 2 3" xfId="2401"/>
    <cellStyle name="Percent 8 2 2 3 2" xfId="4365"/>
    <cellStyle name="Percent 8 2 2 3 2 2" xfId="8148"/>
    <cellStyle name="Percent 8 2 2 3 2 2 2" xfId="16207"/>
    <cellStyle name="Percent 8 2 2 3 2 2 2 2" xfId="33054"/>
    <cellStyle name="Percent 8 2 2 3 2 2 3" xfId="25487"/>
    <cellStyle name="Percent 8 2 2 3 2 3" xfId="12424"/>
    <cellStyle name="Percent 8 2 2 3 2 3 2" xfId="29273"/>
    <cellStyle name="Percent 8 2 2 3 2 4" xfId="21706"/>
    <cellStyle name="Percent 8 2 2 3 3" xfId="6264"/>
    <cellStyle name="Percent 8 2 2 3 3 2" xfId="14323"/>
    <cellStyle name="Percent 8 2 2 3 3 2 2" xfId="31170"/>
    <cellStyle name="Percent 8 2 2 3 3 3" xfId="23603"/>
    <cellStyle name="Percent 8 2 2 3 4" xfId="10489"/>
    <cellStyle name="Percent 8 2 2 3 4 2" xfId="27389"/>
    <cellStyle name="Percent 8 2 2 3 5" xfId="18412"/>
    <cellStyle name="Percent 8 2 2 3 6" xfId="19821"/>
    <cellStyle name="Percent 8 2 2 4" xfId="3453"/>
    <cellStyle name="Percent 8 2 2 4 2" xfId="7236"/>
    <cellStyle name="Percent 8 2 2 4 2 2" xfId="15295"/>
    <cellStyle name="Percent 8 2 2 4 2 2 2" xfId="32142"/>
    <cellStyle name="Percent 8 2 2 4 2 3" xfId="24575"/>
    <cellStyle name="Percent 8 2 2 4 3" xfId="11512"/>
    <cellStyle name="Percent 8 2 2 4 3 2" xfId="28361"/>
    <cellStyle name="Percent 8 2 2 4 4" xfId="20794"/>
    <cellStyle name="Percent 8 2 2 5" xfId="5352"/>
    <cellStyle name="Percent 8 2 2 5 2" xfId="13411"/>
    <cellStyle name="Percent 8 2 2 5 2 2" xfId="30258"/>
    <cellStyle name="Percent 8 2 2 5 3" xfId="22691"/>
    <cellStyle name="Percent 8 2 2 6" xfId="9513"/>
    <cellStyle name="Percent 8 2 2 6 2" xfId="26477"/>
    <cellStyle name="Percent 8 2 2 7" xfId="18409"/>
    <cellStyle name="Percent 8 2 2 8" xfId="18909"/>
    <cellStyle name="Percent 8 2 3" xfId="1637"/>
    <cellStyle name="Percent 8 2 3 2" xfId="2636"/>
    <cellStyle name="Percent 8 2 3 2 2" xfId="4598"/>
    <cellStyle name="Percent 8 2 3 2 2 2" xfId="8381"/>
    <cellStyle name="Percent 8 2 3 2 2 2 2" xfId="16440"/>
    <cellStyle name="Percent 8 2 3 2 2 2 2 2" xfId="33287"/>
    <cellStyle name="Percent 8 2 3 2 2 2 3" xfId="25720"/>
    <cellStyle name="Percent 8 2 3 2 2 3" xfId="12657"/>
    <cellStyle name="Percent 8 2 3 2 2 3 2" xfId="29506"/>
    <cellStyle name="Percent 8 2 3 2 2 4" xfId="21939"/>
    <cellStyle name="Percent 8 2 3 2 3" xfId="6497"/>
    <cellStyle name="Percent 8 2 3 2 3 2" xfId="14556"/>
    <cellStyle name="Percent 8 2 3 2 3 2 2" xfId="31403"/>
    <cellStyle name="Percent 8 2 3 2 3 3" xfId="23836"/>
    <cellStyle name="Percent 8 2 3 2 4" xfId="10723"/>
    <cellStyle name="Percent 8 2 3 2 4 2" xfId="27622"/>
    <cellStyle name="Percent 8 2 3 2 5" xfId="18414"/>
    <cellStyle name="Percent 8 2 3 2 6" xfId="20054"/>
    <cellStyle name="Percent 8 2 3 3" xfId="3686"/>
    <cellStyle name="Percent 8 2 3 3 2" xfId="7469"/>
    <cellStyle name="Percent 8 2 3 3 2 2" xfId="15528"/>
    <cellStyle name="Percent 8 2 3 3 2 2 2" xfId="32375"/>
    <cellStyle name="Percent 8 2 3 3 2 3" xfId="24808"/>
    <cellStyle name="Percent 8 2 3 3 3" xfId="11745"/>
    <cellStyle name="Percent 8 2 3 3 3 2" xfId="28594"/>
    <cellStyle name="Percent 8 2 3 3 4" xfId="21027"/>
    <cellStyle name="Percent 8 2 3 4" xfId="5585"/>
    <cellStyle name="Percent 8 2 3 4 2" xfId="13644"/>
    <cellStyle name="Percent 8 2 3 4 2 2" xfId="30491"/>
    <cellStyle name="Percent 8 2 3 4 3" xfId="22924"/>
    <cellStyle name="Percent 8 2 3 5" xfId="9770"/>
    <cellStyle name="Percent 8 2 3 5 2" xfId="26710"/>
    <cellStyle name="Percent 8 2 3 6" xfId="18413"/>
    <cellStyle name="Percent 8 2 3 7" xfId="19142"/>
    <cellStyle name="Percent 8 2 4" xfId="2183"/>
    <cellStyle name="Percent 8 2 4 2" xfId="4147"/>
    <cellStyle name="Percent 8 2 4 2 2" xfId="7930"/>
    <cellStyle name="Percent 8 2 4 2 2 2" xfId="15989"/>
    <cellStyle name="Percent 8 2 4 2 2 2 2" xfId="32836"/>
    <cellStyle name="Percent 8 2 4 2 2 3" xfId="25269"/>
    <cellStyle name="Percent 8 2 4 2 3" xfId="12206"/>
    <cellStyle name="Percent 8 2 4 2 3 2" xfId="29055"/>
    <cellStyle name="Percent 8 2 4 2 4" xfId="21488"/>
    <cellStyle name="Percent 8 2 4 3" xfId="6046"/>
    <cellStyle name="Percent 8 2 4 3 2" xfId="14105"/>
    <cellStyle name="Percent 8 2 4 3 2 2" xfId="30952"/>
    <cellStyle name="Percent 8 2 4 3 3" xfId="23385"/>
    <cellStyle name="Percent 8 2 4 4" xfId="10271"/>
    <cellStyle name="Percent 8 2 4 4 2" xfId="27171"/>
    <cellStyle name="Percent 8 2 4 5" xfId="18415"/>
    <cellStyle name="Percent 8 2 4 6" xfId="19603"/>
    <cellStyle name="Percent 8 2 5" xfId="3235"/>
    <cellStyle name="Percent 8 2 5 2" xfId="7018"/>
    <cellStyle name="Percent 8 2 5 2 2" xfId="15077"/>
    <cellStyle name="Percent 8 2 5 2 2 2" xfId="31924"/>
    <cellStyle name="Percent 8 2 5 2 3" xfId="24357"/>
    <cellStyle name="Percent 8 2 5 3" xfId="11294"/>
    <cellStyle name="Percent 8 2 5 3 2" xfId="28143"/>
    <cellStyle name="Percent 8 2 5 4" xfId="20576"/>
    <cellStyle name="Percent 8 2 6" xfId="5134"/>
    <cellStyle name="Percent 8 2 6 2" xfId="13193"/>
    <cellStyle name="Percent 8 2 6 2 2" xfId="30040"/>
    <cellStyle name="Percent 8 2 6 3" xfId="22473"/>
    <cellStyle name="Percent 8 2 7" xfId="9278"/>
    <cellStyle name="Percent 8 2 7 2" xfId="26259"/>
    <cellStyle name="Percent 8 2 8" xfId="18408"/>
    <cellStyle name="Percent 8 2 9" xfId="18691"/>
    <cellStyle name="Percent 8 3" xfId="1267"/>
    <cellStyle name="Percent 8 3 2" xfId="1763"/>
    <cellStyle name="Percent 8 3 2 2" xfId="2762"/>
    <cellStyle name="Percent 8 3 2 2 2" xfId="4724"/>
    <cellStyle name="Percent 8 3 2 2 2 2" xfId="8507"/>
    <cellStyle name="Percent 8 3 2 2 2 2 2" xfId="16566"/>
    <cellStyle name="Percent 8 3 2 2 2 2 2 2" xfId="33413"/>
    <cellStyle name="Percent 8 3 2 2 2 2 3" xfId="25846"/>
    <cellStyle name="Percent 8 3 2 2 2 3" xfId="12783"/>
    <cellStyle name="Percent 8 3 2 2 2 3 2" xfId="29632"/>
    <cellStyle name="Percent 8 3 2 2 2 4" xfId="22065"/>
    <cellStyle name="Percent 8 3 2 2 3" xfId="6623"/>
    <cellStyle name="Percent 8 3 2 2 3 2" xfId="14682"/>
    <cellStyle name="Percent 8 3 2 2 3 2 2" xfId="31529"/>
    <cellStyle name="Percent 8 3 2 2 3 3" xfId="23962"/>
    <cellStyle name="Percent 8 3 2 2 4" xfId="10849"/>
    <cellStyle name="Percent 8 3 2 2 4 2" xfId="27748"/>
    <cellStyle name="Percent 8 3 2 2 5" xfId="18418"/>
    <cellStyle name="Percent 8 3 2 2 6" xfId="20180"/>
    <cellStyle name="Percent 8 3 2 3" xfId="3812"/>
    <cellStyle name="Percent 8 3 2 3 2" xfId="7595"/>
    <cellStyle name="Percent 8 3 2 3 2 2" xfId="15654"/>
    <cellStyle name="Percent 8 3 2 3 2 2 2" xfId="32501"/>
    <cellStyle name="Percent 8 3 2 3 2 3" xfId="24934"/>
    <cellStyle name="Percent 8 3 2 3 3" xfId="11871"/>
    <cellStyle name="Percent 8 3 2 3 3 2" xfId="28720"/>
    <cellStyle name="Percent 8 3 2 3 4" xfId="21153"/>
    <cellStyle name="Percent 8 3 2 4" xfId="5711"/>
    <cellStyle name="Percent 8 3 2 4 2" xfId="13770"/>
    <cellStyle name="Percent 8 3 2 4 2 2" xfId="30617"/>
    <cellStyle name="Percent 8 3 2 4 3" xfId="23050"/>
    <cellStyle name="Percent 8 3 2 5" xfId="9896"/>
    <cellStyle name="Percent 8 3 2 5 2" xfId="26836"/>
    <cellStyle name="Percent 8 3 2 6" xfId="18417"/>
    <cellStyle name="Percent 8 3 2 7" xfId="19268"/>
    <cellStyle name="Percent 8 3 3" xfId="2309"/>
    <cellStyle name="Percent 8 3 3 2" xfId="4273"/>
    <cellStyle name="Percent 8 3 3 2 2" xfId="8056"/>
    <cellStyle name="Percent 8 3 3 2 2 2" xfId="16115"/>
    <cellStyle name="Percent 8 3 3 2 2 2 2" xfId="32962"/>
    <cellStyle name="Percent 8 3 3 2 2 3" xfId="25395"/>
    <cellStyle name="Percent 8 3 3 2 3" xfId="12332"/>
    <cellStyle name="Percent 8 3 3 2 3 2" xfId="29181"/>
    <cellStyle name="Percent 8 3 3 2 4" xfId="21614"/>
    <cellStyle name="Percent 8 3 3 3" xfId="6172"/>
    <cellStyle name="Percent 8 3 3 3 2" xfId="14231"/>
    <cellStyle name="Percent 8 3 3 3 2 2" xfId="31078"/>
    <cellStyle name="Percent 8 3 3 3 3" xfId="23511"/>
    <cellStyle name="Percent 8 3 3 4" xfId="10397"/>
    <cellStyle name="Percent 8 3 3 4 2" xfId="27297"/>
    <cellStyle name="Percent 8 3 3 5" xfId="18419"/>
    <cellStyle name="Percent 8 3 3 6" xfId="19729"/>
    <cellStyle name="Percent 8 3 4" xfId="3361"/>
    <cellStyle name="Percent 8 3 4 2" xfId="7144"/>
    <cellStyle name="Percent 8 3 4 2 2" xfId="15203"/>
    <cellStyle name="Percent 8 3 4 2 2 2" xfId="32050"/>
    <cellStyle name="Percent 8 3 4 2 3" xfId="24483"/>
    <cellStyle name="Percent 8 3 4 3" xfId="11420"/>
    <cellStyle name="Percent 8 3 4 3 2" xfId="28269"/>
    <cellStyle name="Percent 8 3 4 4" xfId="20702"/>
    <cellStyle name="Percent 8 3 5" xfId="5260"/>
    <cellStyle name="Percent 8 3 5 2" xfId="13319"/>
    <cellStyle name="Percent 8 3 5 2 2" xfId="30166"/>
    <cellStyle name="Percent 8 3 5 3" xfId="22599"/>
    <cellStyle name="Percent 8 3 6" xfId="9421"/>
    <cellStyle name="Percent 8 3 6 2" xfId="26385"/>
    <cellStyle name="Percent 8 3 7" xfId="18416"/>
    <cellStyle name="Percent 8 3 8" xfId="18817"/>
    <cellStyle name="Percent 8 4" xfId="1545"/>
    <cellStyle name="Percent 8 4 2" xfId="2544"/>
    <cellStyle name="Percent 8 4 2 2" xfId="4506"/>
    <cellStyle name="Percent 8 4 2 2 2" xfId="8289"/>
    <cellStyle name="Percent 8 4 2 2 2 2" xfId="16348"/>
    <cellStyle name="Percent 8 4 2 2 2 2 2" xfId="33195"/>
    <cellStyle name="Percent 8 4 2 2 2 3" xfId="25628"/>
    <cellStyle name="Percent 8 4 2 2 3" xfId="12565"/>
    <cellStyle name="Percent 8 4 2 2 3 2" xfId="29414"/>
    <cellStyle name="Percent 8 4 2 2 4" xfId="21847"/>
    <cellStyle name="Percent 8 4 2 3" xfId="6405"/>
    <cellStyle name="Percent 8 4 2 3 2" xfId="14464"/>
    <cellStyle name="Percent 8 4 2 3 2 2" xfId="31311"/>
    <cellStyle name="Percent 8 4 2 3 3" xfId="23744"/>
    <cellStyle name="Percent 8 4 2 4" xfId="10631"/>
    <cellStyle name="Percent 8 4 2 4 2" xfId="27530"/>
    <cellStyle name="Percent 8 4 2 5" xfId="18421"/>
    <cellStyle name="Percent 8 4 2 6" xfId="19962"/>
    <cellStyle name="Percent 8 4 3" xfId="3594"/>
    <cellStyle name="Percent 8 4 3 2" xfId="7377"/>
    <cellStyle name="Percent 8 4 3 2 2" xfId="15436"/>
    <cellStyle name="Percent 8 4 3 2 2 2" xfId="32283"/>
    <cellStyle name="Percent 8 4 3 2 3" xfId="24716"/>
    <cellStyle name="Percent 8 4 3 3" xfId="11653"/>
    <cellStyle name="Percent 8 4 3 3 2" xfId="28502"/>
    <cellStyle name="Percent 8 4 3 4" xfId="20935"/>
    <cellStyle name="Percent 8 4 4" xfId="5493"/>
    <cellStyle name="Percent 8 4 4 2" xfId="13552"/>
    <cellStyle name="Percent 8 4 4 2 2" xfId="30399"/>
    <cellStyle name="Percent 8 4 4 3" xfId="22832"/>
    <cellStyle name="Percent 8 4 5" xfId="9678"/>
    <cellStyle name="Percent 8 4 5 2" xfId="26618"/>
    <cellStyle name="Percent 8 4 6" xfId="18420"/>
    <cellStyle name="Percent 8 4 7" xfId="19050"/>
    <cellStyle name="Percent 8 5" xfId="2084"/>
    <cellStyle name="Percent 8 5 2" xfId="4055"/>
    <cellStyle name="Percent 8 5 2 2" xfId="7838"/>
    <cellStyle name="Percent 8 5 2 2 2" xfId="15897"/>
    <cellStyle name="Percent 8 5 2 2 2 2" xfId="32744"/>
    <cellStyle name="Percent 8 5 2 2 3" xfId="25177"/>
    <cellStyle name="Percent 8 5 2 3" xfId="12114"/>
    <cellStyle name="Percent 8 5 2 3 2" xfId="28963"/>
    <cellStyle name="Percent 8 5 2 4" xfId="21396"/>
    <cellStyle name="Percent 8 5 3" xfId="5954"/>
    <cellStyle name="Percent 8 5 3 2" xfId="14013"/>
    <cellStyle name="Percent 8 5 3 2 2" xfId="30860"/>
    <cellStyle name="Percent 8 5 3 3" xfId="23293"/>
    <cellStyle name="Percent 8 5 4" xfId="10177"/>
    <cellStyle name="Percent 8 5 4 2" xfId="27079"/>
    <cellStyle name="Percent 8 5 5" xfId="18422"/>
    <cellStyle name="Percent 8 5 6" xfId="19511"/>
    <cellStyle name="Percent 8 6" xfId="3114"/>
    <cellStyle name="Percent 8 6 2" xfId="6926"/>
    <cellStyle name="Percent 8 6 2 2" xfId="14985"/>
    <cellStyle name="Percent 8 6 2 2 2" xfId="31832"/>
    <cellStyle name="Percent 8 6 2 3" xfId="24265"/>
    <cellStyle name="Percent 8 6 3" xfId="11176"/>
    <cellStyle name="Percent 8 6 3 2" xfId="28051"/>
    <cellStyle name="Percent 8 6 4" xfId="20484"/>
    <cellStyle name="Percent 8 7" xfId="5042"/>
    <cellStyle name="Percent 8 7 2" xfId="13101"/>
    <cellStyle name="Percent 8 7 2 2" xfId="29948"/>
    <cellStyle name="Percent 8 7 3" xfId="22381"/>
    <cellStyle name="Percent 8 8" xfId="9139"/>
    <cellStyle name="Percent 8 8 2" xfId="26167"/>
    <cellStyle name="Percent 8 9" xfId="18407"/>
    <cellStyle name="Percent 9" xfId="1015"/>
    <cellStyle name="Percentuale 2" xfId="204"/>
    <cellStyle name="Porcentaje" xfId="18423"/>
    <cellStyle name="Porcentual 2" xfId="467"/>
    <cellStyle name="Porcentual 3" xfId="468"/>
    <cellStyle name="Porcentual 4" xfId="469"/>
    <cellStyle name="Porcentual 4 2" xfId="557"/>
    <cellStyle name="Porcentual 4 3" xfId="910"/>
    <cellStyle name="Porcentual 5" xfId="556"/>
    <cellStyle name="Pounds" xfId="18424"/>
    <cellStyle name="Pounds (0)" xfId="18425"/>
    <cellStyle name="Pounds_Centro1" xfId="18426"/>
    <cellStyle name="Punto" xfId="18427"/>
    <cellStyle name="Punto0" xfId="18428"/>
    <cellStyle name="Referencia hoja activa" xfId="470"/>
    <cellStyle name="Referencia otra hoja" xfId="471"/>
    <cellStyle name="Referencia otro libro" xfId="472"/>
    <cellStyle name="ROBERTO" xfId="473"/>
    <cellStyle name="Rotulo" xfId="474"/>
    <cellStyle name="Rotulo 2" xfId="475"/>
    <cellStyle name="Salida" xfId="205"/>
    <cellStyle name="Salida 2" xfId="476"/>
    <cellStyle name="Salida 2 2" xfId="18430"/>
    <cellStyle name="Salida 2 3" xfId="33873"/>
    <cellStyle name="Salida 3" xfId="898"/>
    <cellStyle name="Salida 3 2" xfId="33874"/>
    <cellStyle name="Salida 4" xfId="18429"/>
    <cellStyle name="Salida 5" xfId="33872"/>
    <cellStyle name="Salida 6" xfId="508"/>
    <cellStyle name="Sammenkædet celle" xfId="206"/>
    <cellStyle name="Schlecht" xfId="207"/>
    <cellStyle name="Standard 2" xfId="208"/>
    <cellStyle name="Standard 2 2" xfId="209"/>
    <cellStyle name="Standard 2 3" xfId="210"/>
    <cellStyle name="Standard 2 4" xfId="211"/>
    <cellStyle name="Style 1" xfId="212"/>
    <cellStyle name="Style 27" xfId="911"/>
    <cellStyle name="Style 35" xfId="912"/>
    <cellStyle name="Style 36" xfId="913"/>
    <cellStyle name="test" xfId="18431"/>
    <cellStyle name="Testo avviso" xfId="213"/>
    <cellStyle name="Testo descrittivo" xfId="214"/>
    <cellStyle name="Texto de advertencia" xfId="215"/>
    <cellStyle name="Texto de advertencia 2" xfId="478"/>
    <cellStyle name="Texto de advertencia 2 2" xfId="18433"/>
    <cellStyle name="Texto de advertencia 3" xfId="558"/>
    <cellStyle name="Texto de advertencia 4" xfId="899"/>
    <cellStyle name="Texto de advertencia 5" xfId="18432"/>
    <cellStyle name="Texto de advertencia 5 2" xfId="33883"/>
    <cellStyle name="Texto de advertencia 6" xfId="477"/>
    <cellStyle name="Texto de advertencia_Energía" xfId="479"/>
    <cellStyle name="Texto explicativo" xfId="216"/>
    <cellStyle name="Texto explicativo 2" xfId="480"/>
    <cellStyle name="Texto explicativo 2 2" xfId="18435"/>
    <cellStyle name="Texto explicativo 3" xfId="900"/>
    <cellStyle name="Texto explicativo 4" xfId="18434"/>
    <cellStyle name="Texto explicativo 5" xfId="507"/>
    <cellStyle name="Titel" xfId="217"/>
    <cellStyle name="Title 10" xfId="1975"/>
    <cellStyle name="Title 11" xfId="2025"/>
    <cellStyle name="Title 12" xfId="3031"/>
    <cellStyle name="Title 12 2" xfId="33889"/>
    <cellStyle name="Title 13" xfId="18513"/>
    <cellStyle name="Title 14" xfId="33908"/>
    <cellStyle name="Title 15" xfId="481"/>
    <cellStyle name="Title 2" xfId="482"/>
    <cellStyle name="Title 2 2" xfId="860"/>
    <cellStyle name="Title 3" xfId="613"/>
    <cellStyle name="Title 4" xfId="695"/>
    <cellStyle name="Title 5" xfId="692"/>
    <cellStyle name="Title 6" xfId="859"/>
    <cellStyle name="Title 7" xfId="1016"/>
    <cellStyle name="Title 7 2" xfId="34144"/>
    <cellStyle name="Title 8" xfId="1185"/>
    <cellStyle name="Title 9" xfId="1463"/>
    <cellStyle name="Titles" xfId="18436"/>
    <cellStyle name="Titolo" xfId="218"/>
    <cellStyle name="Titolo 1" xfId="219"/>
    <cellStyle name="Titolo 2" xfId="220"/>
    <cellStyle name="Titolo 3" xfId="221"/>
    <cellStyle name="Titolo 4" xfId="222"/>
    <cellStyle name="Título" xfId="223"/>
    <cellStyle name="Título 1" xfId="224"/>
    <cellStyle name="Título 1 2" xfId="483"/>
    <cellStyle name="Título 1 2 2" xfId="18438"/>
    <cellStyle name="Título 1 3" xfId="902"/>
    <cellStyle name="Título 1 4" xfId="18437"/>
    <cellStyle name="Título 1 5" xfId="505"/>
    <cellStyle name="Título 10" xfId="484"/>
    <cellStyle name="Título 11" xfId="485"/>
    <cellStyle name="Título 12" xfId="901"/>
    <cellStyle name="Título 13" xfId="506"/>
    <cellStyle name="Título 2" xfId="225"/>
    <cellStyle name="Título 2 2" xfId="486"/>
    <cellStyle name="Título 2 2 2" xfId="18440"/>
    <cellStyle name="Título 2 3" xfId="903"/>
    <cellStyle name="Título 2 4" xfId="18439"/>
    <cellStyle name="Título 2 5" xfId="504"/>
    <cellStyle name="Título 3" xfId="226"/>
    <cellStyle name="Título 3 2" xfId="487"/>
    <cellStyle name="Título 3 2 2" xfId="18442"/>
    <cellStyle name="Título 3 3" xfId="904"/>
    <cellStyle name="Título 3 4" xfId="18441"/>
    <cellStyle name="Título 3 5" xfId="503"/>
    <cellStyle name="Título 4" xfId="488"/>
    <cellStyle name="Título 4 2" xfId="18443"/>
    <cellStyle name="Título 5" xfId="489"/>
    <cellStyle name="Título 6" xfId="490"/>
    <cellStyle name="Título 7" xfId="491"/>
    <cellStyle name="Título 8" xfId="492"/>
    <cellStyle name="Título 9" xfId="493"/>
    <cellStyle name="Título_IDCC EGM 2809_2009" xfId="502"/>
    <cellStyle name="Tocopilla" xfId="18444"/>
    <cellStyle name="Total 10" xfId="1464"/>
    <cellStyle name="Total 11" xfId="1980"/>
    <cellStyle name="Total 12" xfId="2073"/>
    <cellStyle name="Total 13" xfId="3032"/>
    <cellStyle name="Total 13 2" xfId="33910"/>
    <cellStyle name="Total 14" xfId="18514"/>
    <cellStyle name="Total 15" xfId="33892"/>
    <cellStyle name="Total 16" xfId="494"/>
    <cellStyle name="Total 2" xfId="495"/>
    <cellStyle name="Total 2 2" xfId="496"/>
    <cellStyle name="Total 2 3" xfId="861"/>
    <cellStyle name="Total 2 4" xfId="18445"/>
    <cellStyle name="Total 2 5" xfId="33911"/>
    <cellStyle name="Total 2_Energía" xfId="18446"/>
    <cellStyle name="Total 3" xfId="497"/>
    <cellStyle name="Total 3 2" xfId="926"/>
    <cellStyle name="Total 4" xfId="559"/>
    <cellStyle name="Total 5" xfId="614"/>
    <cellStyle name="Total 6" xfId="701"/>
    <cellStyle name="Total 7" xfId="714"/>
    <cellStyle name="Total 8" xfId="1017"/>
    <cellStyle name="Total 8 2" xfId="34145"/>
    <cellStyle name="Total 9" xfId="1186"/>
    <cellStyle name="Totale" xfId="227"/>
    <cellStyle name="Überschrift" xfId="228"/>
    <cellStyle name="Überschrift 1" xfId="229"/>
    <cellStyle name="Überschrift 2" xfId="230"/>
    <cellStyle name="Überschrift 3" xfId="231"/>
    <cellStyle name="Überschrift 4" xfId="232"/>
    <cellStyle name="Ugyldig" xfId="233"/>
    <cellStyle name="Undefined" xfId="18447"/>
    <cellStyle name="UNITS" xfId="18448"/>
    <cellStyle name="Valore non valido" xfId="234"/>
    <cellStyle name="Valore valido" xfId="235"/>
    <cellStyle name="Verificación" xfId="498"/>
    <cellStyle name="Verknüpfte Zelle" xfId="236"/>
    <cellStyle name="Warnender Text" xfId="237"/>
    <cellStyle name="Warning Text 10" xfId="1983"/>
    <cellStyle name="Warning Text 11" xfId="1958"/>
    <cellStyle name="Warning Text 12" xfId="3033"/>
    <cellStyle name="Warning Text 13" xfId="18516"/>
    <cellStyle name="Warning Text 14" xfId="33895"/>
    <cellStyle name="Warning Text 15" xfId="499"/>
    <cellStyle name="Warning Text 2" xfId="500"/>
    <cellStyle name="Warning Text 2 2" xfId="863"/>
    <cellStyle name="Warning Text 2 3" xfId="18449"/>
    <cellStyle name="Warning Text 2_Energía" xfId="18450"/>
    <cellStyle name="Warning Text 3" xfId="615"/>
    <cellStyle name="Warning Text 3 2" xfId="927"/>
    <cellStyle name="Warning Text 4" xfId="702"/>
    <cellStyle name="Warning Text 5" xfId="753"/>
    <cellStyle name="Warning Text 6" xfId="862"/>
    <cellStyle name="Warning Text 7" xfId="1018"/>
    <cellStyle name="Warning Text 7 2" xfId="34146"/>
    <cellStyle name="Warning Text 8" xfId="1187"/>
    <cellStyle name="Warning Text 9" xfId="1465"/>
    <cellStyle name="White" xfId="18452"/>
    <cellStyle name="Zelle überprüfen" xfId="238"/>
    <cellStyle name="Εισαγωγή" xfId="239"/>
    <cellStyle name="Έλεγχος κελιού" xfId="240"/>
    <cellStyle name="Έμφαση1" xfId="241"/>
    <cellStyle name="Έμφαση2" xfId="242"/>
    <cellStyle name="Έμφαση3" xfId="243"/>
    <cellStyle name="Έμφαση4" xfId="244"/>
    <cellStyle name="Έμφαση5" xfId="245"/>
    <cellStyle name="Έμφαση6" xfId="246"/>
    <cellStyle name="Έξοδος" xfId="247"/>
    <cellStyle name="Επεξηγηματικό κείμενο" xfId="248"/>
    <cellStyle name="Επικεφαλίδα 1" xfId="249"/>
    <cellStyle name="Επικεφαλίδα 2" xfId="250"/>
    <cellStyle name="Επικεφαλίδα 3" xfId="251"/>
    <cellStyle name="Επικεφαλίδα 4" xfId="252"/>
    <cellStyle name="Κακό" xfId="253"/>
    <cellStyle name="Καλό" xfId="254"/>
    <cellStyle name="Ουδέτερο" xfId="255"/>
    <cellStyle name="Προειδοποιητικό κείμενο" xfId="256"/>
    <cellStyle name="Σημείωση" xfId="257"/>
    <cellStyle name="Συνδεδεμένο κελί" xfId="258"/>
    <cellStyle name="Σύνολο" xfId="259"/>
    <cellStyle name="Τίτλος" xfId="260"/>
    <cellStyle name="Υπολογισμός" xfId="261"/>
  </cellStyles>
  <dxfs count="11">
    <dxf>
      <font>
        <color theme="0" tint="-0.34998626667073579"/>
      </font>
    </dxf>
    <dxf>
      <font>
        <b/>
      </font>
    </dxf>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92B1D6"/>
      <color rgb="FF7099CA"/>
      <color rgb="FFEBF6F9"/>
      <color rgb="FF35A135"/>
      <color rgb="FFCCECFF"/>
      <color rgb="FF66FFFF"/>
      <color rgb="FF0000FF"/>
      <color rgb="FFE2E2E2"/>
      <color rgb="FFDAA600"/>
      <color rgb="FF236B2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0589713919929339"/>
                  <c:y val="7.2893770840922467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837148695701525"/>
                  <c:y val="-3.5273722457290706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004708506480474"/>
                  <c:y val="-7.04678641148504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4556238397029639"/>
                  <c:y val="-0.15432606902856183"/>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2601626016260162"/>
                  <c:y val="-0.20049571381210235"/>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0.27748026983197066"/>
                  <c:y val="-0.2005245607644240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7.7520091478136641E-2"/>
                  <c:y val="-0.21033803158946768"/>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Resumen_Relevante'!$T$32:$T$39</c:f>
              <c:numCache>
                <c:formatCode>#,##0.00</c:formatCode>
                <c:ptCount val="8"/>
                <c:pt idx="0">
                  <c:v>2162.7702167700004</c:v>
                </c:pt>
                <c:pt idx="1">
                  <c:v>1553.1143380999999</c:v>
                </c:pt>
                <c:pt idx="2">
                  <c:v>84.876053969999987</c:v>
                </c:pt>
                <c:pt idx="3">
                  <c:v>79.400688479999999</c:v>
                </c:pt>
                <c:pt idx="4">
                  <c:v>92.382643180000002</c:v>
                </c:pt>
                <c:pt idx="5">
                  <c:v>15.85539593</c:v>
                </c:pt>
                <c:pt idx="6">
                  <c:v>8.2079672680000009</c:v>
                </c:pt>
                <c:pt idx="7">
                  <c:v>2.7806915749999996</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3346835683296338"/>
                  <c:y val="0.1535580650283483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301641526409598"/>
                  <c:y val="-0.11593801664471656"/>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7702715904498759"/>
                  <c:y val="-5.623298867001055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2586874921884134"/>
                  <c:y val="-0.15432622523608036"/>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0632286485110147"/>
                  <c:y val="-0.19575083363689857"/>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6910569105691054E-2"/>
                  <c:y val="-0.20526942128381909"/>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7445746111004415"/>
                  <c:y val="-0.1771233413245948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Resumen_Relevante'!$U$32:$U$39</c:f>
              <c:numCache>
                <c:formatCode>#,##0.00</c:formatCode>
                <c:ptCount val="8"/>
                <c:pt idx="0">
                  <c:v>1576.171992589502</c:v>
                </c:pt>
                <c:pt idx="1">
                  <c:v>2037.1579556722857</c:v>
                </c:pt>
                <c:pt idx="2">
                  <c:v>95.414071852372203</c:v>
                </c:pt>
                <c:pt idx="3">
                  <c:v>67.156265958838006</c:v>
                </c:pt>
                <c:pt idx="4">
                  <c:v>57.273199419990604</c:v>
                </c:pt>
                <c:pt idx="5">
                  <c:v>15.9687709575</c:v>
                </c:pt>
                <c:pt idx="6">
                  <c:v>8.938815525271</c:v>
                </c:pt>
                <c:pt idx="7">
                  <c:v>4.0878800420500001</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&amp;R&amp;"Tahoma,Negrita"Informe de la Operación Mensual - Junio 2017
INFSGI-MES-06-2017
07/07/2017
Versión: 01</c:oddHeader>
    </c:headerFooter>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57644605526445392"/>
        </c:manualLayout>
      </c:layout>
      <c:barChart>
        <c:barDir val="col"/>
        <c:grouping val="stacked"/>
        <c:varyColors val="0"/>
        <c:ser>
          <c:idx val="0"/>
          <c:order val="0"/>
          <c:tx>
            <c:strRef>
              <c:f>'4. Oferta Generación'!$N$35</c:f>
              <c:strCache>
                <c:ptCount val="1"/>
                <c:pt idx="0">
                  <c:v>FRANCIS</c:v>
                </c:pt>
              </c:strCache>
            </c:strRef>
          </c:tx>
          <c:spPr>
            <a:solidFill>
              <a:srgbClr val="0070C0"/>
            </a:solidFill>
          </c:spPr>
          <c:invertIfNegative val="0"/>
          <c:dLbls>
            <c:dLbl>
              <c:idx val="0"/>
              <c:layout>
                <c:manualLayout>
                  <c:x val="-2.2737826083455534E-3"/>
                  <c:y val="-0.29294152767368303"/>
                </c:manualLayout>
              </c:layout>
              <c:tx>
                <c:rich>
                  <a:bodyPr/>
                  <a:lstStyle/>
                  <a:p>
                    <a:pPr>
                      <a:defRPr>
                        <a:solidFill>
                          <a:schemeClr val="tx1"/>
                        </a:solidFill>
                      </a:defRPr>
                    </a:pPr>
                    <a:r>
                      <a:rPr lang="en-US">
                        <a:solidFill>
                          <a:schemeClr val="tx1"/>
                        </a:solidFill>
                      </a:rPr>
                      <a:t>39,3 MW</a:t>
                    </a:r>
                  </a:p>
                </c:rich>
              </c:tx>
              <c:numFmt formatCode="#,##0.0" sourceLinked="0"/>
              <c:spPr/>
              <c:showLegendKey val="0"/>
              <c:showVal val="1"/>
              <c:showCatName val="0"/>
              <c:showSerName val="0"/>
              <c:showPercent val="0"/>
              <c:showBubbleSize val="0"/>
            </c:dLbl>
            <c:numFmt formatCode="#,##0.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Generación'!$O$34:$P$34</c:f>
              <c:strCache>
                <c:ptCount val="2"/>
                <c:pt idx="0">
                  <c:v>HIDRO</c:v>
                </c:pt>
                <c:pt idx="1">
                  <c:v>GAS NATURAL</c:v>
                </c:pt>
              </c:strCache>
            </c:strRef>
          </c:cat>
          <c:val>
            <c:numRef>
              <c:f>'4. Oferta Generación'!$O$35:$P$35</c:f>
              <c:numCache>
                <c:formatCode>#,##0.000</c:formatCode>
                <c:ptCount val="2"/>
                <c:pt idx="0">
                  <c:v>39.299999999999997</c:v>
                </c:pt>
              </c:numCache>
            </c:numRef>
          </c:val>
        </c:ser>
        <c:ser>
          <c:idx val="1"/>
          <c:order val="1"/>
          <c:tx>
            <c:strRef>
              <c:f>'4. Oferta Generación'!$N$36</c:f>
              <c:strCache>
                <c:ptCount val="1"/>
                <c:pt idx="0">
                  <c:v>TURBINAS A GAS</c:v>
                </c:pt>
              </c:strCache>
            </c:strRef>
          </c:tx>
          <c:spPr>
            <a:solidFill>
              <a:srgbClr val="C00000"/>
            </a:solidFill>
          </c:spPr>
          <c:invertIfNegative val="0"/>
          <c:dLbls>
            <c:dLbl>
              <c:idx val="1"/>
              <c:layout>
                <c:manualLayout>
                  <c:x val="0"/>
                  <c:y val="-0.31055880895821952"/>
                </c:manualLayout>
              </c:layout>
              <c:tx>
                <c:rich>
                  <a:bodyPr/>
                  <a:lstStyle/>
                  <a:p>
                    <a:pPr>
                      <a:defRPr>
                        <a:solidFill>
                          <a:schemeClr val="tx1"/>
                        </a:solidFill>
                      </a:defRPr>
                    </a:pPr>
                    <a:r>
                      <a:rPr lang="en-US">
                        <a:solidFill>
                          <a:schemeClr val="tx1"/>
                        </a:solidFill>
                      </a:rPr>
                      <a:t>35,0 MW</a:t>
                    </a:r>
                  </a:p>
                </c:rich>
              </c:tx>
              <c:numFmt formatCode="#,##0" sourceLinked="0"/>
              <c:spPr/>
              <c:showLegendKey val="0"/>
              <c:showVal val="1"/>
              <c:showCatName val="0"/>
              <c:showSerName val="0"/>
              <c:showPercent val="0"/>
              <c:showBubbleSize val="0"/>
            </c:dLbl>
            <c:dLbl>
              <c:idx val="3"/>
              <c:layout>
                <c:manualLayout>
                  <c:x val="-1.0603842657877147E-3"/>
                  <c:y val="-0.28717333129101136"/>
                </c:manualLayout>
              </c:layout>
              <c:tx>
                <c:rich>
                  <a:bodyPr/>
                  <a:lstStyle/>
                  <a:p>
                    <a:pPr>
                      <a:defRPr>
                        <a:solidFill>
                          <a:sysClr val="windowText" lastClr="000000"/>
                        </a:solidFill>
                      </a:defRPr>
                    </a:pPr>
                    <a:r>
                      <a:rPr lang="en-US"/>
                      <a:t>35,0 MW</a:t>
                    </a:r>
                  </a:p>
                </c:rich>
              </c:tx>
              <c:numFmt formatCode="#,##0" sourceLinked="0"/>
              <c:spPr/>
              <c:showLegendKey val="0"/>
              <c:showVal val="1"/>
              <c:showCatName val="0"/>
              <c:showSerName val="0"/>
              <c:showPercent val="0"/>
              <c:showBubbleSize val="0"/>
            </c:dLbl>
            <c:numFmt formatCode="#,##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Generación'!$O$34:$P$34</c:f>
              <c:strCache>
                <c:ptCount val="2"/>
                <c:pt idx="0">
                  <c:v>HIDRO</c:v>
                </c:pt>
                <c:pt idx="1">
                  <c:v>GAS NATURAL</c:v>
                </c:pt>
              </c:strCache>
            </c:strRef>
          </c:cat>
          <c:val>
            <c:numRef>
              <c:f>'4. Oferta Generación'!$O$36:$P$36</c:f>
              <c:numCache>
                <c:formatCode>#,##0.000</c:formatCode>
                <c:ptCount val="2"/>
                <c:pt idx="1">
                  <c:v>35</c:v>
                </c:pt>
              </c:numCache>
            </c:numRef>
          </c:val>
        </c:ser>
        <c:dLbls>
          <c:showLegendKey val="0"/>
          <c:showVal val="1"/>
          <c:showCatName val="0"/>
          <c:showSerName val="0"/>
          <c:showPercent val="0"/>
          <c:showBubbleSize val="0"/>
        </c:dLbls>
        <c:gapWidth val="150"/>
        <c:overlap val="100"/>
        <c:axId val="244716672"/>
        <c:axId val="244718208"/>
      </c:barChart>
      <c:catAx>
        <c:axId val="244716672"/>
        <c:scaling>
          <c:orientation val="minMax"/>
        </c:scaling>
        <c:delete val="0"/>
        <c:axPos val="b"/>
        <c:majorTickMark val="out"/>
        <c:minorTickMark val="none"/>
        <c:tickLblPos val="nextTo"/>
        <c:crossAx val="244718208"/>
        <c:crosses val="autoZero"/>
        <c:auto val="1"/>
        <c:lblAlgn val="ctr"/>
        <c:lblOffset val="100"/>
        <c:noMultiLvlLbl val="0"/>
      </c:catAx>
      <c:valAx>
        <c:axId val="244718208"/>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2.3184344926304612E-2"/>
              <c:y val="2.219423300335727E-2"/>
            </c:manualLayout>
          </c:layout>
          <c:overlay val="0"/>
        </c:title>
        <c:numFmt formatCode="#,##0" sourceLinked="0"/>
        <c:majorTickMark val="out"/>
        <c:minorTickMark val="none"/>
        <c:tickLblPos val="nextTo"/>
        <c:crossAx val="244716672"/>
        <c:crosses val="autoZero"/>
        <c:crossBetween val="between"/>
      </c:valAx>
    </c:plotArea>
    <c:legend>
      <c:legendPos val="t"/>
      <c:layout>
        <c:manualLayout>
          <c:xMode val="edge"/>
          <c:yMode val="edge"/>
          <c:x val="4.0191937058212487E-2"/>
          <c:y val="0.81136345517173725"/>
          <c:w val="0.89765876238203257"/>
          <c:h val="0.14574676697728572"/>
        </c:manualLayout>
      </c:layout>
      <c:overlay val="0"/>
    </c:legend>
    <c:plotVisOnly val="1"/>
    <c:dispBlanksAs val="gap"/>
    <c:showDLblsOverMax val="0"/>
  </c:chart>
  <c:spPr>
    <a:ln>
      <a:noFill/>
    </a:ln>
  </c:spPr>
  <c:txPr>
    <a:bodyPr/>
    <a:lstStyle/>
    <a:p>
      <a:pPr>
        <a:defRPr b="1"/>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Generación'!$C$64</c:f>
              <c:strCache>
                <c:ptCount val="1"/>
                <c:pt idx="0">
                  <c:v>HIDROELÉCTRICA</c:v>
                </c:pt>
              </c:strCache>
            </c:strRef>
          </c:tx>
          <c:invertIfNegative val="0"/>
          <c:cat>
            <c:strRef>
              <c:f>'4. Oferta Generación'!$B$65:$B$66</c:f>
              <c:strCache>
                <c:ptCount val="2"/>
                <c:pt idx="0">
                  <c:v> POTENCIA INSTALADA A JUNIO  2016 (MW)</c:v>
                </c:pt>
                <c:pt idx="1">
                  <c:v> POTENCIA INSTALADA A JUNIO  2017 (MW)</c:v>
                </c:pt>
              </c:strCache>
            </c:strRef>
          </c:cat>
          <c:val>
            <c:numRef>
              <c:f>'4. Oferta Generación'!$C$65:$C$66</c:f>
              <c:numCache>
                <c:formatCode>#,##0.0</c:formatCode>
                <c:ptCount val="2"/>
                <c:pt idx="0">
                  <c:v>3932.9</c:v>
                </c:pt>
                <c:pt idx="1">
                  <c:v>4890.6699999999992</c:v>
                </c:pt>
              </c:numCache>
            </c:numRef>
          </c:val>
        </c:ser>
        <c:ser>
          <c:idx val="1"/>
          <c:order val="1"/>
          <c:tx>
            <c:strRef>
              <c:f>'4. Oferta Generación'!$D$64</c:f>
              <c:strCache>
                <c:ptCount val="1"/>
                <c:pt idx="0">
                  <c:v>TERMOELÉCTRICA</c:v>
                </c:pt>
              </c:strCache>
            </c:strRef>
          </c:tx>
          <c:invertIfNegative val="0"/>
          <c:cat>
            <c:strRef>
              <c:f>'4. Oferta Generación'!$B$65:$B$66</c:f>
              <c:strCache>
                <c:ptCount val="2"/>
                <c:pt idx="0">
                  <c:v> POTENCIA INSTALADA A JUNIO  2016 (MW)</c:v>
                </c:pt>
                <c:pt idx="1">
                  <c:v> POTENCIA INSTALADA A JUNIO  2017 (MW)</c:v>
                </c:pt>
              </c:strCache>
            </c:strRef>
          </c:cat>
          <c:val>
            <c:numRef>
              <c:f>'4. Oferta Generación'!$D$65:$D$66</c:f>
              <c:numCache>
                <c:formatCode>#,##0.0</c:formatCode>
                <c:ptCount val="2"/>
                <c:pt idx="0">
                  <c:v>6689.24</c:v>
                </c:pt>
                <c:pt idx="1">
                  <c:v>7373.58</c:v>
                </c:pt>
              </c:numCache>
            </c:numRef>
          </c:val>
        </c:ser>
        <c:ser>
          <c:idx val="2"/>
          <c:order val="2"/>
          <c:tx>
            <c:strRef>
              <c:f>'4. Oferta Generación'!$E$64</c:f>
              <c:strCache>
                <c:ptCount val="1"/>
                <c:pt idx="0">
                  <c:v>SOLAR</c:v>
                </c:pt>
              </c:strCache>
            </c:strRef>
          </c:tx>
          <c:spPr>
            <a:solidFill>
              <a:srgbClr val="FFC000"/>
            </a:solidFill>
          </c:spPr>
          <c:invertIfNegative val="0"/>
          <c:cat>
            <c:strRef>
              <c:f>'4. Oferta Generación'!$B$65:$B$66</c:f>
              <c:strCache>
                <c:ptCount val="2"/>
                <c:pt idx="0">
                  <c:v> POTENCIA INSTALADA A JUNIO  2016 (MW)</c:v>
                </c:pt>
                <c:pt idx="1">
                  <c:v> POTENCIA INSTALADA A JUNIO  2017 (MW)</c:v>
                </c:pt>
              </c:strCache>
            </c:strRef>
          </c:cat>
          <c:val>
            <c:numRef>
              <c:f>'4. Oferta Generación'!$E$65:$E$66</c:f>
              <c:numCache>
                <c:formatCode>#,##0.0</c:formatCode>
                <c:ptCount val="2"/>
                <c:pt idx="0">
                  <c:v>96</c:v>
                </c:pt>
                <c:pt idx="1">
                  <c:v>96</c:v>
                </c:pt>
              </c:numCache>
            </c:numRef>
          </c:val>
        </c:ser>
        <c:ser>
          <c:idx val="3"/>
          <c:order val="3"/>
          <c:tx>
            <c:strRef>
              <c:f>'4. Oferta Generación'!$F$64</c:f>
              <c:strCache>
                <c:ptCount val="1"/>
                <c:pt idx="0">
                  <c:v>EÓLICO</c:v>
                </c:pt>
              </c:strCache>
            </c:strRef>
          </c:tx>
          <c:spPr>
            <a:solidFill>
              <a:srgbClr val="35A135"/>
            </a:solidFill>
          </c:spPr>
          <c:invertIfNegative val="0"/>
          <c:cat>
            <c:strRef>
              <c:f>'4. Oferta Generación'!$B$65:$B$66</c:f>
              <c:strCache>
                <c:ptCount val="2"/>
                <c:pt idx="0">
                  <c:v> POTENCIA INSTALADA A JUNIO  2016 (MW)</c:v>
                </c:pt>
                <c:pt idx="1">
                  <c:v> POTENCIA INSTALADA A JUNIO  2017 (MW)</c:v>
                </c:pt>
              </c:strCache>
            </c:strRef>
          </c:cat>
          <c:val>
            <c:numRef>
              <c:f>'4. Oferta Generación'!$F$65:$F$66</c:f>
              <c:numCache>
                <c:formatCode>#,##0.0</c:formatCode>
                <c:ptCount val="2"/>
                <c:pt idx="0">
                  <c:v>243.16</c:v>
                </c:pt>
                <c:pt idx="1">
                  <c:v>243.16</c:v>
                </c:pt>
              </c:numCache>
            </c:numRef>
          </c:val>
        </c:ser>
        <c:dLbls>
          <c:showLegendKey val="0"/>
          <c:showVal val="0"/>
          <c:showCatName val="0"/>
          <c:showSerName val="0"/>
          <c:showPercent val="0"/>
          <c:showBubbleSize val="0"/>
        </c:dLbls>
        <c:gapWidth val="150"/>
        <c:overlap val="100"/>
        <c:axId val="244753920"/>
        <c:axId val="244755456"/>
      </c:barChart>
      <c:catAx>
        <c:axId val="244753920"/>
        <c:scaling>
          <c:orientation val="minMax"/>
        </c:scaling>
        <c:delete val="0"/>
        <c:axPos val="b"/>
        <c:numFmt formatCode="mmm\-yy" sourceLinked="1"/>
        <c:majorTickMark val="out"/>
        <c:minorTickMark val="none"/>
        <c:tickLblPos val="nextTo"/>
        <c:crossAx val="244755456"/>
        <c:crosses val="autoZero"/>
        <c:auto val="1"/>
        <c:lblAlgn val="ctr"/>
        <c:lblOffset val="100"/>
        <c:noMultiLvlLbl val="0"/>
      </c:catAx>
      <c:valAx>
        <c:axId val="244755456"/>
        <c:scaling>
          <c:orientation val="minMax"/>
        </c:scaling>
        <c:delete val="0"/>
        <c:axPos val="l"/>
        <c:majorGridlines/>
        <c:title>
          <c:tx>
            <c:rich>
              <a:bodyPr rot="0" vert="horz"/>
              <a:lstStyle/>
              <a:p>
                <a:pPr>
                  <a:defRPr/>
                </a:pPr>
                <a:r>
                  <a:rPr lang="en-US"/>
                  <a:t>MW</a:t>
                </a:r>
              </a:p>
            </c:rich>
          </c:tx>
          <c:layout>
            <c:manualLayout>
              <c:xMode val="edge"/>
              <c:yMode val="edge"/>
              <c:x val="6.9582487995290612E-2"/>
              <c:y val="9.6571407133811873E-3"/>
            </c:manualLayout>
          </c:layout>
          <c:overlay val="0"/>
        </c:title>
        <c:numFmt formatCode="#,##0.0" sourceLinked="1"/>
        <c:majorTickMark val="out"/>
        <c:minorTickMark val="none"/>
        <c:tickLblPos val="nextTo"/>
        <c:crossAx val="244753920"/>
        <c:crosses val="autoZero"/>
        <c:crossBetween val="between"/>
      </c:valAx>
    </c:plotArea>
    <c:legend>
      <c:legendPos val="r"/>
      <c:layout>
        <c:manualLayout>
          <c:xMode val="edge"/>
          <c:yMode val="edge"/>
          <c:x val="0.80332223187268725"/>
          <c:y val="0.33306767186314951"/>
          <c:w val="0.13643483256021566"/>
          <c:h val="0.23146362420030689"/>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470717481191488"/>
          <c:y val="6.3750166167437727E-2"/>
          <c:w val="0.82211934309060852"/>
          <c:h val="0.88648312603132806"/>
        </c:manualLayout>
      </c:layout>
      <c:barChart>
        <c:barDir val="col"/>
        <c:grouping val="clustered"/>
        <c:varyColors val="0"/>
        <c:ser>
          <c:idx val="2"/>
          <c:order val="0"/>
          <c:tx>
            <c:strRef>
              <c:f>'5. MatrizGeneraciónSEIN (1)'!$J$10</c:f>
              <c:strCache>
                <c:ptCount val="1"/>
                <c:pt idx="0">
                  <c:v>2015</c:v>
                </c:pt>
              </c:strCache>
            </c:strRef>
          </c:tx>
          <c:spPr>
            <a:solidFill>
              <a:schemeClr val="accent3"/>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(1)'!$J$12:$J$15</c:f>
              <c:numCache>
                <c:formatCode>###\ ###\ ##0.0</c:formatCode>
                <c:ptCount val="4"/>
                <c:pt idx="0">
                  <c:v>11848.089611527286</c:v>
                </c:pt>
                <c:pt idx="1">
                  <c:v>9529.6443480511844</c:v>
                </c:pt>
                <c:pt idx="2">
                  <c:v>275.66625356448452</c:v>
                </c:pt>
                <c:pt idx="3">
                  <c:v>109.438444006</c:v>
                </c:pt>
              </c:numCache>
            </c:numRef>
          </c:val>
        </c:ser>
        <c:ser>
          <c:idx val="1"/>
          <c:order val="1"/>
          <c:tx>
            <c:strRef>
              <c:f>'5. MatrizGeneraciónSEIN (1)'!$H$10</c:f>
              <c:strCache>
                <c:ptCount val="1"/>
                <c:pt idx="0">
                  <c:v>2016</c:v>
                </c:pt>
              </c:strCache>
            </c:strRef>
          </c:tx>
          <c:spPr>
            <a:solidFill>
              <a:srgbClr val="C0000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(1)'!$H$12:$H$15</c:f>
              <c:numCache>
                <c:formatCode>###\ ###\ ##0.0</c:formatCode>
                <c:ptCount val="4"/>
                <c:pt idx="0">
                  <c:v>12414.550499565425</c:v>
                </c:pt>
                <c:pt idx="1">
                  <c:v>10964.982116696516</c:v>
                </c:pt>
                <c:pt idx="2">
                  <c:v>463.03396267430026</c:v>
                </c:pt>
                <c:pt idx="3">
                  <c:v>115.9821994184999</c:v>
                </c:pt>
              </c:numCache>
            </c:numRef>
          </c:val>
        </c:ser>
        <c:ser>
          <c:idx val="0"/>
          <c:order val="2"/>
          <c:tx>
            <c:strRef>
              <c:f>'5. MatrizGeneraciónSEIN (1)'!$G$10</c:f>
              <c:strCache>
                <c:ptCount val="1"/>
                <c:pt idx="0">
                  <c:v>2017</c:v>
                </c:pt>
              </c:strCache>
            </c:strRef>
          </c:tx>
          <c:spPr>
            <a:solidFill>
              <a:srgbClr val="0070C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(1)'!$G$12:$G$15</c:f>
              <c:numCache>
                <c:formatCode>###\ ###\ ##0.0</c:formatCode>
                <c:ptCount val="4"/>
                <c:pt idx="0">
                  <c:v>15387.938466411173</c:v>
                </c:pt>
                <c:pt idx="1">
                  <c:v>8462.2872936640215</c:v>
                </c:pt>
                <c:pt idx="2">
                  <c:v>459.83837059886088</c:v>
                </c:pt>
                <c:pt idx="3">
                  <c:v>105.26856550379799</c:v>
                </c:pt>
              </c:numCache>
            </c:numRef>
          </c:val>
        </c:ser>
        <c:dLbls>
          <c:showLegendKey val="0"/>
          <c:showVal val="0"/>
          <c:showCatName val="0"/>
          <c:showSerName val="0"/>
          <c:showPercent val="0"/>
          <c:showBubbleSize val="0"/>
        </c:dLbls>
        <c:gapWidth val="150"/>
        <c:axId val="250556800"/>
        <c:axId val="250558336"/>
      </c:barChart>
      <c:catAx>
        <c:axId val="250556800"/>
        <c:scaling>
          <c:orientation val="minMax"/>
        </c:scaling>
        <c:delete val="0"/>
        <c:axPos val="b"/>
        <c:majorTickMark val="out"/>
        <c:minorTickMark val="none"/>
        <c:tickLblPos val="nextTo"/>
        <c:txPr>
          <a:bodyPr/>
          <a:lstStyle/>
          <a:p>
            <a:pPr>
              <a:defRPr b="1"/>
            </a:pPr>
            <a:endParaRPr lang="en-US"/>
          </a:p>
        </c:txPr>
        <c:crossAx val="250558336"/>
        <c:crosses val="autoZero"/>
        <c:auto val="1"/>
        <c:lblAlgn val="ctr"/>
        <c:lblOffset val="100"/>
        <c:noMultiLvlLbl val="0"/>
      </c:catAx>
      <c:valAx>
        <c:axId val="250558336"/>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250556800"/>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MatrizGeneraciónSEIN (2)'!$G$8</c:f>
              <c:strCache>
                <c:ptCount val="1"/>
                <c:pt idx="0">
                  <c:v>2017</c:v>
                </c:pt>
              </c:strCache>
            </c:strRef>
          </c:tx>
          <c:spPr>
            <a:solidFill>
              <a:srgbClr val="0070C0"/>
            </a:solidFill>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(2)'!$G$10:$G$22</c:f>
              <c:numCache>
                <c:formatCode>###\ ###\ ##0.0</c:formatCode>
                <c:ptCount val="13"/>
                <c:pt idx="0">
                  <c:v>15387.938466411173</c:v>
                </c:pt>
                <c:pt idx="1">
                  <c:v>7437.746497280551</c:v>
                </c:pt>
                <c:pt idx="2">
                  <c:v>41.3721658604643</c:v>
                </c:pt>
                <c:pt idx="3">
                  <c:v>178.84415592808571</c:v>
                </c:pt>
                <c:pt idx="4">
                  <c:v>9.7034091828799998</c:v>
                </c:pt>
                <c:pt idx="5">
                  <c:v>370.53524629277854</c:v>
                </c:pt>
                <c:pt idx="6">
                  <c:v>70.548885261042585</c:v>
                </c:pt>
                <c:pt idx="7">
                  <c:v>0.24963529262100001</c:v>
                </c:pt>
                <c:pt idx="8">
                  <c:v>294.33185759879649</c:v>
                </c:pt>
                <c:pt idx="9">
                  <c:v>39.466510056801752</c:v>
                </c:pt>
                <c:pt idx="10">
                  <c:v>19.488930910000001</c:v>
                </c:pt>
                <c:pt idx="11">
                  <c:v>105.26856550379799</c:v>
                </c:pt>
                <c:pt idx="12">
                  <c:v>459.83837059886088</c:v>
                </c:pt>
              </c:numCache>
            </c:numRef>
          </c:val>
        </c:ser>
        <c:ser>
          <c:idx val="1"/>
          <c:order val="1"/>
          <c:tx>
            <c:strRef>
              <c:f>'6. MatrizGeneraciónSEIN (2)'!$H$8</c:f>
              <c:strCache>
                <c:ptCount val="1"/>
                <c:pt idx="0">
                  <c:v>2016</c:v>
                </c:pt>
              </c:strCache>
            </c:strRef>
          </c:tx>
          <c:spPr>
            <a:solidFill>
              <a:srgbClr val="C00000"/>
            </a:solidFill>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(2)'!$H$10:$H$22</c:f>
              <c:numCache>
                <c:formatCode>###\ ###\ ##0.0</c:formatCode>
                <c:ptCount val="13"/>
                <c:pt idx="0">
                  <c:v>12414.550499565425</c:v>
                </c:pt>
                <c:pt idx="1">
                  <c:v>9494.2402975069399</c:v>
                </c:pt>
                <c:pt idx="2">
                  <c:v>276.29676826591299</c:v>
                </c:pt>
                <c:pt idx="3">
                  <c:v>285.46384911099449</c:v>
                </c:pt>
                <c:pt idx="4">
                  <c:v>63.336798300149006</c:v>
                </c:pt>
                <c:pt idx="5">
                  <c:v>316.45906031777383</c:v>
                </c:pt>
                <c:pt idx="6">
                  <c:v>108.66820974373208</c:v>
                </c:pt>
                <c:pt idx="7">
                  <c:v>2.6969792652423696</c:v>
                </c:pt>
                <c:pt idx="8">
                  <c:v>345.55161209763446</c:v>
                </c:pt>
                <c:pt idx="9">
                  <c:v>47.104414359037399</c:v>
                </c:pt>
                <c:pt idx="10">
                  <c:v>25.164127729100002</c:v>
                </c:pt>
                <c:pt idx="11">
                  <c:v>115.9821994184999</c:v>
                </c:pt>
                <c:pt idx="12">
                  <c:v>463.03396267430026</c:v>
                </c:pt>
              </c:numCache>
            </c:numRef>
          </c:val>
        </c:ser>
        <c:ser>
          <c:idx val="2"/>
          <c:order val="2"/>
          <c:tx>
            <c:strRef>
              <c:f>'6. MatrizGeneraciónSEIN (2)'!$J$8</c:f>
              <c:strCache>
                <c:ptCount val="1"/>
                <c:pt idx="0">
                  <c:v>2015</c:v>
                </c:pt>
              </c:strCache>
            </c:strRef>
          </c:tx>
          <c:spPr>
            <a:solidFill>
              <a:schemeClr val="accent3"/>
            </a:solidFill>
            <a:ln>
              <a:solidFill>
                <a:schemeClr val="accent3"/>
              </a:solidFill>
            </a:ln>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(2)'!$J$10:$J$22</c:f>
              <c:numCache>
                <c:formatCode>###\ ###\ ##0.0</c:formatCode>
                <c:ptCount val="13"/>
                <c:pt idx="0">
                  <c:v>11848.089611527286</c:v>
                </c:pt>
                <c:pt idx="1">
                  <c:v>8934.8391409904689</c:v>
                </c:pt>
                <c:pt idx="2">
                  <c:v>170.9675540116385</c:v>
                </c:pt>
                <c:pt idx="3">
                  <c:v>241.9792416732754</c:v>
                </c:pt>
                <c:pt idx="4">
                  <c:v>72.827857407949992</c:v>
                </c:pt>
                <c:pt idx="5">
                  <c:v>23.571730031952281</c:v>
                </c:pt>
                <c:pt idx="6">
                  <c:v>7.4009311812174055</c:v>
                </c:pt>
                <c:pt idx="7">
                  <c:v>0.52298701876099996</c:v>
                </c:pt>
                <c:pt idx="8">
                  <c:v>19.719182769452228</c:v>
                </c:pt>
                <c:pt idx="9">
                  <c:v>44.212584849052</c:v>
                </c:pt>
                <c:pt idx="10">
                  <c:v>13.60313811741455</c:v>
                </c:pt>
                <c:pt idx="11">
                  <c:v>109.438444006</c:v>
                </c:pt>
                <c:pt idx="12">
                  <c:v>275.66625356448452</c:v>
                </c:pt>
              </c:numCache>
            </c:numRef>
          </c:val>
        </c:ser>
        <c:dLbls>
          <c:showLegendKey val="0"/>
          <c:showVal val="0"/>
          <c:showCatName val="0"/>
          <c:showSerName val="0"/>
          <c:showPercent val="0"/>
          <c:showBubbleSize val="0"/>
        </c:dLbls>
        <c:gapWidth val="150"/>
        <c:axId val="250835712"/>
        <c:axId val="250837248"/>
      </c:barChart>
      <c:catAx>
        <c:axId val="250835712"/>
        <c:scaling>
          <c:orientation val="minMax"/>
        </c:scaling>
        <c:delete val="0"/>
        <c:axPos val="l"/>
        <c:numFmt formatCode="General" sourceLinked="1"/>
        <c:majorTickMark val="out"/>
        <c:minorTickMark val="none"/>
        <c:tickLblPos val="nextTo"/>
        <c:crossAx val="250837248"/>
        <c:crosses val="autoZero"/>
        <c:auto val="1"/>
        <c:lblAlgn val="ctr"/>
        <c:lblOffset val="100"/>
        <c:noMultiLvlLbl val="0"/>
      </c:catAx>
      <c:valAx>
        <c:axId val="250837248"/>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n-US"/>
          </a:p>
        </c:txPr>
        <c:crossAx val="250835712"/>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Enero 2017
INFSGI-MES-01-2017
08/02/2017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MatrizGeneraciónSEIN (3)'!$J$9</c:f>
              <c:strCache>
                <c:ptCount val="1"/>
                <c:pt idx="0">
                  <c:v>2015</c:v>
                </c:pt>
              </c:strCache>
            </c:strRef>
          </c:tx>
          <c:invertIfNegative val="0"/>
          <c:val>
            <c:numRef>
              <c:f>'7. MatrizGeneraciónSEIN (3)'!$J$11:$J$15</c:f>
              <c:numCache>
                <c:formatCode>###\ ###\ ##0.0</c:formatCode>
                <c:ptCount val="5"/>
                <c:pt idx="0">
                  <c:v>572.8837089008764</c:v>
                </c:pt>
                <c:pt idx="1">
                  <c:v>275.66625356448452</c:v>
                </c:pt>
                <c:pt idx="2">
                  <c:v>109.438444006</c:v>
                </c:pt>
                <c:pt idx="3">
                  <c:v>44.212584849052</c:v>
                </c:pt>
                <c:pt idx="4">
                  <c:v>13.60313811741455</c:v>
                </c:pt>
              </c:numCache>
            </c:numRef>
          </c:val>
        </c:ser>
        <c:ser>
          <c:idx val="1"/>
          <c:order val="1"/>
          <c:tx>
            <c:strRef>
              <c:f>'7. MatrizGeneraciónSEIN (3)'!$H$9</c:f>
              <c:strCache>
                <c:ptCount val="1"/>
                <c:pt idx="0">
                  <c:v>2016</c:v>
                </c:pt>
              </c:strCache>
            </c:strRef>
          </c:tx>
          <c:spPr>
            <a:solidFill>
              <a:srgbClr val="C00000"/>
            </a:solidFill>
          </c:spPr>
          <c:invertIfNegative val="0"/>
          <c:cat>
            <c:strRef>
              <c:f>'7. MatrizGeneraciónSEIN (3)'!$A$11:$A$15</c:f>
              <c:strCache>
                <c:ptCount val="5"/>
                <c:pt idx="0">
                  <c:v>Agua</c:v>
                </c:pt>
                <c:pt idx="1">
                  <c:v>Eólica</c:v>
                </c:pt>
                <c:pt idx="2">
                  <c:v>Solar</c:v>
                </c:pt>
                <c:pt idx="3">
                  <c:v>Bagazo</c:v>
                </c:pt>
                <c:pt idx="4">
                  <c:v>Biogás</c:v>
                </c:pt>
              </c:strCache>
            </c:strRef>
          </c:cat>
          <c:val>
            <c:numRef>
              <c:f>'7. MatrizGeneraciónSEIN (3)'!$H$11:$H$15</c:f>
              <c:numCache>
                <c:formatCode>###\ ###\ ##0.0</c:formatCode>
                <c:ptCount val="5"/>
                <c:pt idx="0">
                  <c:v>492.77241681710473</c:v>
                </c:pt>
                <c:pt idx="1">
                  <c:v>463.03396267430026</c:v>
                </c:pt>
                <c:pt idx="2">
                  <c:v>115.9821994184999</c:v>
                </c:pt>
                <c:pt idx="3">
                  <c:v>47.104414359037399</c:v>
                </c:pt>
                <c:pt idx="4">
                  <c:v>25.164127729100002</c:v>
                </c:pt>
              </c:numCache>
            </c:numRef>
          </c:val>
        </c:ser>
        <c:ser>
          <c:idx val="0"/>
          <c:order val="2"/>
          <c:tx>
            <c:strRef>
              <c:f>'7. MatrizGeneraciónSEIN (3)'!$G$9</c:f>
              <c:strCache>
                <c:ptCount val="1"/>
                <c:pt idx="0">
                  <c:v>2017</c:v>
                </c:pt>
              </c:strCache>
            </c:strRef>
          </c:tx>
          <c:spPr>
            <a:solidFill>
              <a:srgbClr val="0070C0"/>
            </a:solidFill>
          </c:spPr>
          <c:invertIfNegative val="0"/>
          <c:cat>
            <c:strRef>
              <c:f>'7. MatrizGeneraciónSEIN (3)'!$A$11:$A$15</c:f>
              <c:strCache>
                <c:ptCount val="5"/>
                <c:pt idx="0">
                  <c:v>Agua</c:v>
                </c:pt>
                <c:pt idx="1">
                  <c:v>Eólica</c:v>
                </c:pt>
                <c:pt idx="2">
                  <c:v>Solar</c:v>
                </c:pt>
                <c:pt idx="3">
                  <c:v>Bagazo</c:v>
                </c:pt>
                <c:pt idx="4">
                  <c:v>Biogás</c:v>
                </c:pt>
              </c:strCache>
            </c:strRef>
          </c:cat>
          <c:val>
            <c:numRef>
              <c:f>'7. MatrizGeneraciónSEIN (3)'!$G$11:$G$15</c:f>
              <c:numCache>
                <c:formatCode>######\ ###\ ##0.0</c:formatCode>
                <c:ptCount val="5"/>
                <c:pt idx="0">
                  <c:v>613.25050946310193</c:v>
                </c:pt>
                <c:pt idx="1">
                  <c:v>459.83837059886088</c:v>
                </c:pt>
                <c:pt idx="2">
                  <c:v>105.26856550379799</c:v>
                </c:pt>
                <c:pt idx="3">
                  <c:v>39.466510056801752</c:v>
                </c:pt>
                <c:pt idx="4">
                  <c:v>19.488930910000001</c:v>
                </c:pt>
              </c:numCache>
            </c:numRef>
          </c:val>
        </c:ser>
        <c:dLbls>
          <c:showLegendKey val="0"/>
          <c:showVal val="0"/>
          <c:showCatName val="0"/>
          <c:showSerName val="0"/>
          <c:showPercent val="0"/>
          <c:showBubbleSize val="0"/>
        </c:dLbls>
        <c:gapWidth val="150"/>
        <c:axId val="244430336"/>
        <c:axId val="244431872"/>
      </c:barChart>
      <c:catAx>
        <c:axId val="244430336"/>
        <c:scaling>
          <c:orientation val="minMax"/>
        </c:scaling>
        <c:delete val="0"/>
        <c:axPos val="b"/>
        <c:majorTickMark val="out"/>
        <c:minorTickMark val="none"/>
        <c:tickLblPos val="nextTo"/>
        <c:crossAx val="244431872"/>
        <c:crosses val="autoZero"/>
        <c:auto val="1"/>
        <c:lblAlgn val="ctr"/>
        <c:lblOffset val="100"/>
        <c:noMultiLvlLbl val="0"/>
      </c:catAx>
      <c:valAx>
        <c:axId val="244431872"/>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244430336"/>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n-US"/>
                </a:p>
              </c:txPr>
              <c:dLblPos val="bestFit"/>
              <c:showLegendKey val="0"/>
              <c:showVal val="0"/>
              <c:showCatName val="1"/>
              <c:showSerName val="0"/>
              <c:showPercent val="1"/>
              <c:showBubbleSize val="0"/>
              <c:separator>
</c:separator>
            </c:dLbl>
            <c:dLbl>
              <c:idx val="1"/>
              <c:layout>
                <c:manualLayout>
                  <c:x val="2.5629560093436039E-2"/>
                  <c:y val="-0.176307527811638"/>
                </c:manualLayout>
              </c:layout>
              <c:numFmt formatCode="0.00%" sourceLinked="0"/>
              <c:spPr/>
              <c:txPr>
                <a:bodyPr/>
                <a:lstStyle/>
                <a:p>
                  <a:pPr>
                    <a:defRPr b="1">
                      <a:solidFill>
                        <a:schemeClr val="bg1"/>
                      </a:solidFill>
                    </a:defRPr>
                  </a:pPr>
                  <a:endParaRPr lang="en-US"/>
                </a:p>
              </c:txPr>
              <c:dLblPos val="bestFit"/>
              <c:showLegendKey val="0"/>
              <c:showVal val="0"/>
              <c:showCatName val="1"/>
              <c:showSerName val="0"/>
              <c:showPercent val="1"/>
              <c:showBubbleSize val="0"/>
              <c:separator>
</c:separator>
            </c:dLbl>
            <c:dLbl>
              <c:idx val="2"/>
              <c:layout>
                <c:manualLayout>
                  <c:x val="5.7332097851562847E-2"/>
                  <c:y val="-3.9109679678085173E-2"/>
                </c:manualLayout>
              </c:layout>
              <c:dLblPos val="bestFit"/>
              <c:showLegendKey val="0"/>
              <c:showVal val="0"/>
              <c:showCatName val="1"/>
              <c:showSerName val="0"/>
              <c:showPercent val="1"/>
              <c:showBubbleSize val="0"/>
              <c:separator>
</c:separator>
            </c:dLbl>
            <c:dLbl>
              <c:idx val="3"/>
              <c:layout>
                <c:manualLayout>
                  <c:x val="1.6608310357298487E-2"/>
                  <c:y val="-0.12417603549480352"/>
                </c:manualLayout>
              </c:layout>
              <c:dLblPos val="bestFit"/>
              <c:showLegendKey val="0"/>
              <c:showVal val="0"/>
              <c:showCatName val="1"/>
              <c:showSerName val="0"/>
              <c:showPercent val="1"/>
              <c:showBubbleSize val="0"/>
              <c:separator>
</c:separator>
            </c:dLbl>
            <c:dLbl>
              <c:idx val="4"/>
              <c:layout>
                <c:manualLayout>
                  <c:x val="7.5570816529213197E-3"/>
                  <c:y val="-2.3049441275291297E-2"/>
                </c:manualLayout>
              </c:layout>
              <c:dLblPos val="bestFit"/>
              <c:showLegendKey val="0"/>
              <c:showVal val="0"/>
              <c:showCatName val="1"/>
              <c:showSerName val="0"/>
              <c:showPercent val="1"/>
              <c:showBubbleSize val="0"/>
              <c:separator>
</c:separator>
            </c:dLbl>
            <c:dLbl>
              <c:idx val="5"/>
              <c:layout>
                <c:manualLayout>
                  <c:x val="1.0141295040431552E-2"/>
                  <c:y val="0.10052605538947855"/>
                </c:manualLayout>
              </c:layout>
              <c:dLblPos val="bestFit"/>
              <c:showLegendKey val="0"/>
              <c:showVal val="0"/>
              <c:showCatName val="1"/>
              <c:showSerName val="0"/>
              <c:showPercent val="1"/>
              <c:showBubbleSize val="0"/>
              <c:separator>
</c:separator>
            </c:dLbl>
            <c:dLbl>
              <c:idx val="6"/>
              <c:layout>
                <c:manualLayout>
                  <c:x val="1.9934513645834137E-2"/>
                  <c:y val="3.9174062078265086E-3"/>
                </c:manualLayout>
              </c:layout>
              <c:tx>
                <c:rich>
                  <a:bodyPr/>
                  <a:lstStyle/>
                  <a:p>
                    <a:r>
                      <a:rPr lang="en-US"/>
                      <a:t>RER
5,07%</a:t>
                    </a:r>
                  </a:p>
                </c:rich>
              </c:tx>
              <c:dLblPos val="bestFit"/>
              <c:showLegendKey val="0"/>
              <c:showVal val="0"/>
              <c:showCatName val="1"/>
              <c:showSerName val="0"/>
              <c:showPercent val="1"/>
              <c:showBubbleSize val="0"/>
              <c:separator>
</c:separator>
            </c:dLbl>
            <c:numFmt formatCode="0.00%" sourceLinked="0"/>
            <c:dLblPos val="bestFit"/>
            <c:showLegendKey val="0"/>
            <c:showVal val="0"/>
            <c:showCatName val="1"/>
            <c:showSerName val="0"/>
            <c:showPercent val="1"/>
            <c:showBubbleSize val="0"/>
            <c:separator>
</c:separator>
            <c:showLeaderLines val="1"/>
          </c:dLbls>
          <c:cat>
            <c:strRef>
              <c:f>('7. MatrizGeneraciónSEIN (3)'!$O$17,'7. MatrizGeneraciónSEIN (3)'!$A$11:$A$15)</c:f>
              <c:strCache>
                <c:ptCount val="6"/>
                <c:pt idx="0">
                  <c:v>Producción Total del SEIN</c:v>
                </c:pt>
                <c:pt idx="1">
                  <c:v>Agua</c:v>
                </c:pt>
                <c:pt idx="2">
                  <c:v>Eólica</c:v>
                </c:pt>
                <c:pt idx="3">
                  <c:v>Solar</c:v>
                </c:pt>
                <c:pt idx="4">
                  <c:v>Bagazo</c:v>
                </c:pt>
                <c:pt idx="5">
                  <c:v>Biogás</c:v>
                </c:pt>
              </c:strCache>
            </c:strRef>
          </c:cat>
          <c:val>
            <c:numRef>
              <c:f>('7. MatrizGeneraciónSEIN (3)'!$T$19,'7. MatrizGeneraciónSEIN (3)'!$T$11:$T$15)</c:f>
              <c:numCache>
                <c:formatCode>General</c:formatCode>
                <c:ptCount val="6"/>
                <c:pt idx="0" formatCode="0.00">
                  <c:v>23178.019809645288</c:v>
                </c:pt>
                <c:pt idx="1">
                  <c:v>613.25050946310193</c:v>
                </c:pt>
                <c:pt idx="2">
                  <c:v>459.83837059886088</c:v>
                </c:pt>
                <c:pt idx="3">
                  <c:v>105.26856550379799</c:v>
                </c:pt>
                <c:pt idx="4">
                  <c:v>39.466510056801752</c:v>
                </c:pt>
                <c:pt idx="5">
                  <c:v>19.488930910000001</c:v>
                </c:pt>
              </c:numCache>
            </c:numRef>
          </c:val>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RER'!$U$5:$U$24</c:f>
              <c:strCache>
                <c:ptCount val="20"/>
                <c:pt idx="0">
                  <c:v>LAS PIZARRAS</c:v>
                </c:pt>
                <c:pt idx="1">
                  <c:v>POTRERO</c:v>
                </c:pt>
                <c:pt idx="2">
                  <c:v>RUNATULLO III</c:v>
                </c:pt>
                <c:pt idx="3">
                  <c:v>CARHUAQUERO IV</c:v>
                </c:pt>
                <c:pt idx="4">
                  <c:v>POECHOS II</c:v>
                </c:pt>
                <c:pt idx="5">
                  <c:v>RUNATULLO II</c:v>
                </c:pt>
                <c:pt idx="6">
                  <c:v>LA JOYA</c:v>
                </c:pt>
                <c:pt idx="7">
                  <c:v>CAÑA BRAVA</c:v>
                </c:pt>
                <c:pt idx="8">
                  <c:v>HUASAHUASI II</c:v>
                </c:pt>
                <c:pt idx="9">
                  <c:v>HUASAHUASI I</c:v>
                </c:pt>
                <c:pt idx="10">
                  <c:v>YANAPAMPA</c:v>
                </c:pt>
                <c:pt idx="11">
                  <c:v>RONCADOR</c:v>
                </c:pt>
                <c:pt idx="12">
                  <c:v>SANTA CRUZ II</c:v>
                </c:pt>
                <c:pt idx="13">
                  <c:v>NUEVA IMPERIAL</c:v>
                </c:pt>
                <c:pt idx="14">
                  <c:v>CANCHAYLLO</c:v>
                </c:pt>
                <c:pt idx="15">
                  <c:v>SANTA CRUZ I</c:v>
                </c:pt>
                <c:pt idx="16">
                  <c:v>PURMACANA </c:v>
                </c:pt>
                <c:pt idx="17">
                  <c:v>CHANCAY</c:v>
                </c:pt>
                <c:pt idx="18">
                  <c:v>RUCUY</c:v>
                </c:pt>
                <c:pt idx="19">
                  <c:v>TRES HERMANAS</c:v>
                </c:pt>
              </c:strCache>
            </c:strRef>
          </c:cat>
          <c:val>
            <c:numRef>
              <c:f>'8. FP RER'!$D$5:$D$23</c:f>
              <c:numCache>
                <c:formatCode>0.0</c:formatCode>
                <c:ptCount val="19"/>
                <c:pt idx="0">
                  <c:v>10.919219330000001</c:v>
                </c:pt>
                <c:pt idx="1">
                  <c:v>9.811840514</c:v>
                </c:pt>
                <c:pt idx="2">
                  <c:v>8.6434246300000002</c:v>
                </c:pt>
                <c:pt idx="3">
                  <c:v>7.065935069</c:v>
                </c:pt>
                <c:pt idx="4">
                  <c:v>6.7707525090000003</c:v>
                </c:pt>
                <c:pt idx="5">
                  <c:v>6.3248286299999998</c:v>
                </c:pt>
                <c:pt idx="6">
                  <c:v>5.1476611190000003</c:v>
                </c:pt>
                <c:pt idx="7">
                  <c:v>3.6979883409999998</c:v>
                </c:pt>
                <c:pt idx="8">
                  <c:v>3.018691542</c:v>
                </c:pt>
                <c:pt idx="9">
                  <c:v>2.727519799</c:v>
                </c:pt>
                <c:pt idx="10">
                  <c:v>2.5767860140000001</c:v>
                </c:pt>
                <c:pt idx="11">
                  <c:v>2.2093595000000001</c:v>
                </c:pt>
                <c:pt idx="12">
                  <c:v>1.954278358</c:v>
                </c:pt>
                <c:pt idx="13">
                  <c:v>1.8023</c:v>
                </c:pt>
                <c:pt idx="14">
                  <c:v>1.756065</c:v>
                </c:pt>
                <c:pt idx="15">
                  <c:v>1.7023788550000001</c:v>
                </c:pt>
                <c:pt idx="16">
                  <c:v>0.325774228</c:v>
                </c:pt>
                <c:pt idx="17">
                  <c:v>0</c:v>
                </c:pt>
                <c:pt idx="18">
                  <c:v>0</c:v>
                </c:pt>
              </c:numCache>
            </c:numRef>
          </c:val>
        </c:ser>
        <c:dLbls>
          <c:showLegendKey val="0"/>
          <c:showVal val="0"/>
          <c:showCatName val="0"/>
          <c:showSerName val="0"/>
          <c:showPercent val="0"/>
          <c:showBubbleSize val="0"/>
        </c:dLbls>
        <c:gapWidth val="63"/>
        <c:axId val="252192640"/>
        <c:axId val="252203008"/>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RER'!$E$5:$E$23</c:f>
              <c:numCache>
                <c:formatCode>0.0</c:formatCode>
                <c:ptCount val="19"/>
                <c:pt idx="0">
                  <c:v>0.78989465400000003</c:v>
                </c:pt>
                <c:pt idx="1">
                  <c:v>0.68480182300000003</c:v>
                </c:pt>
                <c:pt idx="2">
                  <c:v>0.60125996299999995</c:v>
                </c:pt>
                <c:pt idx="3">
                  <c:v>0.98305105800000003</c:v>
                </c:pt>
                <c:pt idx="4">
                  <c:v>0.94010026300000005</c:v>
                </c:pt>
                <c:pt idx="5">
                  <c:v>0.439950128</c:v>
                </c:pt>
                <c:pt idx="6">
                  <c:v>0.92311547199999999</c:v>
                </c:pt>
                <c:pt idx="7">
                  <c:v>0.899333728</c:v>
                </c:pt>
                <c:pt idx="8">
                  <c:v>0.417093826</c:v>
                </c:pt>
                <c:pt idx="9">
                  <c:v>0.39268393699999998</c:v>
                </c:pt>
                <c:pt idx="10">
                  <c:v>0.91386045800000004</c:v>
                </c:pt>
                <c:pt idx="11">
                  <c:v>0.84300957700000001</c:v>
                </c:pt>
                <c:pt idx="12">
                  <c:v>0.36557868399999999</c:v>
                </c:pt>
                <c:pt idx="13">
                  <c:v>0.63148194899999999</c:v>
                </c:pt>
                <c:pt idx="14">
                  <c:v>0.47002874700000002</c:v>
                </c:pt>
                <c:pt idx="15">
                  <c:v>0.33977339099999998</c:v>
                </c:pt>
                <c:pt idx="16">
                  <c:v>0.25277329900000001</c:v>
                </c:pt>
                <c:pt idx="17">
                  <c:v>0</c:v>
                </c:pt>
                <c:pt idx="18">
                  <c:v>0</c:v>
                </c:pt>
              </c:numCache>
            </c:numRef>
          </c:val>
          <c:smooth val="0"/>
        </c:ser>
        <c:dLbls>
          <c:showLegendKey val="0"/>
          <c:showVal val="0"/>
          <c:showCatName val="0"/>
          <c:showSerName val="0"/>
          <c:showPercent val="0"/>
          <c:showBubbleSize val="0"/>
        </c:dLbls>
        <c:marker val="1"/>
        <c:smooth val="0"/>
        <c:axId val="252207104"/>
        <c:axId val="252204928"/>
      </c:lineChart>
      <c:catAx>
        <c:axId val="252192640"/>
        <c:scaling>
          <c:orientation val="minMax"/>
        </c:scaling>
        <c:delete val="0"/>
        <c:axPos val="b"/>
        <c:numFmt formatCode="General" sourceLinked="1"/>
        <c:majorTickMark val="out"/>
        <c:minorTickMark val="none"/>
        <c:tickLblPos val="nextTo"/>
        <c:txPr>
          <a:bodyPr/>
          <a:lstStyle/>
          <a:p>
            <a:pPr>
              <a:defRPr sz="700">
                <a:latin typeface="+mn-lt"/>
              </a:defRPr>
            </a:pPr>
            <a:endParaRPr lang="en-US"/>
          </a:p>
        </c:txPr>
        <c:crossAx val="252203008"/>
        <c:crosses val="autoZero"/>
        <c:auto val="1"/>
        <c:lblAlgn val="ctr"/>
        <c:lblOffset val="100"/>
        <c:noMultiLvlLbl val="0"/>
      </c:catAx>
      <c:valAx>
        <c:axId val="252203008"/>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0" sourceLinked="0"/>
        <c:majorTickMark val="out"/>
        <c:minorTickMark val="none"/>
        <c:tickLblPos val="nextTo"/>
        <c:crossAx val="252192640"/>
        <c:crosses val="autoZero"/>
        <c:crossBetween val="between"/>
      </c:valAx>
      <c:valAx>
        <c:axId val="252204928"/>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crossAx val="252207104"/>
        <c:crosses val="max"/>
        <c:crossBetween val="between"/>
      </c:valAx>
      <c:catAx>
        <c:axId val="252207104"/>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252204928"/>
        <c:crosses val="autoZero"/>
        <c:auto val="1"/>
        <c:lblAlgn val="ctr"/>
        <c:lblOffset val="100"/>
        <c:noMultiLvlLbl val="0"/>
      </c:catAx>
    </c:plotArea>
    <c:legend>
      <c:legendPos val="r"/>
      <c:layout>
        <c:manualLayout>
          <c:xMode val="edge"/>
          <c:yMode val="edge"/>
          <c:x val="4.335057920083301E-2"/>
          <c:y val="0.90046219043212761"/>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RER'!$U$25:$U$28</c:f>
              <c:strCache>
                <c:ptCount val="4"/>
                <c:pt idx="0">
                  <c:v>CUPISNIQUE</c:v>
                </c:pt>
                <c:pt idx="1">
                  <c:v>TALARA</c:v>
                </c:pt>
                <c:pt idx="2">
                  <c:v>MARCONA</c:v>
                </c:pt>
                <c:pt idx="3">
                  <c:v>PANAMERICANA</c:v>
                </c:pt>
              </c:strCache>
            </c:strRef>
          </c:cat>
          <c:val>
            <c:numRef>
              <c:f>'8. FP RER'!$D$24:$D$27</c:f>
              <c:numCache>
                <c:formatCode>0.0</c:formatCode>
                <c:ptCount val="4"/>
                <c:pt idx="0">
                  <c:v>36.018731789999997</c:v>
                </c:pt>
                <c:pt idx="1">
                  <c:v>22.885361060000001</c:v>
                </c:pt>
                <c:pt idx="2">
                  <c:v>13.838732950000001</c:v>
                </c:pt>
                <c:pt idx="3">
                  <c:v>12.133228170000001</c:v>
                </c:pt>
              </c:numCache>
            </c:numRef>
          </c:val>
        </c:ser>
        <c:dLbls>
          <c:showLegendKey val="0"/>
          <c:showVal val="0"/>
          <c:showCatName val="0"/>
          <c:showSerName val="0"/>
          <c:showPercent val="0"/>
          <c:showBubbleSize val="0"/>
        </c:dLbls>
        <c:gapWidth val="150"/>
        <c:axId val="252245504"/>
        <c:axId val="252247424"/>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RER'!$E$24:$E$27</c:f>
              <c:numCache>
                <c:formatCode>0.0</c:formatCode>
                <c:ptCount val="4"/>
                <c:pt idx="0">
                  <c:v>0.51493583499999995</c:v>
                </c:pt>
                <c:pt idx="1">
                  <c:v>0.382263664</c:v>
                </c:pt>
                <c:pt idx="2">
                  <c:v>0.62282768700000002</c:v>
                </c:pt>
                <c:pt idx="3">
                  <c:v>0.52661580600000002</c:v>
                </c:pt>
              </c:numCache>
            </c:numRef>
          </c:val>
          <c:smooth val="0"/>
        </c:ser>
        <c:dLbls>
          <c:showLegendKey val="0"/>
          <c:showVal val="0"/>
          <c:showCatName val="0"/>
          <c:showSerName val="0"/>
          <c:showPercent val="0"/>
          <c:showBubbleSize val="0"/>
        </c:dLbls>
        <c:marker val="1"/>
        <c:smooth val="0"/>
        <c:axId val="252325248"/>
        <c:axId val="252323328"/>
      </c:lineChart>
      <c:catAx>
        <c:axId val="252245504"/>
        <c:scaling>
          <c:orientation val="minMax"/>
        </c:scaling>
        <c:delete val="0"/>
        <c:axPos val="b"/>
        <c:numFmt formatCode="General" sourceLinked="1"/>
        <c:majorTickMark val="out"/>
        <c:minorTickMark val="none"/>
        <c:tickLblPos val="nextTo"/>
        <c:txPr>
          <a:bodyPr/>
          <a:lstStyle/>
          <a:p>
            <a:pPr>
              <a:defRPr sz="800">
                <a:latin typeface="+mn-lt"/>
              </a:defRPr>
            </a:pPr>
            <a:endParaRPr lang="en-US"/>
          </a:p>
        </c:txPr>
        <c:crossAx val="252247424"/>
        <c:crosses val="autoZero"/>
        <c:auto val="1"/>
        <c:lblAlgn val="ctr"/>
        <c:lblOffset val="100"/>
        <c:noMultiLvlLbl val="0"/>
      </c:catAx>
      <c:valAx>
        <c:axId val="252247424"/>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252245504"/>
        <c:crosses val="autoZero"/>
        <c:crossBetween val="between"/>
      </c:valAx>
      <c:valAx>
        <c:axId val="25232332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 sourceLinked="1"/>
        <c:majorTickMark val="out"/>
        <c:minorTickMark val="none"/>
        <c:tickLblPos val="nextTo"/>
        <c:crossAx val="252325248"/>
        <c:crosses val="max"/>
        <c:crossBetween val="between"/>
      </c:valAx>
      <c:catAx>
        <c:axId val="252325248"/>
        <c:scaling>
          <c:orientation val="minMax"/>
        </c:scaling>
        <c:delete val="1"/>
        <c:axPos val="b"/>
        <c:title>
          <c:tx>
            <c:rich>
              <a:bodyPr/>
              <a:lstStyle/>
              <a:p>
                <a:pPr>
                  <a:defRPr sz="1100"/>
                </a:pPr>
                <a:r>
                  <a:rPr lang="es-PA" sz="1100"/>
                  <a:t>Centrales eólicas</a:t>
                </a:r>
              </a:p>
            </c:rich>
          </c:tx>
          <c:layout>
            <c:manualLayout>
              <c:xMode val="edge"/>
              <c:yMode val="edge"/>
              <c:x val="0.39781556071491608"/>
              <c:y val="1.6763154455345153E-2"/>
            </c:manualLayout>
          </c:layout>
          <c:overlay val="0"/>
        </c:title>
        <c:numFmt formatCode="General" sourceLinked="1"/>
        <c:majorTickMark val="out"/>
        <c:minorTickMark val="none"/>
        <c:tickLblPos val="nextTo"/>
        <c:crossAx val="252323328"/>
        <c:crosses val="autoZero"/>
        <c:auto val="1"/>
        <c:lblAlgn val="ctr"/>
        <c:lblOffset val="100"/>
        <c:noMultiLvlLbl val="0"/>
      </c:catAx>
    </c:plotArea>
    <c:legend>
      <c:legendPos val="r"/>
      <c:layout>
        <c:manualLayout>
          <c:xMode val="edge"/>
          <c:yMode val="edge"/>
          <c:x val="0.24439124406742332"/>
          <c:y val="0.82349730087546735"/>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RER'!$U$29:$U$33</c:f>
              <c:strCache>
                <c:ptCount val="5"/>
                <c:pt idx="0">
                  <c:v>MAJES</c:v>
                </c:pt>
                <c:pt idx="1">
                  <c:v>MOQUEGUA FV</c:v>
                </c:pt>
                <c:pt idx="2">
                  <c:v>REPARTICIÓN</c:v>
                </c:pt>
                <c:pt idx="3">
                  <c:v>TACNA SOLAR</c:v>
                </c:pt>
                <c:pt idx="4">
                  <c:v>PARAMONGA</c:v>
                </c:pt>
              </c:strCache>
            </c:strRef>
          </c:cat>
          <c:val>
            <c:numRef>
              <c:f>'8. FP RER'!$D$28:$D$32</c:f>
              <c:numCache>
                <c:formatCode>0.0</c:formatCode>
                <c:ptCount val="5"/>
                <c:pt idx="0">
                  <c:v>3.4114532500000001</c:v>
                </c:pt>
                <c:pt idx="1">
                  <c:v>3.3172015410000002</c:v>
                </c:pt>
                <c:pt idx="2">
                  <c:v>3.2120758399999998</c:v>
                </c:pt>
                <c:pt idx="3">
                  <c:v>3.181434726</c:v>
                </c:pt>
                <c:pt idx="4">
                  <c:v>2.7332305680000002</c:v>
                </c:pt>
              </c:numCache>
            </c:numRef>
          </c:val>
        </c:ser>
        <c:dLbls>
          <c:showLegendKey val="0"/>
          <c:showVal val="0"/>
          <c:showCatName val="0"/>
          <c:showSerName val="0"/>
          <c:showPercent val="0"/>
          <c:showBubbleSize val="0"/>
        </c:dLbls>
        <c:gapWidth val="150"/>
        <c:axId val="252341632"/>
        <c:axId val="252360192"/>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RER'!$A$28:$A$32</c:f>
              <c:strCache>
                <c:ptCount val="5"/>
                <c:pt idx="0">
                  <c:v>PANAMERICANA</c:v>
                </c:pt>
                <c:pt idx="1">
                  <c:v>MAJES</c:v>
                </c:pt>
                <c:pt idx="2">
                  <c:v>MOQUEGUA FV</c:v>
                </c:pt>
                <c:pt idx="3">
                  <c:v>REPARTICIÓN</c:v>
                </c:pt>
                <c:pt idx="4">
                  <c:v>TACNA SOLAR</c:v>
                </c:pt>
              </c:strCache>
            </c:strRef>
          </c:cat>
          <c:val>
            <c:numRef>
              <c:f>'8. FP RER'!$E$28:$E$32</c:f>
              <c:numCache>
                <c:formatCode>0.0</c:formatCode>
                <c:ptCount val="5"/>
                <c:pt idx="0">
                  <c:v>0.236906476</c:v>
                </c:pt>
                <c:pt idx="1">
                  <c:v>0.23036121800000001</c:v>
                </c:pt>
                <c:pt idx="2">
                  <c:v>0.278826028</c:v>
                </c:pt>
                <c:pt idx="3">
                  <c:v>0.22093296700000001</c:v>
                </c:pt>
                <c:pt idx="4">
                  <c:v>0.18980767800000001</c:v>
                </c:pt>
              </c:numCache>
            </c:numRef>
          </c:val>
          <c:smooth val="0"/>
        </c:ser>
        <c:dLbls>
          <c:showLegendKey val="0"/>
          <c:showVal val="0"/>
          <c:showCatName val="0"/>
          <c:showSerName val="0"/>
          <c:showPercent val="0"/>
          <c:showBubbleSize val="0"/>
        </c:dLbls>
        <c:marker val="1"/>
        <c:smooth val="0"/>
        <c:axId val="252376576"/>
        <c:axId val="252362112"/>
      </c:lineChart>
      <c:catAx>
        <c:axId val="252341632"/>
        <c:scaling>
          <c:orientation val="minMax"/>
        </c:scaling>
        <c:delete val="0"/>
        <c:axPos val="b"/>
        <c:numFmt formatCode="General" sourceLinked="1"/>
        <c:majorTickMark val="out"/>
        <c:minorTickMark val="none"/>
        <c:tickLblPos val="nextTo"/>
        <c:txPr>
          <a:bodyPr/>
          <a:lstStyle/>
          <a:p>
            <a:pPr>
              <a:defRPr sz="700">
                <a:latin typeface="+mn-lt"/>
              </a:defRPr>
            </a:pPr>
            <a:endParaRPr lang="en-US"/>
          </a:p>
        </c:txPr>
        <c:crossAx val="252360192"/>
        <c:crosses val="autoZero"/>
        <c:auto val="1"/>
        <c:lblAlgn val="ctr"/>
        <c:lblOffset val="100"/>
        <c:noMultiLvlLbl val="0"/>
      </c:catAx>
      <c:valAx>
        <c:axId val="252360192"/>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crossAx val="252341632"/>
        <c:crosses val="autoZero"/>
        <c:crossBetween val="between"/>
      </c:valAx>
      <c:valAx>
        <c:axId val="252362112"/>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 sourceLinked="1"/>
        <c:majorTickMark val="out"/>
        <c:minorTickMark val="none"/>
        <c:tickLblPos val="nextTo"/>
        <c:crossAx val="252376576"/>
        <c:crosses val="max"/>
        <c:crossBetween val="between"/>
      </c:valAx>
      <c:catAx>
        <c:axId val="252376576"/>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0.00" sourceLinked="1"/>
        <c:majorTickMark val="out"/>
        <c:minorTickMark val="none"/>
        <c:tickLblPos val="nextTo"/>
        <c:crossAx val="252362112"/>
        <c:crosses val="autoZero"/>
        <c:auto val="1"/>
        <c:lblAlgn val="ctr"/>
        <c:lblOffset val="100"/>
        <c:noMultiLvlLbl val="0"/>
      </c:catAx>
    </c:plotArea>
    <c:legend>
      <c:legendPos val="r"/>
      <c:layout>
        <c:manualLayout>
          <c:xMode val="edge"/>
          <c:yMode val="edge"/>
          <c:x val="0.12886569253417043"/>
          <c:y val="0.80343580226991551"/>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RER'!$U$33:$U$36</c:f>
              <c:strCache>
                <c:ptCount val="4"/>
                <c:pt idx="0">
                  <c:v>PARAMONGA</c:v>
                </c:pt>
                <c:pt idx="1">
                  <c:v>HUAYCOLORO</c:v>
                </c:pt>
                <c:pt idx="2">
                  <c:v>LA GRINGA V</c:v>
                </c:pt>
                <c:pt idx="3">
                  <c:v>MAPLE ETANOL</c:v>
                </c:pt>
              </c:strCache>
            </c:strRef>
          </c:cat>
          <c:val>
            <c:numRef>
              <c:f>'8. FP RER'!$D$33:$D$36</c:f>
              <c:numCache>
                <c:formatCode>0.0</c:formatCode>
                <c:ptCount val="4"/>
                <c:pt idx="0">
                  <c:v>8.2079672680000009</c:v>
                </c:pt>
                <c:pt idx="1">
                  <c:v>1.8683424749999999</c:v>
                </c:pt>
                <c:pt idx="2">
                  <c:v>0.91234910000000002</c:v>
                </c:pt>
                <c:pt idx="3">
                  <c:v>0</c:v>
                </c:pt>
              </c:numCache>
            </c:numRef>
          </c:val>
        </c:ser>
        <c:dLbls>
          <c:showLegendKey val="0"/>
          <c:showVal val="0"/>
          <c:showCatName val="0"/>
          <c:showSerName val="0"/>
          <c:showPercent val="0"/>
          <c:showBubbleSize val="0"/>
        </c:dLbls>
        <c:gapWidth val="150"/>
        <c:axId val="252410496"/>
        <c:axId val="252412672"/>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RER'!$U$33:$U$36</c:f>
              <c:strCache>
                <c:ptCount val="4"/>
                <c:pt idx="0">
                  <c:v>PARAMONGA</c:v>
                </c:pt>
                <c:pt idx="1">
                  <c:v>HUAYCOLORO</c:v>
                </c:pt>
                <c:pt idx="2">
                  <c:v>LA GRINGA V</c:v>
                </c:pt>
                <c:pt idx="3">
                  <c:v>MAPLE ETANOL</c:v>
                </c:pt>
              </c:strCache>
            </c:strRef>
          </c:cat>
          <c:val>
            <c:numRef>
              <c:f>'8. FP RER'!$E$33:$E$36</c:f>
              <c:numCache>
                <c:formatCode>0.0</c:formatCode>
                <c:ptCount val="4"/>
                <c:pt idx="0">
                  <c:v>0.90072220300000005</c:v>
                </c:pt>
                <c:pt idx="1">
                  <c:v>0.60877890999999995</c:v>
                </c:pt>
                <c:pt idx="2">
                  <c:v>0.42319213999999999</c:v>
                </c:pt>
                <c:pt idx="3">
                  <c:v>0</c:v>
                </c:pt>
              </c:numCache>
            </c:numRef>
          </c:val>
          <c:smooth val="0"/>
        </c:ser>
        <c:dLbls>
          <c:showLegendKey val="0"/>
          <c:showVal val="0"/>
          <c:showCatName val="0"/>
          <c:showSerName val="0"/>
          <c:showPercent val="0"/>
          <c:showBubbleSize val="0"/>
        </c:dLbls>
        <c:marker val="1"/>
        <c:smooth val="0"/>
        <c:axId val="252420864"/>
        <c:axId val="252414592"/>
      </c:lineChart>
      <c:catAx>
        <c:axId val="252410496"/>
        <c:scaling>
          <c:orientation val="minMax"/>
        </c:scaling>
        <c:delete val="0"/>
        <c:axPos val="b"/>
        <c:numFmt formatCode="0.00" sourceLinked="1"/>
        <c:majorTickMark val="out"/>
        <c:minorTickMark val="none"/>
        <c:tickLblPos val="nextTo"/>
        <c:txPr>
          <a:bodyPr/>
          <a:lstStyle/>
          <a:p>
            <a:pPr>
              <a:defRPr sz="800">
                <a:latin typeface="+mn-lt"/>
              </a:defRPr>
            </a:pPr>
            <a:endParaRPr lang="en-US"/>
          </a:p>
        </c:txPr>
        <c:crossAx val="252412672"/>
        <c:crosses val="autoZero"/>
        <c:auto val="1"/>
        <c:lblAlgn val="ctr"/>
        <c:lblOffset val="100"/>
        <c:noMultiLvlLbl val="0"/>
      </c:catAx>
      <c:valAx>
        <c:axId val="252412672"/>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crossAx val="252410496"/>
        <c:crosses val="autoZero"/>
        <c:crossBetween val="between"/>
      </c:valAx>
      <c:valAx>
        <c:axId val="252414592"/>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 sourceLinked="1"/>
        <c:majorTickMark val="out"/>
        <c:minorTickMark val="none"/>
        <c:tickLblPos val="nextTo"/>
        <c:crossAx val="252420864"/>
        <c:crosses val="max"/>
        <c:crossBetween val="between"/>
      </c:valAx>
      <c:catAx>
        <c:axId val="252420864"/>
        <c:scaling>
          <c:orientation val="minMax"/>
        </c:scaling>
        <c:delete val="1"/>
        <c:axPos val="b"/>
        <c:title>
          <c:tx>
            <c:rich>
              <a:bodyPr/>
              <a:lstStyle/>
              <a:p>
                <a:pPr>
                  <a:defRPr sz="1100"/>
                </a:pPr>
                <a:r>
                  <a:rPr lang="es-PA" sz="1100"/>
                  <a:t>Centrales termoeléctricas </a:t>
                </a:r>
              </a:p>
            </c:rich>
          </c:tx>
          <c:layout>
            <c:manualLayout>
              <c:xMode val="edge"/>
              <c:yMode val="edge"/>
              <c:x val="0.32211621374846483"/>
              <c:y val="1.7438539470178267E-2"/>
            </c:manualLayout>
          </c:layout>
          <c:overlay val="0"/>
        </c:title>
        <c:numFmt formatCode="General" sourceLinked="1"/>
        <c:majorTickMark val="out"/>
        <c:minorTickMark val="none"/>
        <c:tickLblPos val="nextTo"/>
        <c:crossAx val="252414592"/>
        <c:crosses val="autoZero"/>
        <c:auto val="1"/>
        <c:lblAlgn val="ctr"/>
        <c:lblOffset val="100"/>
        <c:noMultiLvlLbl val="0"/>
      </c:catAx>
    </c:plotArea>
    <c:legend>
      <c:legendPos val="r"/>
      <c:layout>
        <c:manualLayout>
          <c:xMode val="edge"/>
          <c:yMode val="edge"/>
          <c:x val="0.17734989452346525"/>
          <c:y val="0.84954928750588532"/>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30 de junio</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RER'!$R$3</c:f>
              <c:strCache>
                <c:ptCount val="1"/>
                <c:pt idx="0">
                  <c:v>2016</c:v>
                </c:pt>
              </c:strCache>
            </c:strRef>
          </c:tx>
          <c:invertIfNegative val="0"/>
          <c:cat>
            <c:multiLvlStrRef>
              <c:f>'8. FP RER'!$N$5:$O$36</c:f>
              <c:multiLvlStrCache>
                <c:ptCount val="32"/>
                <c:lvl>
                  <c:pt idx="0">
                    <c:v>CARHUAQUERO IV</c:v>
                  </c:pt>
                  <c:pt idx="1">
                    <c:v>RUNATULLO III</c:v>
                  </c:pt>
                  <c:pt idx="2">
                    <c:v>LAS PIZARRAS</c:v>
                  </c:pt>
                  <c:pt idx="3">
                    <c:v>CAÑA BRAVA</c:v>
                  </c:pt>
                  <c:pt idx="4">
                    <c:v>RONCADOR</c:v>
                  </c:pt>
                  <c:pt idx="5">
                    <c:v>RUNATULLO II</c:v>
                  </c:pt>
                  <c:pt idx="6">
                    <c:v>HUASAHUASI I</c:v>
                  </c:pt>
                  <c:pt idx="7">
                    <c:v>SANTA CRUZ I</c:v>
                  </c:pt>
                  <c:pt idx="8">
                    <c:v>HUASAHUASI II</c:v>
                  </c:pt>
                  <c:pt idx="9">
                    <c:v>SANTA CRUZ II</c:v>
                  </c:pt>
                  <c:pt idx="10">
                    <c:v>LA JOYA</c:v>
                  </c:pt>
                  <c:pt idx="11">
                    <c:v>NUEVA IMPERIAL</c:v>
                  </c:pt>
                  <c:pt idx="12">
                    <c:v>POTRERO</c:v>
                  </c:pt>
                  <c:pt idx="13">
                    <c:v>YANAPAMPA</c:v>
                  </c:pt>
                  <c:pt idx="14">
                    <c:v>CANCHAYLLO</c:v>
                  </c:pt>
                  <c:pt idx="15">
                    <c:v>POECHOS II</c:v>
                  </c:pt>
                  <c:pt idx="16">
                    <c:v>RUCUY</c:v>
                  </c:pt>
                  <c:pt idx="17">
                    <c:v>CHANCAY</c:v>
                  </c:pt>
                  <c:pt idx="18">
                    <c:v>PURMACANA </c:v>
                  </c:pt>
                  <c:pt idx="19">
                    <c:v>MARCONA</c:v>
                  </c:pt>
                  <c:pt idx="20">
                    <c:v>TRES HERMANAS</c:v>
                  </c:pt>
                  <c:pt idx="21">
                    <c:v>TALARA</c:v>
                  </c:pt>
                  <c:pt idx="22">
                    <c:v>CUPISNIQUE</c:v>
                  </c:pt>
                  <c:pt idx="23">
                    <c:v>MOQUEGUA FV</c:v>
                  </c:pt>
                  <c:pt idx="24">
                    <c:v>PANAMERICANA</c:v>
                  </c:pt>
                  <c:pt idx="25">
                    <c:v>TACNA SOLAR</c:v>
                  </c:pt>
                  <c:pt idx="26">
                    <c:v>MAJES</c:v>
                  </c:pt>
                  <c:pt idx="27">
                    <c:v>REPARTICIÓN</c:v>
                  </c:pt>
                  <c:pt idx="28">
                    <c:v>HUAYCOLORO</c:v>
                  </c:pt>
                  <c:pt idx="29">
                    <c:v>PARAMONGA</c:v>
                  </c:pt>
                  <c:pt idx="30">
                    <c:v>LA GRINGA V</c:v>
                  </c:pt>
                  <c:pt idx="31">
                    <c:v>MAPLE ETANOL</c:v>
                  </c:pt>
                </c:lvl>
                <c:lvl>
                  <c:pt idx="0">
                    <c:v>Hidroeléctrica</c:v>
                  </c:pt>
                  <c:pt idx="19">
                    <c:v>Eólica</c:v>
                  </c:pt>
                  <c:pt idx="23">
                    <c:v>Solar</c:v>
                  </c:pt>
                  <c:pt idx="28">
                    <c:v>Termoeléctrica</c:v>
                  </c:pt>
                </c:lvl>
              </c:multiLvlStrCache>
            </c:multiLvlStrRef>
          </c:cat>
          <c:val>
            <c:numRef>
              <c:f>'8. FP RER'!$R$5:$R$36</c:f>
              <c:numCache>
                <c:formatCode>0.0</c:formatCode>
                <c:ptCount val="32"/>
                <c:pt idx="0">
                  <c:v>0.97375261499999999</c:v>
                </c:pt>
                <c:pt idx="1">
                  <c:v>0.75950054600000005</c:v>
                </c:pt>
                <c:pt idx="2">
                  <c:v>0.75149194699999999</c:v>
                </c:pt>
                <c:pt idx="3">
                  <c:v>0.79916391600000003</c:v>
                </c:pt>
                <c:pt idx="4">
                  <c:v>0.78061473199999998</c:v>
                </c:pt>
                <c:pt idx="5">
                  <c:v>0.65967425499999999</c:v>
                </c:pt>
                <c:pt idx="6">
                  <c:v>0.59367244900000005</c:v>
                </c:pt>
                <c:pt idx="7">
                  <c:v>0.75298790100000002</c:v>
                </c:pt>
                <c:pt idx="8">
                  <c:v>0.60251999099999998</c:v>
                </c:pt>
                <c:pt idx="9">
                  <c:v>0.72658492100000005</c:v>
                </c:pt>
                <c:pt idx="10">
                  <c:v>0.70259520900000005</c:v>
                </c:pt>
                <c:pt idx="11">
                  <c:v>0.78200369300000006</c:v>
                </c:pt>
                <c:pt idx="13">
                  <c:v>0.53969064</c:v>
                </c:pt>
                <c:pt idx="14">
                  <c:v>0.655352724</c:v>
                </c:pt>
                <c:pt idx="15">
                  <c:v>0.66304833200000002</c:v>
                </c:pt>
                <c:pt idx="18">
                  <c:v>0.221852147</c:v>
                </c:pt>
                <c:pt idx="19">
                  <c:v>0.57881212000000004</c:v>
                </c:pt>
                <c:pt idx="20">
                  <c:v>0.39054299799999997</c:v>
                </c:pt>
                <c:pt idx="21">
                  <c:v>0.40461374100000003</c:v>
                </c:pt>
                <c:pt idx="22">
                  <c:v>0.44565632799999999</c:v>
                </c:pt>
                <c:pt idx="23">
                  <c:v>0.329934899</c:v>
                </c:pt>
                <c:pt idx="24">
                  <c:v>0.280444311</c:v>
                </c:pt>
                <c:pt idx="25">
                  <c:v>0.26806091199999998</c:v>
                </c:pt>
                <c:pt idx="26">
                  <c:v>0.26141705500000001</c:v>
                </c:pt>
                <c:pt idx="27">
                  <c:v>0.253764869</c:v>
                </c:pt>
                <c:pt idx="28">
                  <c:v>0.83068098400000001</c:v>
                </c:pt>
                <c:pt idx="29">
                  <c:v>0.84299239500000001</c:v>
                </c:pt>
                <c:pt idx="30">
                  <c:v>0.74149644400000003</c:v>
                </c:pt>
                <c:pt idx="31">
                  <c:v>7.140792E-3</c:v>
                </c:pt>
              </c:numCache>
            </c:numRef>
          </c:val>
        </c:ser>
        <c:ser>
          <c:idx val="0"/>
          <c:order val="1"/>
          <c:tx>
            <c:strRef>
              <c:f>'8. FP RER'!$Q$3</c:f>
              <c:strCache>
                <c:ptCount val="1"/>
                <c:pt idx="0">
                  <c:v>2017</c:v>
                </c:pt>
              </c:strCache>
            </c:strRef>
          </c:tx>
          <c:invertIfNegative val="0"/>
          <c:cat>
            <c:multiLvlStrRef>
              <c:f>'8. FP RER'!$N$5:$O$36</c:f>
              <c:multiLvlStrCache>
                <c:ptCount val="32"/>
                <c:lvl>
                  <c:pt idx="0">
                    <c:v>CARHUAQUERO IV</c:v>
                  </c:pt>
                  <c:pt idx="1">
                    <c:v>RUNATULLO III</c:v>
                  </c:pt>
                  <c:pt idx="2">
                    <c:v>LAS PIZARRAS</c:v>
                  </c:pt>
                  <c:pt idx="3">
                    <c:v>CAÑA BRAVA</c:v>
                  </c:pt>
                  <c:pt idx="4">
                    <c:v>RONCADOR</c:v>
                  </c:pt>
                  <c:pt idx="5">
                    <c:v>RUNATULLO II</c:v>
                  </c:pt>
                  <c:pt idx="6">
                    <c:v>HUASAHUASI I</c:v>
                  </c:pt>
                  <c:pt idx="7">
                    <c:v>SANTA CRUZ I</c:v>
                  </c:pt>
                  <c:pt idx="8">
                    <c:v>HUASAHUASI II</c:v>
                  </c:pt>
                  <c:pt idx="9">
                    <c:v>SANTA CRUZ II</c:v>
                  </c:pt>
                  <c:pt idx="10">
                    <c:v>LA JOYA</c:v>
                  </c:pt>
                  <c:pt idx="11">
                    <c:v>NUEVA IMPERIAL</c:v>
                  </c:pt>
                  <c:pt idx="12">
                    <c:v>POTRERO</c:v>
                  </c:pt>
                  <c:pt idx="13">
                    <c:v>YANAPAMPA</c:v>
                  </c:pt>
                  <c:pt idx="14">
                    <c:v>CANCHAYLLO</c:v>
                  </c:pt>
                  <c:pt idx="15">
                    <c:v>POECHOS II</c:v>
                  </c:pt>
                  <c:pt idx="16">
                    <c:v>RUCUY</c:v>
                  </c:pt>
                  <c:pt idx="17">
                    <c:v>CHANCAY</c:v>
                  </c:pt>
                  <c:pt idx="18">
                    <c:v>PURMACANA </c:v>
                  </c:pt>
                  <c:pt idx="19">
                    <c:v>MARCONA</c:v>
                  </c:pt>
                  <c:pt idx="20">
                    <c:v>TRES HERMANAS</c:v>
                  </c:pt>
                  <c:pt idx="21">
                    <c:v>TALARA</c:v>
                  </c:pt>
                  <c:pt idx="22">
                    <c:v>CUPISNIQUE</c:v>
                  </c:pt>
                  <c:pt idx="23">
                    <c:v>MOQUEGUA FV</c:v>
                  </c:pt>
                  <c:pt idx="24">
                    <c:v>PANAMERICANA</c:v>
                  </c:pt>
                  <c:pt idx="25">
                    <c:v>TACNA SOLAR</c:v>
                  </c:pt>
                  <c:pt idx="26">
                    <c:v>MAJES</c:v>
                  </c:pt>
                  <c:pt idx="27">
                    <c:v>REPARTICIÓN</c:v>
                  </c:pt>
                  <c:pt idx="28">
                    <c:v>HUAYCOLORO</c:v>
                  </c:pt>
                  <c:pt idx="29">
                    <c:v>PARAMONGA</c:v>
                  </c:pt>
                  <c:pt idx="30">
                    <c:v>LA GRINGA V</c:v>
                  </c:pt>
                  <c:pt idx="31">
                    <c:v>MAPLE ETANOL</c:v>
                  </c:pt>
                </c:lvl>
                <c:lvl>
                  <c:pt idx="0">
                    <c:v>Hidroeléctrica</c:v>
                  </c:pt>
                  <c:pt idx="19">
                    <c:v>Eólica</c:v>
                  </c:pt>
                  <c:pt idx="23">
                    <c:v>Solar</c:v>
                  </c:pt>
                  <c:pt idx="28">
                    <c:v>Termoeléctrica</c:v>
                  </c:pt>
                </c:lvl>
              </c:multiLvlStrCache>
            </c:multiLvlStrRef>
          </c:cat>
          <c:val>
            <c:numRef>
              <c:f>'8. FP RER'!$Q$5:$Q$36</c:f>
              <c:numCache>
                <c:formatCode>0.0</c:formatCode>
                <c:ptCount val="32"/>
                <c:pt idx="0">
                  <c:v>0.96894856900000004</c:v>
                </c:pt>
                <c:pt idx="1">
                  <c:v>0.91998011599999996</c:v>
                </c:pt>
                <c:pt idx="2">
                  <c:v>0.90582178400000002</c:v>
                </c:pt>
                <c:pt idx="3">
                  <c:v>0.86341729700000003</c:v>
                </c:pt>
                <c:pt idx="4">
                  <c:v>0.82645381799999995</c:v>
                </c:pt>
                <c:pt idx="5">
                  <c:v>0.77239694000000003</c:v>
                </c:pt>
                <c:pt idx="6">
                  <c:v>0.74191922799999999</c:v>
                </c:pt>
                <c:pt idx="7">
                  <c:v>0.73665341399999995</c:v>
                </c:pt>
                <c:pt idx="8">
                  <c:v>0.73580512499999995</c:v>
                </c:pt>
                <c:pt idx="9">
                  <c:v>0.72384404400000002</c:v>
                </c:pt>
                <c:pt idx="10">
                  <c:v>0.70452356199999999</c:v>
                </c:pt>
                <c:pt idx="11">
                  <c:v>0.696327955</c:v>
                </c:pt>
                <c:pt idx="12">
                  <c:v>0.63661864000000001</c:v>
                </c:pt>
                <c:pt idx="13">
                  <c:v>0.63100124000000002</c:v>
                </c:pt>
                <c:pt idx="14">
                  <c:v>0.51286173199999996</c:v>
                </c:pt>
                <c:pt idx="15">
                  <c:v>0.41217635000000002</c:v>
                </c:pt>
                <c:pt idx="16">
                  <c:v>0.39768619900000002</c:v>
                </c:pt>
                <c:pt idx="17">
                  <c:v>0.39204653699999997</c:v>
                </c:pt>
                <c:pt idx="18">
                  <c:v>0.10236631</c:v>
                </c:pt>
                <c:pt idx="19">
                  <c:v>0.54852962000000005</c:v>
                </c:pt>
                <c:pt idx="20">
                  <c:v>0.53224910000000003</c:v>
                </c:pt>
                <c:pt idx="21">
                  <c:v>0.32830738999999998</c:v>
                </c:pt>
                <c:pt idx="22">
                  <c:v>0.31826183699999999</c:v>
                </c:pt>
                <c:pt idx="23">
                  <c:v>0.29889690000000002</c:v>
                </c:pt>
                <c:pt idx="24">
                  <c:v>0.25863464800000002</c:v>
                </c:pt>
                <c:pt idx="25">
                  <c:v>0.25807644600000001</c:v>
                </c:pt>
                <c:pt idx="26">
                  <c:v>0.238592948</c:v>
                </c:pt>
                <c:pt idx="27">
                  <c:v>0.21723110600000001</c:v>
                </c:pt>
                <c:pt idx="28">
                  <c:v>0.81425563999999995</c:v>
                </c:pt>
                <c:pt idx="29">
                  <c:v>0.71783835100000004</c:v>
                </c:pt>
                <c:pt idx="30">
                  <c:v>0.339194041</c:v>
                </c:pt>
                <c:pt idx="31">
                  <c:v>0</c:v>
                </c:pt>
              </c:numCache>
            </c:numRef>
          </c:val>
        </c:ser>
        <c:dLbls>
          <c:showLegendKey val="0"/>
          <c:showVal val="0"/>
          <c:showCatName val="0"/>
          <c:showSerName val="0"/>
          <c:showPercent val="0"/>
          <c:showBubbleSize val="0"/>
        </c:dLbls>
        <c:gapWidth val="63"/>
        <c:axId val="254281216"/>
        <c:axId val="254282752"/>
      </c:barChart>
      <c:catAx>
        <c:axId val="254281216"/>
        <c:scaling>
          <c:orientation val="minMax"/>
        </c:scaling>
        <c:delete val="0"/>
        <c:axPos val="b"/>
        <c:numFmt formatCode="General" sourceLinked="1"/>
        <c:majorTickMark val="out"/>
        <c:minorTickMark val="none"/>
        <c:tickLblPos val="nextTo"/>
        <c:txPr>
          <a:bodyPr/>
          <a:lstStyle/>
          <a:p>
            <a:pPr>
              <a:defRPr sz="800">
                <a:latin typeface="+mn-lt"/>
              </a:defRPr>
            </a:pPr>
            <a:endParaRPr lang="en-US"/>
          </a:p>
        </c:txPr>
        <c:crossAx val="254282752"/>
        <c:crosses val="autoZero"/>
        <c:auto val="1"/>
        <c:lblAlgn val="ctr"/>
        <c:lblOffset val="100"/>
        <c:noMultiLvlLbl val="0"/>
      </c:catAx>
      <c:valAx>
        <c:axId val="25428275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578729246375E-3"/>
              <c:y val="1.1802972787418028E-2"/>
            </c:manualLayout>
          </c:layout>
          <c:overlay val="0"/>
        </c:title>
        <c:numFmt formatCode="0.0" sourceLinked="1"/>
        <c:majorTickMark val="out"/>
        <c:minorTickMark val="none"/>
        <c:tickLblPos val="nextTo"/>
        <c:crossAx val="254281216"/>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3422861459440449E-2"/>
          <c:w val="0.63337585301837274"/>
          <c:h val="0.93398675973426926"/>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(4)'!$M$9:$M$62</c:f>
              <c:strCache>
                <c:ptCount val="54"/>
                <c:pt idx="0">
                  <c:v>AGROAURORA</c:v>
                </c:pt>
                <c:pt idx="1">
                  <c:v>AYEPSA</c:v>
                </c:pt>
                <c:pt idx="2">
                  <c:v>RIO BAÑOS</c:v>
                </c:pt>
                <c:pt idx="3">
                  <c:v>MINERA CERRO VERDE</c:v>
                </c:pt>
                <c:pt idx="4">
                  <c:v>SDE PIURA </c:v>
                </c:pt>
                <c:pt idx="5">
                  <c:v>TERMOCHILCA</c:v>
                </c:pt>
                <c:pt idx="6">
                  <c:v>TERMOSELVA</c:v>
                </c:pt>
                <c:pt idx="7">
                  <c:v>SHOUGESA</c:v>
                </c:pt>
                <c:pt idx="8">
                  <c:v>IYEPSA</c:v>
                </c:pt>
                <c:pt idx="9">
                  <c:v>SANTA ROSA</c:v>
                </c:pt>
                <c:pt idx="10">
                  <c:v>PLANTA ETÉN</c:v>
                </c:pt>
                <c:pt idx="11">
                  <c:v>ECELIM</c:v>
                </c:pt>
                <c:pt idx="12">
                  <c:v>EGECSAC</c:v>
                </c:pt>
                <c:pt idx="13">
                  <c:v>HIDROCAÑETE</c:v>
                </c:pt>
                <c:pt idx="14">
                  <c:v>PETRAMAS</c:v>
                </c:pt>
                <c:pt idx="15">
                  <c:v>MAJA ENERGIA</c:v>
                </c:pt>
                <c:pt idx="16">
                  <c:v>YANAPAMPA</c:v>
                </c:pt>
                <c:pt idx="17">
                  <c:v>TACNA SOLAR</c:v>
                </c:pt>
                <c:pt idx="18">
                  <c:v>GTS REPARTICION</c:v>
                </c:pt>
                <c:pt idx="19">
                  <c:v>MOQUEGUA FV</c:v>
                </c:pt>
                <c:pt idx="20">
                  <c:v>GTS MAJES</c:v>
                </c:pt>
                <c:pt idx="21">
                  <c:v>PANAMERICANASOLAR SAC. </c:v>
                </c:pt>
                <c:pt idx="22">
                  <c:v>GEPSA</c:v>
                </c:pt>
                <c:pt idx="23">
                  <c:v>SINERSA </c:v>
                </c:pt>
                <c:pt idx="24">
                  <c:v>AIPSA</c:v>
                </c:pt>
                <c:pt idx="25">
                  <c:v>SANTA CRUZ</c:v>
                </c:pt>
                <c:pt idx="26">
                  <c:v>AGUA AZUL</c:v>
                </c:pt>
                <c:pt idx="27">
                  <c:v>RIO DOBLE</c:v>
                </c:pt>
                <c:pt idx="28">
                  <c:v>PARQUE MARCONA</c:v>
                </c:pt>
                <c:pt idx="29">
                  <c:v>HIDROMARAÑON</c:v>
                </c:pt>
                <c:pt idx="30">
                  <c:v>HIDROELECTRICA HUANCHOR</c:v>
                </c:pt>
                <c:pt idx="31">
                  <c:v>EGE JUNIN</c:v>
                </c:pt>
                <c:pt idx="32">
                  <c:v>SDF ENERGIA</c:v>
                </c:pt>
                <c:pt idx="33">
                  <c:v>EGESUR</c:v>
                </c:pt>
                <c:pt idx="34">
                  <c:v>HUANZA</c:v>
                </c:pt>
                <c:pt idx="35">
                  <c:v>TRES HERMANAS</c:v>
                </c:pt>
                <c:pt idx="36">
                  <c:v>ENERGÍA EÓLICA</c:v>
                </c:pt>
                <c:pt idx="37">
                  <c:v>ENEL PIURA</c:v>
                </c:pt>
                <c:pt idx="38">
                  <c:v>SAN GABAN</c:v>
                </c:pt>
                <c:pt idx="39">
                  <c:v>LUZ DEL SUR</c:v>
                </c:pt>
                <c:pt idx="40">
                  <c:v>SAMAY I</c:v>
                </c:pt>
                <c:pt idx="41">
                  <c:v>CHINANGO</c:v>
                </c:pt>
                <c:pt idx="42">
                  <c:v>CELEPSA</c:v>
                </c:pt>
                <c:pt idx="43">
                  <c:v>EGEMSA</c:v>
                </c:pt>
                <c:pt idx="44">
                  <c:v>EGASA</c:v>
                </c:pt>
                <c:pt idx="45">
                  <c:v>HUALLAGA</c:v>
                </c:pt>
                <c:pt idx="46">
                  <c:v>ORAZUL ENERGY</c:v>
                </c:pt>
                <c:pt idx="47">
                  <c:v>STATKRAFT</c:v>
                </c:pt>
                <c:pt idx="48">
                  <c:v>CERRO DEL AGUILA</c:v>
                </c:pt>
                <c:pt idx="49">
                  <c:v>KALLPA</c:v>
                </c:pt>
                <c:pt idx="50">
                  <c:v>FENIX</c:v>
                </c:pt>
                <c:pt idx="51">
                  <c:v>ENEL GENERACIÓN</c:v>
                </c:pt>
                <c:pt idx="52">
                  <c:v>ELECTROPERU</c:v>
                </c:pt>
                <c:pt idx="53">
                  <c:v>ENGIE</c:v>
                </c:pt>
              </c:strCache>
            </c:strRef>
          </c:cat>
          <c:val>
            <c:numRef>
              <c:f>'9. MatrizGeneraciónSEIN (4)'!$N$9:$N$62</c:f>
              <c:numCache>
                <c:formatCode>General</c:formatCode>
                <c:ptCount val="54"/>
                <c:pt idx="0">
                  <c:v>0</c:v>
                </c:pt>
                <c:pt idx="1">
                  <c:v>0</c:v>
                </c:pt>
                <c:pt idx="2">
                  <c:v>0</c:v>
                </c:pt>
                <c:pt idx="3">
                  <c:v>0</c:v>
                </c:pt>
                <c:pt idx="4">
                  <c:v>0</c:v>
                </c:pt>
                <c:pt idx="5">
                  <c:v>0</c:v>
                </c:pt>
                <c:pt idx="6">
                  <c:v>0</c:v>
                </c:pt>
                <c:pt idx="7">
                  <c:v>9.8753721449999998E-2</c:v>
                </c:pt>
                <c:pt idx="8">
                  <c:v>0.2048325574</c:v>
                </c:pt>
                <c:pt idx="9">
                  <c:v>0.325774228</c:v>
                </c:pt>
                <c:pt idx="10">
                  <c:v>0.48909478710000004</c:v>
                </c:pt>
                <c:pt idx="11">
                  <c:v>0.91234910000000002</c:v>
                </c:pt>
                <c:pt idx="12">
                  <c:v>1.756065</c:v>
                </c:pt>
                <c:pt idx="13">
                  <c:v>1.8023</c:v>
                </c:pt>
                <c:pt idx="14">
                  <c:v>1.8683424749999999</c:v>
                </c:pt>
                <c:pt idx="15">
                  <c:v>2.2093595000000001</c:v>
                </c:pt>
                <c:pt idx="16">
                  <c:v>2.5767860139999996</c:v>
                </c:pt>
                <c:pt idx="17">
                  <c:v>2.7332305679999997</c:v>
                </c:pt>
                <c:pt idx="18">
                  <c:v>3.181434726</c:v>
                </c:pt>
                <c:pt idx="19">
                  <c:v>3.2120758399999998</c:v>
                </c:pt>
                <c:pt idx="20">
                  <c:v>3.3172015409999998</c:v>
                </c:pt>
                <c:pt idx="21">
                  <c:v>3.4114532500000001</c:v>
                </c:pt>
                <c:pt idx="22">
                  <c:v>5.1476611190000003</c:v>
                </c:pt>
                <c:pt idx="23">
                  <c:v>6.7707525090000003</c:v>
                </c:pt>
                <c:pt idx="24">
                  <c:v>8.2079672680000009</c:v>
                </c:pt>
                <c:pt idx="25">
                  <c:v>9.4028685540000012</c:v>
                </c:pt>
                <c:pt idx="26">
                  <c:v>9.811840514</c:v>
                </c:pt>
                <c:pt idx="27">
                  <c:v>10.919219330000001</c:v>
                </c:pt>
                <c:pt idx="28">
                  <c:v>12.133228170000001</c:v>
                </c:pt>
                <c:pt idx="29">
                  <c:v>12.239161319999999</c:v>
                </c:pt>
                <c:pt idx="30">
                  <c:v>13.679660999999999</c:v>
                </c:pt>
                <c:pt idx="31">
                  <c:v>14.968253259999999</c:v>
                </c:pt>
                <c:pt idx="32">
                  <c:v>20.23547044</c:v>
                </c:pt>
                <c:pt idx="33">
                  <c:v>24.253656340000003</c:v>
                </c:pt>
                <c:pt idx="34">
                  <c:v>33.297263059999999</c:v>
                </c:pt>
                <c:pt idx="35">
                  <c:v>36.018731789999997</c:v>
                </c:pt>
                <c:pt idx="36">
                  <c:v>36.724094010000002</c:v>
                </c:pt>
                <c:pt idx="37">
                  <c:v>48.053213100000001</c:v>
                </c:pt>
                <c:pt idx="38">
                  <c:v>50.48439759</c:v>
                </c:pt>
                <c:pt idx="39">
                  <c:v>50.640113540000002</c:v>
                </c:pt>
                <c:pt idx="40">
                  <c:v>61.339057760000003</c:v>
                </c:pt>
                <c:pt idx="41">
                  <c:v>81.331736399999997</c:v>
                </c:pt>
                <c:pt idx="42">
                  <c:v>85.924285999999995</c:v>
                </c:pt>
                <c:pt idx="43" formatCode="0.00E+00">
                  <c:v>96.555048819999996</c:v>
                </c:pt>
                <c:pt idx="44">
                  <c:v>121.1181162</c:v>
                </c:pt>
                <c:pt idx="45">
                  <c:v>123.6553572</c:v>
                </c:pt>
                <c:pt idx="46">
                  <c:v>172.30406360000001</c:v>
                </c:pt>
                <c:pt idx="47">
                  <c:v>200.36665199999999</c:v>
                </c:pt>
                <c:pt idx="48">
                  <c:v>243.2002866</c:v>
                </c:pt>
                <c:pt idx="49">
                  <c:v>324.94736450000005</c:v>
                </c:pt>
                <c:pt idx="50">
                  <c:v>363.0926839</c:v>
                </c:pt>
                <c:pt idx="51">
                  <c:v>428.10334419999998</c:v>
                </c:pt>
                <c:pt idx="52">
                  <c:v>568.74772420000011</c:v>
                </c:pt>
                <c:pt idx="53">
                  <c:v>697.61566299999993</c:v>
                </c:pt>
              </c:numCache>
            </c:numRef>
          </c:val>
        </c:ser>
        <c:ser>
          <c:idx val="1"/>
          <c:order val="1"/>
          <c:tx>
            <c:strRef>
              <c:f>'9. MatrizGeneraciónSEIN (4)'!$O$8</c:f>
              <c:strCache>
                <c:ptCount val="1"/>
                <c:pt idx="0">
                  <c:v>2016</c:v>
                </c:pt>
              </c:strCache>
            </c:strRef>
          </c:tx>
          <c:spPr>
            <a:solidFill>
              <a:srgbClr val="C00000"/>
            </a:solidFill>
          </c:spPr>
          <c:invertIfNegative val="0"/>
          <c:cat>
            <c:strRef>
              <c:f>'9. MatrizGeneraciónSEIN (4)'!$M$9:$M$62</c:f>
              <c:strCache>
                <c:ptCount val="54"/>
                <c:pt idx="0">
                  <c:v>AGROAURORA</c:v>
                </c:pt>
                <c:pt idx="1">
                  <c:v>AYEPSA</c:v>
                </c:pt>
                <c:pt idx="2">
                  <c:v>RIO BAÑOS</c:v>
                </c:pt>
                <c:pt idx="3">
                  <c:v>MINERA CERRO VERDE</c:v>
                </c:pt>
                <c:pt idx="4">
                  <c:v>SDE PIURA </c:v>
                </c:pt>
                <c:pt idx="5">
                  <c:v>TERMOCHILCA</c:v>
                </c:pt>
                <c:pt idx="6">
                  <c:v>TERMOSELVA</c:v>
                </c:pt>
                <c:pt idx="7">
                  <c:v>SHOUGESA</c:v>
                </c:pt>
                <c:pt idx="8">
                  <c:v>IYEPSA</c:v>
                </c:pt>
                <c:pt idx="9">
                  <c:v>SANTA ROSA</c:v>
                </c:pt>
                <c:pt idx="10">
                  <c:v>PLANTA ETÉN</c:v>
                </c:pt>
                <c:pt idx="11">
                  <c:v>ECELIM</c:v>
                </c:pt>
                <c:pt idx="12">
                  <c:v>EGECSAC</c:v>
                </c:pt>
                <c:pt idx="13">
                  <c:v>HIDROCAÑETE</c:v>
                </c:pt>
                <c:pt idx="14">
                  <c:v>PETRAMAS</c:v>
                </c:pt>
                <c:pt idx="15">
                  <c:v>MAJA ENERGIA</c:v>
                </c:pt>
                <c:pt idx="16">
                  <c:v>YANAPAMPA</c:v>
                </c:pt>
                <c:pt idx="17">
                  <c:v>TACNA SOLAR</c:v>
                </c:pt>
                <c:pt idx="18">
                  <c:v>GTS REPARTICION</c:v>
                </c:pt>
                <c:pt idx="19">
                  <c:v>MOQUEGUA FV</c:v>
                </c:pt>
                <c:pt idx="20">
                  <c:v>GTS MAJES</c:v>
                </c:pt>
                <c:pt idx="21">
                  <c:v>PANAMERICANASOLAR SAC. </c:v>
                </c:pt>
                <c:pt idx="22">
                  <c:v>GEPSA</c:v>
                </c:pt>
                <c:pt idx="23">
                  <c:v>SINERSA </c:v>
                </c:pt>
                <c:pt idx="24">
                  <c:v>AIPSA</c:v>
                </c:pt>
                <c:pt idx="25">
                  <c:v>SANTA CRUZ</c:v>
                </c:pt>
                <c:pt idx="26">
                  <c:v>AGUA AZUL</c:v>
                </c:pt>
                <c:pt idx="27">
                  <c:v>RIO DOBLE</c:v>
                </c:pt>
                <c:pt idx="28">
                  <c:v>PARQUE MARCONA</c:v>
                </c:pt>
                <c:pt idx="29">
                  <c:v>HIDROMARAÑON</c:v>
                </c:pt>
                <c:pt idx="30">
                  <c:v>HIDROELECTRICA HUANCHOR</c:v>
                </c:pt>
                <c:pt idx="31">
                  <c:v>EGE JUNIN</c:v>
                </c:pt>
                <c:pt idx="32">
                  <c:v>SDF ENERGIA</c:v>
                </c:pt>
                <c:pt idx="33">
                  <c:v>EGESUR</c:v>
                </c:pt>
                <c:pt idx="34">
                  <c:v>HUANZA</c:v>
                </c:pt>
                <c:pt idx="35">
                  <c:v>TRES HERMANAS</c:v>
                </c:pt>
                <c:pt idx="36">
                  <c:v>ENERGÍA EÓLICA</c:v>
                </c:pt>
                <c:pt idx="37">
                  <c:v>ENEL PIURA</c:v>
                </c:pt>
                <c:pt idx="38">
                  <c:v>SAN GABAN</c:v>
                </c:pt>
                <c:pt idx="39">
                  <c:v>LUZ DEL SUR</c:v>
                </c:pt>
                <c:pt idx="40">
                  <c:v>SAMAY I</c:v>
                </c:pt>
                <c:pt idx="41">
                  <c:v>CHINANGO</c:v>
                </c:pt>
                <c:pt idx="42">
                  <c:v>CELEPSA</c:v>
                </c:pt>
                <c:pt idx="43">
                  <c:v>EGEMSA</c:v>
                </c:pt>
                <c:pt idx="44">
                  <c:v>EGASA</c:v>
                </c:pt>
                <c:pt idx="45">
                  <c:v>HUALLAGA</c:v>
                </c:pt>
                <c:pt idx="46">
                  <c:v>ORAZUL ENERGY</c:v>
                </c:pt>
                <c:pt idx="47">
                  <c:v>STATKRAFT</c:v>
                </c:pt>
                <c:pt idx="48">
                  <c:v>CERRO DEL AGUILA</c:v>
                </c:pt>
                <c:pt idx="49">
                  <c:v>KALLPA</c:v>
                </c:pt>
                <c:pt idx="50">
                  <c:v>FENIX</c:v>
                </c:pt>
                <c:pt idx="51">
                  <c:v>ENEL GENERACIÓN</c:v>
                </c:pt>
                <c:pt idx="52">
                  <c:v>ELECTROPERU</c:v>
                </c:pt>
                <c:pt idx="53">
                  <c:v>ENGIE</c:v>
                </c:pt>
              </c:strCache>
            </c:strRef>
          </c:cat>
          <c:val>
            <c:numRef>
              <c:f>'9. MatrizGeneraciónSEIN (4)'!$O$9:$O$62</c:f>
              <c:numCache>
                <c:formatCode>General</c:formatCode>
                <c:ptCount val="54"/>
                <c:pt idx="0">
                  <c:v>0</c:v>
                </c:pt>
                <c:pt idx="1">
                  <c:v>4.5082060629999994</c:v>
                </c:pt>
                <c:pt idx="2">
                  <c:v>0</c:v>
                </c:pt>
                <c:pt idx="3">
                  <c:v>1.019007953</c:v>
                </c:pt>
                <c:pt idx="4">
                  <c:v>11.7927552</c:v>
                </c:pt>
                <c:pt idx="5">
                  <c:v>131.92881690000002</c:v>
                </c:pt>
                <c:pt idx="6">
                  <c:v>60.231161440000001</c:v>
                </c:pt>
                <c:pt idx="7">
                  <c:v>1.5747269770000001</c:v>
                </c:pt>
                <c:pt idx="8">
                  <c:v>0</c:v>
                </c:pt>
                <c:pt idx="9">
                  <c:v>0.120049224</c:v>
                </c:pt>
                <c:pt idx="10">
                  <c:v>6.0836995289999994E-2</c:v>
                </c:pt>
                <c:pt idx="11">
                  <c:v>1.6871310289999999</c:v>
                </c:pt>
                <c:pt idx="12">
                  <c:v>2.6219562500000002</c:v>
                </c:pt>
                <c:pt idx="13">
                  <c:v>2.1254</c:v>
                </c:pt>
                <c:pt idx="14">
                  <c:v>2.400749013</c:v>
                </c:pt>
                <c:pt idx="15">
                  <c:v>1.44178125</c:v>
                </c:pt>
                <c:pt idx="16">
                  <c:v>1.712577274</c:v>
                </c:pt>
                <c:pt idx="17">
                  <c:v>2.9155757499999999</c:v>
                </c:pt>
                <c:pt idx="18">
                  <c:v>3.194889275</c:v>
                </c:pt>
                <c:pt idx="19">
                  <c:v>3.2276954789999999</c:v>
                </c:pt>
                <c:pt idx="20">
                  <c:v>3.2728474540000003</c:v>
                </c:pt>
                <c:pt idx="21">
                  <c:v>3.3577629999999998</c:v>
                </c:pt>
                <c:pt idx="22">
                  <c:v>4.2751410630000004</c:v>
                </c:pt>
                <c:pt idx="23">
                  <c:v>4.268164219</c:v>
                </c:pt>
                <c:pt idx="24">
                  <c:v>8.9388155250000008</c:v>
                </c:pt>
                <c:pt idx="25">
                  <c:v>6.979967426</c:v>
                </c:pt>
                <c:pt idx="26">
                  <c:v>0</c:v>
                </c:pt>
                <c:pt idx="27">
                  <c:v>5.6962161180000006</c:v>
                </c:pt>
                <c:pt idx="28">
                  <c:v>13.064285050000001</c:v>
                </c:pt>
                <c:pt idx="29">
                  <c:v>0</c:v>
                </c:pt>
                <c:pt idx="30">
                  <c:v>12.418968000000001</c:v>
                </c:pt>
                <c:pt idx="31">
                  <c:v>6.5883619200000005</c:v>
                </c:pt>
                <c:pt idx="32">
                  <c:v>0</c:v>
                </c:pt>
                <c:pt idx="33">
                  <c:v>20.852734090000002</c:v>
                </c:pt>
                <c:pt idx="34">
                  <c:v>36.527788959999995</c:v>
                </c:pt>
                <c:pt idx="35">
                  <c:v>39.230653719999999</c:v>
                </c:pt>
                <c:pt idx="36">
                  <c:v>43.119133079999997</c:v>
                </c:pt>
                <c:pt idx="37">
                  <c:v>61.747250000000001</c:v>
                </c:pt>
                <c:pt idx="38">
                  <c:v>50.997703110000003</c:v>
                </c:pt>
                <c:pt idx="39">
                  <c:v>42.65787838</c:v>
                </c:pt>
                <c:pt idx="40">
                  <c:v>22.751170269999999</c:v>
                </c:pt>
                <c:pt idx="41">
                  <c:v>47.22776365</c:v>
                </c:pt>
                <c:pt idx="42">
                  <c:v>45.40650806</c:v>
                </c:pt>
                <c:pt idx="43">
                  <c:v>79.635759340000007</c:v>
                </c:pt>
                <c:pt idx="44">
                  <c:v>110.91519839999999</c:v>
                </c:pt>
                <c:pt idx="45">
                  <c:v>4.4460351870000006</c:v>
                </c:pt>
                <c:pt idx="46">
                  <c:v>131.21774819999999</c:v>
                </c:pt>
                <c:pt idx="47">
                  <c:v>152.88662299999999</c:v>
                </c:pt>
                <c:pt idx="48">
                  <c:v>0</c:v>
                </c:pt>
                <c:pt idx="49">
                  <c:v>623.74755229999994</c:v>
                </c:pt>
                <c:pt idx="50">
                  <c:v>164.01812469999999</c:v>
                </c:pt>
                <c:pt idx="51">
                  <c:v>584.49247779999996</c:v>
                </c:pt>
                <c:pt idx="52">
                  <c:v>542.09612100000004</c:v>
                </c:pt>
                <c:pt idx="53">
                  <c:v>756.77088289999995</c:v>
                </c:pt>
              </c:numCache>
            </c:numRef>
          </c:val>
        </c:ser>
        <c:dLbls>
          <c:showLegendKey val="0"/>
          <c:showVal val="0"/>
          <c:showCatName val="0"/>
          <c:showSerName val="0"/>
          <c:showPercent val="0"/>
          <c:showBubbleSize val="0"/>
        </c:dLbls>
        <c:gapWidth val="150"/>
        <c:axId val="244701440"/>
        <c:axId val="254308352"/>
      </c:barChart>
      <c:catAx>
        <c:axId val="244701440"/>
        <c:scaling>
          <c:orientation val="minMax"/>
        </c:scaling>
        <c:delete val="0"/>
        <c:axPos val="l"/>
        <c:majorTickMark val="out"/>
        <c:minorTickMark val="none"/>
        <c:tickLblPos val="nextTo"/>
        <c:txPr>
          <a:bodyPr/>
          <a:lstStyle/>
          <a:p>
            <a:pPr>
              <a:defRPr sz="800"/>
            </a:pPr>
            <a:endParaRPr lang="en-US"/>
          </a:p>
        </c:txPr>
        <c:crossAx val="254308352"/>
        <c:crosses val="autoZero"/>
        <c:auto val="1"/>
        <c:lblAlgn val="ctr"/>
        <c:lblOffset val="100"/>
        <c:noMultiLvlLbl val="0"/>
      </c:catAx>
      <c:valAx>
        <c:axId val="254308352"/>
        <c:scaling>
          <c:orientation val="minMax"/>
          <c:max val="71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n-US"/>
          </a:p>
        </c:txPr>
        <c:crossAx val="244701440"/>
        <c:crosses val="autoZero"/>
        <c:crossBetween val="between"/>
      </c:valAx>
    </c:plotArea>
    <c:legend>
      <c:legendPos val="r"/>
      <c:layout>
        <c:manualLayout>
          <c:xMode val="edge"/>
          <c:yMode val="edge"/>
          <c:x val="0.69853863321931697"/>
          <c:y val="0.33475261770559128"/>
          <c:w val="0.12445429833172612"/>
          <c:h val="5.4289134265688474E-2"/>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c:v>4181.7235000000001</c:v>
                </c:pt>
                <c:pt idx="1">
                  <c:v>3527.2958100000001</c:v>
                </c:pt>
                <c:pt idx="2">
                  <c:v>3213.6729799999998</c:v>
                </c:pt>
              </c:numCache>
            </c:numRef>
          </c:val>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c:v>2286.1302900000001</c:v>
                </c:pt>
                <c:pt idx="1">
                  <c:v>2770.9643299999998</c:v>
                </c:pt>
                <c:pt idx="2">
                  <c:v>2809.9173000000001</c:v>
                </c:pt>
              </c:numCache>
            </c:numRef>
          </c:val>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c:v>91.209549999999993</c:v>
                </c:pt>
                <c:pt idx="1">
                  <c:v>146.64738</c:v>
                </c:pt>
                <c:pt idx="2">
                  <c:v>12.570040000000001</c:v>
                </c:pt>
              </c:numCache>
            </c:numRef>
          </c:val>
        </c:ser>
        <c:dLbls>
          <c:showLegendKey val="0"/>
          <c:showVal val="0"/>
          <c:showCatName val="0"/>
          <c:showSerName val="0"/>
          <c:showPercent val="0"/>
          <c:showBubbleSize val="0"/>
        </c:dLbls>
        <c:gapWidth val="150"/>
        <c:overlap val="100"/>
        <c:axId val="252870016"/>
        <c:axId val="252876288"/>
      </c:barChart>
      <c:catAx>
        <c:axId val="252870016"/>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n-US"/>
          </a:p>
        </c:txPr>
        <c:crossAx val="252876288"/>
        <c:crosses val="autoZero"/>
        <c:auto val="1"/>
        <c:lblAlgn val="ctr"/>
        <c:lblOffset val="100"/>
        <c:noMultiLvlLbl val="0"/>
      </c:catAx>
      <c:valAx>
        <c:axId val="25287628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n-US"/>
          </a:p>
        </c:txPr>
        <c:crossAx val="252870016"/>
        <c:crosses val="autoZero"/>
        <c:crossBetween val="between"/>
      </c:valAx>
    </c:plotArea>
    <c:legend>
      <c:legendPos val="t"/>
      <c:layout>
        <c:manualLayout>
          <c:xMode val="edge"/>
          <c:yMode val="edge"/>
          <c:x val="0.21741926042526799"/>
          <c:y val="1.9448123934208899E-2"/>
          <c:w val="0.53306253960238259"/>
          <c:h val="5.0239820088446303E-2"/>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583083804665263"/>
          <c:y val="1.9163220401887497E-2"/>
          <c:w val="0.58759306495138808"/>
          <c:h val="0.93475404742163493"/>
        </c:manualLayout>
      </c:layout>
      <c:barChart>
        <c:barDir val="bar"/>
        <c:grouping val="clustered"/>
        <c:varyColors val="0"/>
        <c:ser>
          <c:idx val="0"/>
          <c:order val="0"/>
          <c:tx>
            <c:strRef>
              <c:f>'11. MáxDemandaSEIN (2)'!$N$8</c:f>
              <c:strCache>
                <c:ptCount val="1"/>
                <c:pt idx="0">
                  <c:v>2017</c:v>
                </c:pt>
              </c:strCache>
            </c:strRef>
          </c:tx>
          <c:spPr>
            <a:solidFill>
              <a:srgbClr val="0070C0"/>
            </a:solidFill>
          </c:spPr>
          <c:invertIfNegative val="0"/>
          <c:cat>
            <c:strRef>
              <c:f>'11. MáxDemandaSEIN (2)'!$M$9:$M$62</c:f>
              <c:strCache>
                <c:ptCount val="54"/>
                <c:pt idx="0">
                  <c:v>AGROAURORA</c:v>
                </c:pt>
                <c:pt idx="1">
                  <c:v>AYEPSA</c:v>
                </c:pt>
                <c:pt idx="2">
                  <c:v>RIO BAÑOS</c:v>
                </c:pt>
                <c:pt idx="3">
                  <c:v>GTS MAJES</c:v>
                </c:pt>
                <c:pt idx="4">
                  <c:v>GTS REPARTICION</c:v>
                </c:pt>
                <c:pt idx="5">
                  <c:v>IYEPSA</c:v>
                </c:pt>
                <c:pt idx="6">
                  <c:v>MINERA CERRO VERDE</c:v>
                </c:pt>
                <c:pt idx="7">
                  <c:v>MOQUEGUA FV</c:v>
                </c:pt>
                <c:pt idx="8">
                  <c:v>PANAMERICANASOLAR</c:v>
                </c:pt>
                <c:pt idx="9">
                  <c:v>PLANTA ETEN</c:v>
                </c:pt>
                <c:pt idx="10">
                  <c:v>SHOUGESA</c:v>
                </c:pt>
                <c:pt idx="11">
                  <c:v>TACNA SOLAR SAC. </c:v>
                </c:pt>
                <c:pt idx="12">
                  <c:v>TERMOCHILCA</c:v>
                </c:pt>
                <c:pt idx="13">
                  <c:v>TERMOSELVA</c:v>
                </c:pt>
                <c:pt idx="14">
                  <c:v>SDE PIURA </c:v>
                </c:pt>
                <c:pt idx="15">
                  <c:v>SANTA ROSA</c:v>
                </c:pt>
                <c:pt idx="16">
                  <c:v>ECELIM</c:v>
                </c:pt>
                <c:pt idx="17">
                  <c:v>EGECSAC</c:v>
                </c:pt>
                <c:pt idx="18">
                  <c:v>PETRAMAS</c:v>
                </c:pt>
                <c:pt idx="19">
                  <c:v>HIDROCAÑETE</c:v>
                </c:pt>
                <c:pt idx="20">
                  <c:v>MAJA ENERGIA</c:v>
                </c:pt>
                <c:pt idx="21">
                  <c:v>YANAPAMPA</c:v>
                </c:pt>
                <c:pt idx="22">
                  <c:v>GEPSA</c:v>
                </c:pt>
                <c:pt idx="23">
                  <c:v>SINERSA </c:v>
                </c:pt>
                <c:pt idx="24">
                  <c:v>SANTA CRUZ </c:v>
                </c:pt>
                <c:pt idx="25">
                  <c:v>RIO DOBLE</c:v>
                </c:pt>
                <c:pt idx="26">
                  <c:v>AGUA AZUL</c:v>
                </c:pt>
                <c:pt idx="27">
                  <c:v>AIPSA</c:v>
                </c:pt>
                <c:pt idx="28">
                  <c:v>EGE JUNIN</c:v>
                </c:pt>
                <c:pt idx="29">
                  <c:v>HIDROELECTRICA HUANCHOR</c:v>
                </c:pt>
                <c:pt idx="30">
                  <c:v>HIDROMARAÑON</c:v>
                </c:pt>
                <c:pt idx="31">
                  <c:v>MARCONA </c:v>
                </c:pt>
                <c:pt idx="32">
                  <c:v>SDF ENERGIA</c:v>
                </c:pt>
                <c:pt idx="33">
                  <c:v>ENERGÍA EÓLICA</c:v>
                </c:pt>
                <c:pt idx="34">
                  <c:v>EGESUR</c:v>
                </c:pt>
                <c:pt idx="35">
                  <c:v>SAN GABAN</c:v>
                </c:pt>
                <c:pt idx="36">
                  <c:v>LUZ DEL SUR</c:v>
                </c:pt>
                <c:pt idx="37">
                  <c:v>TRES HERMANAS </c:v>
                </c:pt>
                <c:pt idx="38">
                  <c:v>HUANZA</c:v>
                </c:pt>
                <c:pt idx="39">
                  <c:v>CERRO DEL AGUILA</c:v>
                </c:pt>
                <c:pt idx="40">
                  <c:v>EGEMSA</c:v>
                </c:pt>
                <c:pt idx="41">
                  <c:v>ENEL PIURA</c:v>
                </c:pt>
                <c:pt idx="42">
                  <c:v>CHINANGO</c:v>
                </c:pt>
                <c:pt idx="43">
                  <c:v>SAMAY I S.A.</c:v>
                </c:pt>
                <c:pt idx="44">
                  <c:v>HUALLAGA</c:v>
                </c:pt>
                <c:pt idx="45">
                  <c:v>CELEPSA</c:v>
                </c:pt>
                <c:pt idx="46">
                  <c:v>EGASA</c:v>
                </c:pt>
                <c:pt idx="47">
                  <c:v>ORAZUL</c:v>
                </c:pt>
                <c:pt idx="48">
                  <c:v>STATKRAFT</c:v>
                </c:pt>
                <c:pt idx="49">
                  <c:v>FENIX</c:v>
                </c:pt>
                <c:pt idx="50">
                  <c:v>KALLPA</c:v>
                </c:pt>
                <c:pt idx="51">
                  <c:v>ELECTROPERU</c:v>
                </c:pt>
                <c:pt idx="52">
                  <c:v>ENEL GENERACION</c:v>
                </c:pt>
                <c:pt idx="53">
                  <c:v>ENGIE</c:v>
                </c:pt>
              </c:strCache>
            </c:strRef>
          </c:cat>
          <c:val>
            <c:numRef>
              <c:f>'11. MáxDemandaSEIN (2)'!$N$9:$N$62</c:f>
              <c:numCache>
                <c:formatCode>General</c:formatCode>
                <c:ptCount val="54"/>
                <c:pt idx="0">
                  <c:v>0</c:v>
                </c:pt>
                <c:pt idx="1">
                  <c:v>0</c:v>
                </c:pt>
                <c:pt idx="2">
                  <c:v>0</c:v>
                </c:pt>
                <c:pt idx="3">
                  <c:v>0</c:v>
                </c:pt>
                <c:pt idx="4">
                  <c:v>0</c:v>
                </c:pt>
                <c:pt idx="5">
                  <c:v>0</c:v>
                </c:pt>
                <c:pt idx="6">
                  <c:v>0</c:v>
                </c:pt>
                <c:pt idx="7">
                  <c:v>0</c:v>
                </c:pt>
                <c:pt idx="8">
                  <c:v>0</c:v>
                </c:pt>
                <c:pt idx="9">
                  <c:v>0</c:v>
                </c:pt>
                <c:pt idx="10">
                  <c:v>0</c:v>
                </c:pt>
                <c:pt idx="11">
                  <c:v>0</c:v>
                </c:pt>
                <c:pt idx="12">
                  <c:v>0</c:v>
                </c:pt>
                <c:pt idx="13" formatCode="#,##0.00">
                  <c:v>0</c:v>
                </c:pt>
                <c:pt idx="14">
                  <c:v>0</c:v>
                </c:pt>
                <c:pt idx="15">
                  <c:v>0.84894999999999998</c:v>
                </c:pt>
                <c:pt idx="16">
                  <c:v>1.4499</c:v>
                </c:pt>
                <c:pt idx="17">
                  <c:v>2.52</c:v>
                </c:pt>
                <c:pt idx="18">
                  <c:v>2.7587999999999999</c:v>
                </c:pt>
                <c:pt idx="19">
                  <c:v>3.2</c:v>
                </c:pt>
                <c:pt idx="20">
                  <c:v>3.371</c:v>
                </c:pt>
                <c:pt idx="21">
                  <c:v>3.68398</c:v>
                </c:pt>
                <c:pt idx="22">
                  <c:v>6.67042</c:v>
                </c:pt>
                <c:pt idx="23">
                  <c:v>9.4724699999999995</c:v>
                </c:pt>
                <c:pt idx="24">
                  <c:v>11.451700000000001</c:v>
                </c:pt>
                <c:pt idx="25">
                  <c:v>14.27637</c:v>
                </c:pt>
                <c:pt idx="26">
                  <c:v>14.63743</c:v>
                </c:pt>
                <c:pt idx="27">
                  <c:v>14.744210000000001</c:v>
                </c:pt>
                <c:pt idx="28">
                  <c:v>15.301640000000001</c:v>
                </c:pt>
                <c:pt idx="29">
                  <c:v>19.103999999999999</c:v>
                </c:pt>
                <c:pt idx="30">
                  <c:v>19.391210000000001</c:v>
                </c:pt>
                <c:pt idx="31">
                  <c:v>22.759620000000002</c:v>
                </c:pt>
                <c:pt idx="32">
                  <c:v>28.189550000000001</c:v>
                </c:pt>
                <c:pt idx="33">
                  <c:v>45.975670000000001</c:v>
                </c:pt>
                <c:pt idx="34">
                  <c:v>50.037269999999999</c:v>
                </c:pt>
                <c:pt idx="35">
                  <c:v>56.116979999999998</c:v>
                </c:pt>
                <c:pt idx="36">
                  <c:v>61.922440000000002</c:v>
                </c:pt>
                <c:pt idx="37">
                  <c:v>72.490799999999993</c:v>
                </c:pt>
                <c:pt idx="38">
                  <c:v>84.793520000000001</c:v>
                </c:pt>
                <c:pt idx="39">
                  <c:v>92.333160000000007</c:v>
                </c:pt>
                <c:pt idx="40">
                  <c:v>120.94345</c:v>
                </c:pt>
                <c:pt idx="41">
                  <c:v>130.42132000000001</c:v>
                </c:pt>
                <c:pt idx="42">
                  <c:v>142.41273000000001</c:v>
                </c:pt>
                <c:pt idx="43">
                  <c:v>150.16015999999999</c:v>
                </c:pt>
                <c:pt idx="44">
                  <c:v>169.79793000000001</c:v>
                </c:pt>
                <c:pt idx="45">
                  <c:v>197.18293</c:v>
                </c:pt>
                <c:pt idx="46">
                  <c:v>201.54910000000001</c:v>
                </c:pt>
                <c:pt idx="47">
                  <c:v>251.28774999999999</c:v>
                </c:pt>
                <c:pt idx="48">
                  <c:v>331.59863999999999</c:v>
                </c:pt>
                <c:pt idx="49">
                  <c:v>552.06059000000005</c:v>
                </c:pt>
                <c:pt idx="50">
                  <c:v>572.93893000000003</c:v>
                </c:pt>
                <c:pt idx="51">
                  <c:v>865.52495999999996</c:v>
                </c:pt>
                <c:pt idx="52">
                  <c:v>870.31692999999996</c:v>
                </c:pt>
                <c:pt idx="53">
                  <c:v>1187.0706</c:v>
                </c:pt>
              </c:numCache>
            </c:numRef>
          </c:val>
        </c:ser>
        <c:ser>
          <c:idx val="1"/>
          <c:order val="1"/>
          <c:tx>
            <c:strRef>
              <c:f>'11. MáxDemandaSEIN (2)'!$O$8</c:f>
              <c:strCache>
                <c:ptCount val="1"/>
                <c:pt idx="0">
                  <c:v>2016</c:v>
                </c:pt>
              </c:strCache>
            </c:strRef>
          </c:tx>
          <c:spPr>
            <a:solidFill>
              <a:srgbClr val="C00000"/>
            </a:solidFill>
          </c:spPr>
          <c:invertIfNegative val="0"/>
          <c:cat>
            <c:strRef>
              <c:f>'11. MáxDemandaSEIN (2)'!$M$9:$M$62</c:f>
              <c:strCache>
                <c:ptCount val="54"/>
                <c:pt idx="0">
                  <c:v>AGROAURORA</c:v>
                </c:pt>
                <c:pt idx="1">
                  <c:v>AYEPSA</c:v>
                </c:pt>
                <c:pt idx="2">
                  <c:v>RIO BAÑOS</c:v>
                </c:pt>
                <c:pt idx="3">
                  <c:v>GTS MAJES</c:v>
                </c:pt>
                <c:pt idx="4">
                  <c:v>GTS REPARTICION</c:v>
                </c:pt>
                <c:pt idx="5">
                  <c:v>IYEPSA</c:v>
                </c:pt>
                <c:pt idx="6">
                  <c:v>MINERA CERRO VERDE</c:v>
                </c:pt>
                <c:pt idx="7">
                  <c:v>MOQUEGUA FV</c:v>
                </c:pt>
                <c:pt idx="8">
                  <c:v>PANAMERICANASOLAR</c:v>
                </c:pt>
                <c:pt idx="9">
                  <c:v>PLANTA ETEN</c:v>
                </c:pt>
                <c:pt idx="10">
                  <c:v>SHOUGESA</c:v>
                </c:pt>
                <c:pt idx="11">
                  <c:v>TACNA SOLAR SAC. </c:v>
                </c:pt>
                <c:pt idx="12">
                  <c:v>TERMOCHILCA</c:v>
                </c:pt>
                <c:pt idx="13">
                  <c:v>TERMOSELVA</c:v>
                </c:pt>
                <c:pt idx="14">
                  <c:v>SDE PIURA </c:v>
                </c:pt>
                <c:pt idx="15">
                  <c:v>SANTA ROSA</c:v>
                </c:pt>
                <c:pt idx="16">
                  <c:v>ECELIM</c:v>
                </c:pt>
                <c:pt idx="17">
                  <c:v>EGECSAC</c:v>
                </c:pt>
                <c:pt idx="18">
                  <c:v>PETRAMAS</c:v>
                </c:pt>
                <c:pt idx="19">
                  <c:v>HIDROCAÑETE</c:v>
                </c:pt>
                <c:pt idx="20">
                  <c:v>MAJA ENERGIA</c:v>
                </c:pt>
                <c:pt idx="21">
                  <c:v>YANAPAMPA</c:v>
                </c:pt>
                <c:pt idx="22">
                  <c:v>GEPSA</c:v>
                </c:pt>
                <c:pt idx="23">
                  <c:v>SINERSA </c:v>
                </c:pt>
                <c:pt idx="24">
                  <c:v>SANTA CRUZ </c:v>
                </c:pt>
                <c:pt idx="25">
                  <c:v>RIO DOBLE</c:v>
                </c:pt>
                <c:pt idx="26">
                  <c:v>AGUA AZUL</c:v>
                </c:pt>
                <c:pt idx="27">
                  <c:v>AIPSA</c:v>
                </c:pt>
                <c:pt idx="28">
                  <c:v>EGE JUNIN</c:v>
                </c:pt>
                <c:pt idx="29">
                  <c:v>HIDROELECTRICA HUANCHOR</c:v>
                </c:pt>
                <c:pt idx="30">
                  <c:v>HIDROMARAÑON</c:v>
                </c:pt>
                <c:pt idx="31">
                  <c:v>MARCONA </c:v>
                </c:pt>
                <c:pt idx="32">
                  <c:v>SDF ENERGIA</c:v>
                </c:pt>
                <c:pt idx="33">
                  <c:v>ENERGÍA EÓLICA</c:v>
                </c:pt>
                <c:pt idx="34">
                  <c:v>EGESUR</c:v>
                </c:pt>
                <c:pt idx="35">
                  <c:v>SAN GABAN</c:v>
                </c:pt>
                <c:pt idx="36">
                  <c:v>LUZ DEL SUR</c:v>
                </c:pt>
                <c:pt idx="37">
                  <c:v>TRES HERMANAS </c:v>
                </c:pt>
                <c:pt idx="38">
                  <c:v>HUANZA</c:v>
                </c:pt>
                <c:pt idx="39">
                  <c:v>CERRO DEL AGUILA</c:v>
                </c:pt>
                <c:pt idx="40">
                  <c:v>EGEMSA</c:v>
                </c:pt>
                <c:pt idx="41">
                  <c:v>ENEL PIURA</c:v>
                </c:pt>
                <c:pt idx="42">
                  <c:v>CHINANGO</c:v>
                </c:pt>
                <c:pt idx="43">
                  <c:v>SAMAY I S.A.</c:v>
                </c:pt>
                <c:pt idx="44">
                  <c:v>HUALLAGA</c:v>
                </c:pt>
                <c:pt idx="45">
                  <c:v>CELEPSA</c:v>
                </c:pt>
                <c:pt idx="46">
                  <c:v>EGASA</c:v>
                </c:pt>
                <c:pt idx="47">
                  <c:v>ORAZUL</c:v>
                </c:pt>
                <c:pt idx="48">
                  <c:v>STATKRAFT</c:v>
                </c:pt>
                <c:pt idx="49">
                  <c:v>FENIX</c:v>
                </c:pt>
                <c:pt idx="50">
                  <c:v>KALLPA</c:v>
                </c:pt>
                <c:pt idx="51">
                  <c:v>ELECTROPERU</c:v>
                </c:pt>
                <c:pt idx="52">
                  <c:v>ENEL GENERACION</c:v>
                </c:pt>
                <c:pt idx="53">
                  <c:v>ENGIE</c:v>
                </c:pt>
              </c:strCache>
            </c:strRef>
          </c:cat>
          <c:val>
            <c:numRef>
              <c:f>'11. MáxDemandaSEIN (2)'!$O$9:$O$62</c:f>
              <c:numCache>
                <c:formatCode>General</c:formatCode>
                <c:ptCount val="54"/>
                <c:pt idx="0">
                  <c:v>0</c:v>
                </c:pt>
                <c:pt idx="1">
                  <c:v>11.718</c:v>
                </c:pt>
                <c:pt idx="3">
                  <c:v>0</c:v>
                </c:pt>
                <c:pt idx="4">
                  <c:v>0</c:v>
                </c:pt>
                <c:pt idx="6">
                  <c:v>0</c:v>
                </c:pt>
                <c:pt idx="7">
                  <c:v>0</c:v>
                </c:pt>
                <c:pt idx="8">
                  <c:v>0</c:v>
                </c:pt>
                <c:pt idx="9">
                  <c:v>0</c:v>
                </c:pt>
                <c:pt idx="10">
                  <c:v>0</c:v>
                </c:pt>
                <c:pt idx="11">
                  <c:v>0</c:v>
                </c:pt>
                <c:pt idx="12">
                  <c:v>194.35008999999999</c:v>
                </c:pt>
                <c:pt idx="13" formatCode="#,##0.00">
                  <c:v>175.08655999999999</c:v>
                </c:pt>
                <c:pt idx="14">
                  <c:v>11.27791</c:v>
                </c:pt>
                <c:pt idx="15">
                  <c:v>0</c:v>
                </c:pt>
                <c:pt idx="16">
                  <c:v>1.4006799999999999</c:v>
                </c:pt>
                <c:pt idx="17">
                  <c:v>1.46</c:v>
                </c:pt>
                <c:pt idx="18">
                  <c:v>4.2077400000000003</c:v>
                </c:pt>
                <c:pt idx="19">
                  <c:v>2.8</c:v>
                </c:pt>
                <c:pt idx="20">
                  <c:v>1.9790000000000001</c:v>
                </c:pt>
                <c:pt idx="21">
                  <c:v>2.57037</c:v>
                </c:pt>
                <c:pt idx="22">
                  <c:v>6.01023</c:v>
                </c:pt>
                <c:pt idx="23">
                  <c:v>5.0012600000000003</c:v>
                </c:pt>
                <c:pt idx="24">
                  <c:v>6.5955700000000004</c:v>
                </c:pt>
                <c:pt idx="25">
                  <c:v>6.2239399999999998</c:v>
                </c:pt>
                <c:pt idx="27">
                  <c:v>14.91929</c:v>
                </c:pt>
                <c:pt idx="28">
                  <c:v>8.1210799999999992</c:v>
                </c:pt>
                <c:pt idx="29">
                  <c:v>16.295999999999999</c:v>
                </c:pt>
                <c:pt idx="31">
                  <c:v>19.498049999999999</c:v>
                </c:pt>
                <c:pt idx="32">
                  <c:v>0</c:v>
                </c:pt>
                <c:pt idx="33">
                  <c:v>49.693359999999998</c:v>
                </c:pt>
                <c:pt idx="34">
                  <c:v>44.670819999999999</c:v>
                </c:pt>
                <c:pt idx="35">
                  <c:v>109.55425</c:v>
                </c:pt>
                <c:pt idx="36">
                  <c:v>51.461370000000002</c:v>
                </c:pt>
                <c:pt idx="37">
                  <c:v>58.550550000000001</c:v>
                </c:pt>
                <c:pt idx="38">
                  <c:v>93.732619999999997</c:v>
                </c:pt>
                <c:pt idx="40">
                  <c:v>87.146919999999994</c:v>
                </c:pt>
                <c:pt idx="41">
                  <c:v>95.942790000000002</c:v>
                </c:pt>
                <c:pt idx="42">
                  <c:v>132.74343999999999</c:v>
                </c:pt>
                <c:pt idx="43">
                  <c:v>0</c:v>
                </c:pt>
                <c:pt idx="44">
                  <c:v>6.1777300000000004</c:v>
                </c:pt>
                <c:pt idx="45">
                  <c:v>152.72465</c:v>
                </c:pt>
                <c:pt idx="46">
                  <c:v>236.12589</c:v>
                </c:pt>
                <c:pt idx="47">
                  <c:v>293.86067000000003</c:v>
                </c:pt>
                <c:pt idx="48">
                  <c:v>292.33368000000002</c:v>
                </c:pt>
                <c:pt idx="49">
                  <c:v>0</c:v>
                </c:pt>
                <c:pt idx="50">
                  <c:v>1032.4128000000001</c:v>
                </c:pt>
                <c:pt idx="51">
                  <c:v>850.28976</c:v>
                </c:pt>
                <c:pt idx="52">
                  <c:v>1039.3417199999999</c:v>
                </c:pt>
                <c:pt idx="53">
                  <c:v>1125.6618599999999</c:v>
                </c:pt>
              </c:numCache>
            </c:numRef>
          </c:val>
        </c:ser>
        <c:dLbls>
          <c:showLegendKey val="0"/>
          <c:showVal val="0"/>
          <c:showCatName val="0"/>
          <c:showSerName val="0"/>
          <c:showPercent val="0"/>
          <c:showBubbleSize val="0"/>
        </c:dLbls>
        <c:gapWidth val="150"/>
        <c:axId val="252449536"/>
        <c:axId val="252451072"/>
      </c:barChart>
      <c:catAx>
        <c:axId val="252449536"/>
        <c:scaling>
          <c:orientation val="minMax"/>
        </c:scaling>
        <c:delete val="0"/>
        <c:axPos val="l"/>
        <c:majorTickMark val="out"/>
        <c:minorTickMark val="none"/>
        <c:tickLblPos val="nextTo"/>
        <c:txPr>
          <a:bodyPr/>
          <a:lstStyle/>
          <a:p>
            <a:pPr>
              <a:defRPr sz="900"/>
            </a:pPr>
            <a:endParaRPr lang="en-US"/>
          </a:p>
        </c:txPr>
        <c:crossAx val="252451072"/>
        <c:crosses val="autoZero"/>
        <c:auto val="1"/>
        <c:lblAlgn val="ctr"/>
        <c:lblOffset val="100"/>
        <c:noMultiLvlLbl val="0"/>
      </c:catAx>
      <c:valAx>
        <c:axId val="252451072"/>
        <c:scaling>
          <c:orientation val="minMax"/>
          <c:max val="1200"/>
          <c:min val="0"/>
        </c:scaling>
        <c:delete val="0"/>
        <c:axPos val="b"/>
        <c:majorGridlines/>
        <c:title>
          <c:tx>
            <c:rich>
              <a:bodyPr/>
              <a:lstStyle/>
              <a:p>
                <a:pPr>
                  <a:defRPr/>
                </a:pPr>
                <a:r>
                  <a:rPr lang="es-PE"/>
                  <a:t>MW</a:t>
                </a:r>
              </a:p>
            </c:rich>
          </c:tx>
          <c:layout>
            <c:manualLayout>
              <c:xMode val="edge"/>
              <c:yMode val="edge"/>
              <c:x val="0.53410432066283309"/>
              <c:y val="0.97763798167965199"/>
            </c:manualLayout>
          </c:layout>
          <c:overlay val="0"/>
        </c:title>
        <c:numFmt formatCode="General" sourceLinked="1"/>
        <c:majorTickMark val="out"/>
        <c:minorTickMark val="none"/>
        <c:tickLblPos val="nextTo"/>
        <c:txPr>
          <a:bodyPr/>
          <a:lstStyle/>
          <a:p>
            <a:pPr>
              <a:defRPr sz="900" b="1"/>
            </a:pPr>
            <a:endParaRPr lang="en-US"/>
          </a:p>
        </c:txPr>
        <c:crossAx val="252449536"/>
        <c:crosses val="autoZero"/>
        <c:crossBetween val="between"/>
        <c:majorUnit val="500"/>
      </c:valAx>
    </c:plotArea>
    <c:legend>
      <c:legendPos val="r"/>
      <c:layout>
        <c:manualLayout>
          <c:xMode val="edge"/>
          <c:yMode val="edge"/>
          <c:x val="0.63614974184564954"/>
          <c:y val="0.40167734456526838"/>
          <c:w val="0.13224206129163432"/>
          <c:h val="0.12778599686630837"/>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numCache>
            </c:numRef>
          </c:val>
          <c:smooth val="0"/>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ser>
        <c:dLbls>
          <c:showLegendKey val="0"/>
          <c:showVal val="0"/>
          <c:showCatName val="0"/>
          <c:showSerName val="0"/>
          <c:showPercent val="0"/>
          <c:showBubbleSize val="0"/>
        </c:dLbls>
        <c:marker val="1"/>
        <c:smooth val="0"/>
        <c:axId val="252488704"/>
        <c:axId val="252495360"/>
      </c:lineChart>
      <c:catAx>
        <c:axId val="252488704"/>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n-US"/>
          </a:p>
        </c:txPr>
        <c:crossAx val="252495360"/>
        <c:crosses val="autoZero"/>
        <c:auto val="1"/>
        <c:lblAlgn val="ctr"/>
        <c:lblOffset val="100"/>
        <c:tickLblSkip val="4"/>
        <c:tickMarkSkip val="1"/>
        <c:noMultiLvlLbl val="0"/>
      </c:catAx>
      <c:valAx>
        <c:axId val="252495360"/>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252488704"/>
        <c:crosses val="autoZero"/>
        <c:crossBetween val="between"/>
      </c:valAx>
    </c:plotArea>
    <c:legend>
      <c:legendPos val="b"/>
      <c:layout>
        <c:manualLayout>
          <c:xMode val="edge"/>
          <c:yMode val="edge"/>
          <c:x val="0.26195403974644471"/>
          <c:y val="0.78774496435682473"/>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numCache>
            </c:numRef>
          </c:val>
          <c:smooth val="0"/>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ser>
        <c:dLbls>
          <c:showLegendKey val="0"/>
          <c:showVal val="0"/>
          <c:showCatName val="0"/>
          <c:showSerName val="0"/>
          <c:showPercent val="0"/>
          <c:showBubbleSize val="0"/>
        </c:dLbls>
        <c:marker val="1"/>
        <c:smooth val="0"/>
        <c:axId val="254043648"/>
        <c:axId val="254050304"/>
      </c:lineChart>
      <c:catAx>
        <c:axId val="25404364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n-US"/>
          </a:p>
        </c:txPr>
        <c:crossAx val="254050304"/>
        <c:crosses val="autoZero"/>
        <c:auto val="1"/>
        <c:lblAlgn val="ctr"/>
        <c:lblOffset val="100"/>
        <c:tickLblSkip val="4"/>
        <c:tickMarkSkip val="1"/>
        <c:noMultiLvlLbl val="0"/>
      </c:catAx>
      <c:valAx>
        <c:axId val="254050304"/>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25404364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numCache>
            </c:numRef>
          </c:val>
          <c:smooth val="0"/>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ser>
        <c:dLbls>
          <c:showLegendKey val="0"/>
          <c:showVal val="0"/>
          <c:showCatName val="0"/>
          <c:showSerName val="0"/>
          <c:showPercent val="0"/>
          <c:showBubbleSize val="0"/>
        </c:dLbls>
        <c:marker val="1"/>
        <c:smooth val="0"/>
        <c:axId val="254081280"/>
        <c:axId val="254886656"/>
      </c:lineChart>
      <c:catAx>
        <c:axId val="25408128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n-US"/>
          </a:p>
        </c:txPr>
        <c:crossAx val="254886656"/>
        <c:crosses val="autoZero"/>
        <c:auto val="1"/>
        <c:lblAlgn val="ctr"/>
        <c:lblOffset val="100"/>
        <c:tickLblSkip val="4"/>
        <c:tickMarkSkip val="1"/>
        <c:noMultiLvlLbl val="0"/>
      </c:catAx>
      <c:valAx>
        <c:axId val="254886656"/>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254081280"/>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'14. Hidrología (3)'!$Y$9:$Y$190</c:f>
              <c:numCache>
                <c:formatCode>0.00</c:formatCode>
                <c:ptCount val="182"/>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numCache>
            </c:numRef>
          </c:val>
        </c:ser>
        <c:ser>
          <c:idx val="3"/>
          <c:order val="1"/>
          <c:tx>
            <c:strRef>
              <c:f>'14. Hidrología (3)'!$Z$8</c:f>
              <c:strCache>
                <c:ptCount val="1"/>
                <c:pt idx="0">
                  <c:v>CHANCAY</c:v>
                </c:pt>
              </c:strCache>
            </c:strRef>
          </c:tx>
          <c:spPr>
            <a:solidFill>
              <a:srgbClr val="0070C0"/>
            </a:solidFill>
          </c:spPr>
          <c:cat>
            <c:multiLvlStrRef>
              <c:f>'14. Hidrología (3)'!$U$9:$V$190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'14. Hidrología (3)'!$Z$9:$Z$190</c:f>
              <c:numCache>
                <c:formatCode>0.00</c:formatCode>
                <c:ptCount val="182"/>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numCache>
            </c:numRef>
          </c:val>
        </c:ser>
        <c:dLbls>
          <c:showLegendKey val="0"/>
          <c:showVal val="0"/>
          <c:showCatName val="0"/>
          <c:showSerName val="0"/>
          <c:showPercent val="0"/>
          <c:showBubbleSize val="0"/>
        </c:dLbls>
        <c:axId val="254673664"/>
        <c:axId val="254675584"/>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'14. Hidrología (3)'!$X$9:$X$190</c:f>
              <c:numCache>
                <c:formatCode>0.00</c:formatCode>
                <c:ptCount val="182"/>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numCache>
            </c:numRef>
          </c:val>
          <c:smooth val="0"/>
        </c:ser>
        <c:dLbls>
          <c:showLegendKey val="0"/>
          <c:showVal val="0"/>
          <c:showCatName val="0"/>
          <c:showSerName val="0"/>
          <c:showPercent val="0"/>
          <c:showBubbleSize val="0"/>
        </c:dLbls>
        <c:marker val="1"/>
        <c:smooth val="0"/>
        <c:axId val="254673664"/>
        <c:axId val="254675584"/>
      </c:lineChart>
      <c:catAx>
        <c:axId val="254673664"/>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n-US"/>
          </a:p>
        </c:txPr>
        <c:crossAx val="254675584"/>
        <c:crosses val="autoZero"/>
        <c:auto val="1"/>
        <c:lblAlgn val="ctr"/>
        <c:lblOffset val="100"/>
        <c:tickLblSkip val="40"/>
        <c:noMultiLvlLbl val="0"/>
      </c:catAx>
      <c:valAx>
        <c:axId val="25467558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254673664"/>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1883513259393812"/>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(4)'!$AA$9:$AA$190</c:f>
              <c:numCache>
                <c:formatCode>0.00</c:formatCode>
                <c:ptCount val="182"/>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pt idx="169" formatCode="General">
                  <c:v>42.9</c:v>
                </c:pt>
                <c:pt idx="170" formatCode="General">
                  <c:v>31.19</c:v>
                </c:pt>
                <c:pt idx="171" formatCode="General">
                  <c:v>22.8</c:v>
                </c:pt>
                <c:pt idx="172" formatCode="General">
                  <c:v>20.18</c:v>
                </c:pt>
                <c:pt idx="173" formatCode="#,##0.00">
                  <c:v>19.84</c:v>
                </c:pt>
                <c:pt idx="174" formatCode="#,##0.00">
                  <c:v>21.4</c:v>
                </c:pt>
                <c:pt idx="175" formatCode="#,##0.00">
                  <c:v>17.23</c:v>
                </c:pt>
                <c:pt idx="176" formatCode="General">
                  <c:v>16.09</c:v>
                </c:pt>
                <c:pt idx="177" formatCode="General">
                  <c:v>15.1</c:v>
                </c:pt>
                <c:pt idx="178" formatCode="#,##0.00">
                  <c:v>14.28</c:v>
                </c:pt>
                <c:pt idx="179" formatCode="#,##0.00">
                  <c:v>13.3</c:v>
                </c:pt>
                <c:pt idx="180" formatCode="#,##0.00">
                  <c:v>12.63</c:v>
                </c:pt>
                <c:pt idx="181" formatCode="#,##0.00">
                  <c:v>11.92</c:v>
                </c:pt>
              </c:numCache>
            </c:numRef>
          </c:val>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(4)'!$AB$9:$AB$190</c:f>
              <c:numCache>
                <c:formatCode>0.00</c:formatCode>
                <c:ptCount val="182"/>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25.47</c:v>
                </c:pt>
                <c:pt idx="169" formatCode="General">
                  <c:v>27.42</c:v>
                </c:pt>
                <c:pt idx="170" formatCode="General">
                  <c:v>20.8</c:v>
                </c:pt>
                <c:pt idx="171" formatCode="General">
                  <c:v>15.73</c:v>
                </c:pt>
                <c:pt idx="172" formatCode="General">
                  <c:v>13.18</c:v>
                </c:pt>
                <c:pt idx="173" formatCode="#,##0.00">
                  <c:v>14.23</c:v>
                </c:pt>
                <c:pt idx="174" formatCode="#,##0.00">
                  <c:v>15.58</c:v>
                </c:pt>
                <c:pt idx="175" formatCode="#,##0.00">
                  <c:v>13.26</c:v>
                </c:pt>
                <c:pt idx="176" formatCode="General">
                  <c:v>13.67</c:v>
                </c:pt>
                <c:pt idx="177" formatCode="General">
                  <c:v>13.61</c:v>
                </c:pt>
                <c:pt idx="178" formatCode="#,##0.00">
                  <c:v>12.49</c:v>
                </c:pt>
                <c:pt idx="179" formatCode="#,##0.00">
                  <c:v>11.37</c:v>
                </c:pt>
                <c:pt idx="180" formatCode="#,##0.00">
                  <c:v>11.05</c:v>
                </c:pt>
                <c:pt idx="181" formatCode="#,##0.00">
                  <c:v>10.67</c:v>
                </c:pt>
              </c:numCache>
            </c:numRef>
          </c:val>
        </c:ser>
        <c:dLbls>
          <c:showLegendKey val="0"/>
          <c:showVal val="0"/>
          <c:showCatName val="0"/>
          <c:showSerName val="0"/>
          <c:showPercent val="0"/>
          <c:showBubbleSize val="0"/>
        </c:dLbls>
        <c:axId val="254776832"/>
        <c:axId val="254778752"/>
      </c:areaChart>
      <c:catAx>
        <c:axId val="254776832"/>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n-US"/>
          </a:p>
        </c:txPr>
        <c:crossAx val="254778752"/>
        <c:crosses val="autoZero"/>
        <c:auto val="1"/>
        <c:lblAlgn val="ctr"/>
        <c:lblOffset val="100"/>
        <c:tickLblSkip val="40"/>
        <c:noMultiLvlLbl val="0"/>
      </c:catAx>
      <c:valAx>
        <c:axId val="254778752"/>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54776832"/>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(4)'!$AC$9:$AC$190</c:f>
              <c:numCache>
                <c:formatCode>0.00</c:formatCode>
                <c:ptCount val="182"/>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pt idx="169" formatCode="General">
                  <c:v>427.28</c:v>
                </c:pt>
                <c:pt idx="170" formatCode="General">
                  <c:v>334.14</c:v>
                </c:pt>
                <c:pt idx="171" formatCode="General">
                  <c:v>218.96</c:v>
                </c:pt>
                <c:pt idx="172" formatCode="General">
                  <c:v>180.47</c:v>
                </c:pt>
                <c:pt idx="173" formatCode="#,##0.00">
                  <c:v>212.89</c:v>
                </c:pt>
                <c:pt idx="174" formatCode="#,##0.00">
                  <c:v>199.54</c:v>
                </c:pt>
                <c:pt idx="175" formatCode="#,##0.00">
                  <c:v>136.84</c:v>
                </c:pt>
                <c:pt idx="176" formatCode="General">
                  <c:v>116.86</c:v>
                </c:pt>
                <c:pt idx="177" formatCode="General">
                  <c:v>118.58</c:v>
                </c:pt>
                <c:pt idx="178" formatCode="#,##0.00">
                  <c:v>112.05</c:v>
                </c:pt>
                <c:pt idx="179" formatCode="#,##0.00">
                  <c:v>91.62</c:v>
                </c:pt>
                <c:pt idx="180" formatCode="#,##0.00">
                  <c:v>81.33</c:v>
                </c:pt>
                <c:pt idx="181" formatCode="#,##0.00">
                  <c:v>80.900000000000006</c:v>
                </c:pt>
              </c:numCache>
            </c:numRef>
          </c:val>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(4)'!$AD$9:$AD$190</c:f>
              <c:numCache>
                <c:formatCode>0.00</c:formatCode>
                <c:ptCount val="182"/>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pt idx="169" formatCode="General">
                  <c:v>137.65</c:v>
                </c:pt>
                <c:pt idx="170" formatCode="General">
                  <c:v>129.9</c:v>
                </c:pt>
                <c:pt idx="171" formatCode="General">
                  <c:v>100.66</c:v>
                </c:pt>
                <c:pt idx="172" formatCode="General">
                  <c:v>91.24</c:v>
                </c:pt>
                <c:pt idx="173" formatCode="#,##0.00">
                  <c:v>98.95</c:v>
                </c:pt>
                <c:pt idx="174" formatCode="#,##0.00">
                  <c:v>89.02</c:v>
                </c:pt>
                <c:pt idx="175" formatCode="#,##0.00">
                  <c:v>72.95</c:v>
                </c:pt>
                <c:pt idx="176" formatCode="General">
                  <c:v>99.42</c:v>
                </c:pt>
                <c:pt idx="177" formatCode="General">
                  <c:v>79.099999999999994</c:v>
                </c:pt>
                <c:pt idx="178" formatCode="#,##0.00">
                  <c:v>63.27</c:v>
                </c:pt>
                <c:pt idx="179" formatCode="#,##0.00">
                  <c:v>49.79</c:v>
                </c:pt>
                <c:pt idx="180" formatCode="#,##0.00">
                  <c:v>46.74</c:v>
                </c:pt>
                <c:pt idx="181" formatCode="#,##0.00">
                  <c:v>41.45</c:v>
                </c:pt>
              </c:numCache>
            </c:numRef>
          </c:val>
        </c:ser>
        <c:dLbls>
          <c:showLegendKey val="0"/>
          <c:showVal val="0"/>
          <c:showCatName val="0"/>
          <c:showSerName val="0"/>
          <c:showPercent val="0"/>
          <c:showBubbleSize val="0"/>
        </c:dLbls>
        <c:axId val="255035648"/>
        <c:axId val="255050112"/>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(4)'!$AE$9:$AE$190</c:f>
              <c:numCache>
                <c:formatCode>0.00</c:formatCode>
                <c:ptCount val="182"/>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pt idx="169" formatCode="General">
                  <c:v>35.950000000000003</c:v>
                </c:pt>
                <c:pt idx="170" formatCode="General">
                  <c:v>29.93</c:v>
                </c:pt>
                <c:pt idx="171" formatCode="General">
                  <c:v>21.85</c:v>
                </c:pt>
                <c:pt idx="172" formatCode="General">
                  <c:v>18.89</c:v>
                </c:pt>
                <c:pt idx="173" formatCode="#,##0.00">
                  <c:v>19.899999999999999</c:v>
                </c:pt>
                <c:pt idx="174" formatCode="#,##0.00">
                  <c:v>15.9</c:v>
                </c:pt>
                <c:pt idx="175" formatCode="#,##0.00">
                  <c:v>15.03</c:v>
                </c:pt>
                <c:pt idx="176" formatCode="General">
                  <c:v>20.059999999999999</c:v>
                </c:pt>
                <c:pt idx="177" formatCode="General">
                  <c:v>16</c:v>
                </c:pt>
                <c:pt idx="178" formatCode="#,##0.00">
                  <c:v>13.78</c:v>
                </c:pt>
                <c:pt idx="179" formatCode="#,##0.00">
                  <c:v>11.29</c:v>
                </c:pt>
                <c:pt idx="180" formatCode="#,##0.00">
                  <c:v>10.02</c:v>
                </c:pt>
                <c:pt idx="181" formatCode="#,##0.00">
                  <c:v>9.24</c:v>
                </c:pt>
              </c:numCache>
            </c:numRef>
          </c:val>
          <c:smooth val="0"/>
        </c:ser>
        <c:dLbls>
          <c:showLegendKey val="0"/>
          <c:showVal val="0"/>
          <c:showCatName val="0"/>
          <c:showSerName val="0"/>
          <c:showPercent val="0"/>
          <c:showBubbleSize val="0"/>
        </c:dLbls>
        <c:marker val="1"/>
        <c:smooth val="0"/>
        <c:axId val="255035648"/>
        <c:axId val="255050112"/>
      </c:lineChart>
      <c:catAx>
        <c:axId val="255035648"/>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n-US"/>
          </a:p>
        </c:txPr>
        <c:crossAx val="255050112"/>
        <c:crosses val="autoZero"/>
        <c:auto val="1"/>
        <c:lblAlgn val="ctr"/>
        <c:lblOffset val="100"/>
        <c:tickLblSkip val="40"/>
        <c:noMultiLvlLbl val="0"/>
      </c:catAx>
      <c:valAx>
        <c:axId val="255050112"/>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55035648"/>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4062196555751863"/>
          <c:y val="9.1817636049016489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(4)'!$AF$9:$AF$190</c:f>
              <c:numCache>
                <c:formatCode>0.00</c:formatCode>
                <c:ptCount val="182"/>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pt idx="169" formatCode="General">
                  <c:v>28.72</c:v>
                </c:pt>
                <c:pt idx="170" formatCode="General">
                  <c:v>16.28</c:v>
                </c:pt>
                <c:pt idx="171" formatCode="General">
                  <c:v>15.43</c:v>
                </c:pt>
                <c:pt idx="172" formatCode="General">
                  <c:v>12.29</c:v>
                </c:pt>
                <c:pt idx="173" formatCode="#,##0.00">
                  <c:v>11.64</c:v>
                </c:pt>
                <c:pt idx="174" formatCode="#,##0.00">
                  <c:v>11</c:v>
                </c:pt>
                <c:pt idx="175" formatCode="#,##0.00">
                  <c:v>11</c:v>
                </c:pt>
                <c:pt idx="176" formatCode="General">
                  <c:v>11.01</c:v>
                </c:pt>
                <c:pt idx="177" formatCode="General">
                  <c:v>11</c:v>
                </c:pt>
                <c:pt idx="178" formatCode="#,##0.00">
                  <c:v>11</c:v>
                </c:pt>
                <c:pt idx="179" formatCode="#,##0.00">
                  <c:v>11</c:v>
                </c:pt>
                <c:pt idx="180" formatCode="#,##0.00">
                  <c:v>11</c:v>
                </c:pt>
                <c:pt idx="181" formatCode="#,##0.00">
                  <c:v>11</c:v>
                </c:pt>
              </c:numCache>
            </c:numRef>
          </c:val>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(4)'!$AG$9:$AG$190</c:f>
              <c:numCache>
                <c:formatCode>0.00</c:formatCode>
                <c:ptCount val="182"/>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pt idx="169" formatCode="General">
                  <c:v>4.95</c:v>
                </c:pt>
                <c:pt idx="170" formatCode="General">
                  <c:v>1.82</c:v>
                </c:pt>
                <c:pt idx="171" formatCode="General">
                  <c:v>2.33</c:v>
                </c:pt>
                <c:pt idx="172" formatCode="General">
                  <c:v>1.9</c:v>
                </c:pt>
                <c:pt idx="173" formatCode="#,##0.00">
                  <c:v>1.46</c:v>
                </c:pt>
                <c:pt idx="174" formatCode="#,##0.00">
                  <c:v>1.36</c:v>
                </c:pt>
                <c:pt idx="175" formatCode="#,##0.00">
                  <c:v>1.98</c:v>
                </c:pt>
                <c:pt idx="176" formatCode="General">
                  <c:v>1.6</c:v>
                </c:pt>
                <c:pt idx="177" formatCode="General">
                  <c:v>1.01</c:v>
                </c:pt>
                <c:pt idx="178" formatCode="#,##0.00">
                  <c:v>1.82</c:v>
                </c:pt>
                <c:pt idx="179" formatCode="#,##0.00">
                  <c:v>1.89</c:v>
                </c:pt>
                <c:pt idx="180" formatCode="#,##0.00">
                  <c:v>1.77</c:v>
                </c:pt>
                <c:pt idx="181" formatCode="#,##0.00">
                  <c:v>1.86</c:v>
                </c:pt>
              </c:numCache>
            </c:numRef>
          </c:val>
        </c:ser>
        <c:dLbls>
          <c:showLegendKey val="0"/>
          <c:showVal val="0"/>
          <c:showCatName val="0"/>
          <c:showSerName val="0"/>
          <c:showPercent val="0"/>
          <c:showBubbleSize val="0"/>
        </c:dLbls>
        <c:axId val="258003328"/>
        <c:axId val="258005632"/>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(4)'!$AI$9:$AI$190</c:f>
              <c:numCache>
                <c:formatCode>0.00</c:formatCode>
                <c:ptCount val="182"/>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8.9600000000000009</c:v>
                </c:pt>
                <c:pt idx="162" formatCode="General">
                  <c:v>9.42</c:v>
                </c:pt>
                <c:pt idx="163" formatCode="General">
                  <c:v>58.84</c:v>
                </c:pt>
                <c:pt idx="164" formatCode="General">
                  <c:v>102.26</c:v>
                </c:pt>
                <c:pt idx="165" formatCode="General">
                  <c:v>83.74</c:v>
                </c:pt>
                <c:pt idx="166" formatCode="General">
                  <c:v>62.42</c:v>
                </c:pt>
                <c:pt idx="167" formatCode="General">
                  <c:v>52.01</c:v>
                </c:pt>
                <c:pt idx="168" formatCode="General">
                  <c:v>65.430000000000007</c:v>
                </c:pt>
                <c:pt idx="169" formatCode="General">
                  <c:v>71.06</c:v>
                </c:pt>
                <c:pt idx="170" formatCode="General">
                  <c:v>77.099999999999994</c:v>
                </c:pt>
                <c:pt idx="171" formatCode="General">
                  <c:v>48.77</c:v>
                </c:pt>
                <c:pt idx="172" formatCode="General">
                  <c:v>34.409999999999997</c:v>
                </c:pt>
                <c:pt idx="173" formatCode="#,##0.00">
                  <c:v>28.8</c:v>
                </c:pt>
                <c:pt idx="174" formatCode="#,##0.00">
                  <c:v>22.78</c:v>
                </c:pt>
                <c:pt idx="175" formatCode="#,##0.00">
                  <c:v>17.8</c:v>
                </c:pt>
                <c:pt idx="176" formatCode="General">
                  <c:v>17.84</c:v>
                </c:pt>
                <c:pt idx="177" formatCode="General">
                  <c:v>21.47</c:v>
                </c:pt>
                <c:pt idx="178" formatCode="#,##0.00">
                  <c:v>21.9</c:v>
                </c:pt>
                <c:pt idx="179" formatCode="#,##0.00">
                  <c:v>22.01</c:v>
                </c:pt>
                <c:pt idx="180" formatCode="#,##0.00">
                  <c:v>22.48</c:v>
                </c:pt>
                <c:pt idx="181" formatCode="#,##0.00">
                  <c:v>22.4</c:v>
                </c:pt>
              </c:numCache>
            </c:numRef>
          </c:val>
          <c:smooth val="0"/>
        </c:ser>
        <c:dLbls>
          <c:showLegendKey val="0"/>
          <c:showVal val="0"/>
          <c:showCatName val="0"/>
          <c:showSerName val="0"/>
          <c:showPercent val="0"/>
          <c:showBubbleSize val="0"/>
        </c:dLbls>
        <c:marker val="1"/>
        <c:smooth val="0"/>
        <c:axId val="258003328"/>
        <c:axId val="258005632"/>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'15. Hidrología (4)'!$AH$9:$AH$190</c:f>
              <c:numCache>
                <c:formatCode>0.00</c:formatCode>
                <c:ptCount val="182"/>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pt idx="169" formatCode="General">
                  <c:v>301.82</c:v>
                </c:pt>
                <c:pt idx="170" formatCode="General">
                  <c:v>203.49</c:v>
                </c:pt>
                <c:pt idx="171" formatCode="General">
                  <c:v>155.33000000000001</c:v>
                </c:pt>
                <c:pt idx="172" formatCode="General">
                  <c:v>111.37</c:v>
                </c:pt>
                <c:pt idx="173" formatCode="#,##0.00">
                  <c:v>117.05</c:v>
                </c:pt>
                <c:pt idx="174" formatCode="#,##0.00">
                  <c:v>79.2</c:v>
                </c:pt>
                <c:pt idx="175" formatCode="#,##0.00">
                  <c:v>69.37</c:v>
                </c:pt>
                <c:pt idx="176" formatCode="General">
                  <c:v>68.8</c:v>
                </c:pt>
                <c:pt idx="177" formatCode="General">
                  <c:v>69.05</c:v>
                </c:pt>
                <c:pt idx="178" formatCode="#,##0.00">
                  <c:v>54.09</c:v>
                </c:pt>
                <c:pt idx="179" formatCode="#,##0.00">
                  <c:v>45.31</c:v>
                </c:pt>
                <c:pt idx="180" formatCode="#,##0.00">
                  <c:v>40.42</c:v>
                </c:pt>
                <c:pt idx="181" formatCode="#,##0.00">
                  <c:v>37.89</c:v>
                </c:pt>
              </c:numCache>
            </c:numRef>
          </c:val>
          <c:smooth val="0"/>
        </c:ser>
        <c:dLbls>
          <c:showLegendKey val="0"/>
          <c:showVal val="0"/>
          <c:showCatName val="0"/>
          <c:showSerName val="0"/>
          <c:showPercent val="0"/>
          <c:showBubbleSize val="0"/>
        </c:dLbls>
        <c:marker val="1"/>
        <c:smooth val="0"/>
        <c:axId val="258017920"/>
        <c:axId val="258016000"/>
      </c:lineChart>
      <c:catAx>
        <c:axId val="258003328"/>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n-US"/>
          </a:p>
        </c:txPr>
        <c:crossAx val="258005632"/>
        <c:crosses val="autoZero"/>
        <c:auto val="1"/>
        <c:lblAlgn val="ctr"/>
        <c:lblOffset val="100"/>
        <c:tickLblSkip val="50"/>
        <c:noMultiLvlLbl val="0"/>
      </c:catAx>
      <c:valAx>
        <c:axId val="258005632"/>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7610841579027E-4"/>
              <c:y val="5.5191537262318652E-2"/>
            </c:manualLayout>
          </c:layout>
          <c:overlay val="0"/>
        </c:title>
        <c:numFmt formatCode="0.00" sourceLinked="1"/>
        <c:majorTickMark val="out"/>
        <c:minorTickMark val="none"/>
        <c:tickLblPos val="nextTo"/>
        <c:txPr>
          <a:bodyPr/>
          <a:lstStyle/>
          <a:p>
            <a:pPr>
              <a:defRPr>
                <a:solidFill>
                  <a:schemeClr val="tx2"/>
                </a:solidFill>
              </a:defRPr>
            </a:pPr>
            <a:endParaRPr lang="en-US"/>
          </a:p>
        </c:txPr>
        <c:crossAx val="258003328"/>
        <c:crosses val="autoZero"/>
        <c:crossBetween val="between"/>
      </c:valAx>
      <c:valAx>
        <c:axId val="25801600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5839348402812965"/>
              <c:y val="7.3770958385715055E-2"/>
            </c:manualLayout>
          </c:layout>
          <c:overlay val="0"/>
        </c:title>
        <c:numFmt formatCode="0.00" sourceLinked="1"/>
        <c:majorTickMark val="out"/>
        <c:minorTickMark val="none"/>
        <c:tickLblPos val="nextTo"/>
        <c:txPr>
          <a:bodyPr/>
          <a:lstStyle/>
          <a:p>
            <a:pPr>
              <a:defRPr sz="900"/>
            </a:pPr>
            <a:endParaRPr lang="en-US"/>
          </a:p>
        </c:txPr>
        <c:crossAx val="258017920"/>
        <c:crosses val="max"/>
        <c:crossBetween val="between"/>
      </c:valAx>
      <c:catAx>
        <c:axId val="258017920"/>
        <c:scaling>
          <c:orientation val="minMax"/>
        </c:scaling>
        <c:delete val="1"/>
        <c:axPos val="b"/>
        <c:majorTickMark val="out"/>
        <c:minorTickMark val="none"/>
        <c:tickLblPos val="nextTo"/>
        <c:crossAx val="25801600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'16. CostosMarginalesSEIN'!$C$8</c:f>
              <c:strCache>
                <c:ptCount val="1"/>
                <c:pt idx="0">
                  <c:v>2017</c:v>
                </c:pt>
              </c:strCache>
            </c:strRef>
          </c:tx>
          <c:spPr>
            <a:solidFill>
              <a:schemeClr val="accent1">
                <a:lumMod val="75000"/>
              </a:schemeClr>
            </a:solidFill>
            <a:ln>
              <a:noFill/>
            </a:ln>
          </c:spPr>
          <c:invertIfNegative val="0"/>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CostosMarginalesSEIN'!$M$9:$M$20</c:f>
              <c:numCache>
                <c:formatCode>General</c:formatCode>
                <c:ptCount val="12"/>
                <c:pt idx="0">
                  <c:v>8.83</c:v>
                </c:pt>
                <c:pt idx="1">
                  <c:v>9.2100000000000009</c:v>
                </c:pt>
                <c:pt idx="2">
                  <c:v>10.96</c:v>
                </c:pt>
                <c:pt idx="3">
                  <c:v>6.93</c:v>
                </c:pt>
                <c:pt idx="4" formatCode="###\ ###\ ##0.0">
                  <c:v>5.71</c:v>
                </c:pt>
                <c:pt idx="5" formatCode="###\ ###\ ##0.0">
                  <c:v>10.800102620000001</c:v>
                </c:pt>
              </c:numCache>
            </c:numRef>
          </c:val>
        </c:ser>
        <c:dLbls>
          <c:showLegendKey val="0"/>
          <c:showVal val="0"/>
          <c:showCatName val="0"/>
          <c:showSerName val="0"/>
          <c:showPercent val="0"/>
          <c:showBubbleSize val="0"/>
        </c:dLbls>
        <c:gapWidth val="393"/>
        <c:overlap val="-19"/>
        <c:axId val="258058112"/>
        <c:axId val="258072576"/>
      </c:barChart>
      <c:lineChart>
        <c:grouping val="standard"/>
        <c:varyColors val="0"/>
        <c:ser>
          <c:idx val="2"/>
          <c:order val="1"/>
          <c:tx>
            <c:strRef>
              <c:f>'16. CostosMarginalesSEIN'!$D$8</c:f>
              <c:strCache>
                <c:ptCount val="1"/>
                <c:pt idx="0">
                  <c:v>2016</c:v>
                </c:pt>
              </c:strCache>
            </c:strRef>
          </c:tx>
          <c:marker>
            <c:symbol val="circle"/>
            <c:size val="7"/>
            <c:spPr>
              <a:ln>
                <a:solidFill>
                  <a:schemeClr val="bg1"/>
                </a:solidFill>
              </a:ln>
            </c:spPr>
          </c:marker>
          <c:val>
            <c:numRef>
              <c:f>'16. CostosMarginalesSEIN'!$D$9:$D$20</c:f>
              <c:numCache>
                <c:formatCode>#,##0.0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ser>
        <c:ser>
          <c:idx val="1"/>
          <c:order val="2"/>
          <c:tx>
            <c:strRef>
              <c:f>'16. CostosMarginalesSEIN'!$E$8</c:f>
              <c:strCache>
                <c:ptCount val="1"/>
                <c:pt idx="0">
                  <c:v>2015</c:v>
                </c:pt>
              </c:strCache>
            </c:strRef>
          </c:tx>
          <c:spPr>
            <a:ln>
              <a:solidFill>
                <a:srgbClr val="C00000"/>
              </a:solidFill>
            </a:ln>
          </c:spPr>
          <c:marker>
            <c:symbol val="circle"/>
            <c:size val="7"/>
            <c:spPr>
              <a:ln>
                <a:solidFill>
                  <a:schemeClr val="bg1"/>
                </a:solidFill>
              </a:ln>
            </c:spPr>
          </c:marker>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CostosMarginalesSEIN'!$E$9:$E$20</c:f>
              <c:numCache>
                <c:formatCode>#,##0.0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ser>
        <c:dLbls>
          <c:showLegendKey val="0"/>
          <c:showVal val="0"/>
          <c:showCatName val="0"/>
          <c:showSerName val="0"/>
          <c:showPercent val="0"/>
          <c:showBubbleSize val="0"/>
        </c:dLbls>
        <c:marker val="1"/>
        <c:smooth val="0"/>
        <c:axId val="258058112"/>
        <c:axId val="258072576"/>
      </c:lineChart>
      <c:catAx>
        <c:axId val="258058112"/>
        <c:scaling>
          <c:orientation val="minMax"/>
        </c:scaling>
        <c:delete val="0"/>
        <c:axPos val="b"/>
        <c:majorTickMark val="out"/>
        <c:minorTickMark val="none"/>
        <c:tickLblPos val="nextTo"/>
        <c:txPr>
          <a:bodyPr/>
          <a:lstStyle/>
          <a:p>
            <a:pPr>
              <a:defRPr sz="1050"/>
            </a:pPr>
            <a:endParaRPr lang="en-US"/>
          </a:p>
        </c:txPr>
        <c:crossAx val="258072576"/>
        <c:crosses val="autoZero"/>
        <c:auto val="1"/>
        <c:lblAlgn val="ctr"/>
        <c:lblOffset val="100"/>
        <c:noMultiLvlLbl val="0"/>
      </c:catAx>
      <c:valAx>
        <c:axId val="258072576"/>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General" sourceLinked="1"/>
        <c:majorTickMark val="out"/>
        <c:minorTickMark val="none"/>
        <c:tickLblPos val="nextTo"/>
        <c:crossAx val="258058112"/>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'17. HorasCongestionTransmisión'!$F$6</c:f>
              <c:strCache>
                <c:ptCount val="1"/>
                <c:pt idx="0">
                  <c:v>JUNIO 2015</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Chavarria -Ventanilla 220kV</c:v>
                  </c:pt>
                  <c:pt idx="5">
                    <c:v>Santa Rosa N. - Chavarría 220kV</c:v>
                  </c:pt>
                  <c:pt idx="6">
                    <c:v>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HorasCongestionTransmisión'!$F$7:$F$14</c:f>
              <c:numCache>
                <c:formatCode>#,##0.00</c:formatCode>
                <c:ptCount val="8"/>
                <c:pt idx="0">
                  <c:v>23.55</c:v>
                </c:pt>
                <c:pt idx="1">
                  <c:v>0</c:v>
                </c:pt>
                <c:pt idx="2">
                  <c:v>14.95</c:v>
                </c:pt>
                <c:pt idx="3">
                  <c:v>36.42</c:v>
                </c:pt>
                <c:pt idx="4">
                  <c:v>0</c:v>
                </c:pt>
                <c:pt idx="5">
                  <c:v>6.92</c:v>
                </c:pt>
                <c:pt idx="6">
                  <c:v>0</c:v>
                </c:pt>
                <c:pt idx="7">
                  <c:v>0</c:v>
                </c:pt>
              </c:numCache>
            </c:numRef>
          </c:val>
        </c:ser>
        <c:ser>
          <c:idx val="1"/>
          <c:order val="1"/>
          <c:tx>
            <c:strRef>
              <c:f>'17. HorasCongestionTransmisión'!$E$6</c:f>
              <c:strCache>
                <c:ptCount val="1"/>
                <c:pt idx="0">
                  <c:v>JUNIO 2016</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Chavarria -Ventanilla 220kV</c:v>
                  </c:pt>
                  <c:pt idx="5">
                    <c:v>Santa Rosa N. - Chavarría 220kV</c:v>
                  </c:pt>
                  <c:pt idx="6">
                    <c:v>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HorasCongestionTransmisión'!$E$7:$E$14</c:f>
              <c:numCache>
                <c:formatCode>#,##0.00</c:formatCode>
                <c:ptCount val="8"/>
                <c:pt idx="0">
                  <c:v>209.4555556</c:v>
                </c:pt>
                <c:pt idx="1">
                  <c:v>0</c:v>
                </c:pt>
                <c:pt idx="2">
                  <c:v>0</c:v>
                </c:pt>
                <c:pt idx="3">
                  <c:v>45.918055559999999</c:v>
                </c:pt>
                <c:pt idx="4">
                  <c:v>0</c:v>
                </c:pt>
                <c:pt idx="5">
                  <c:v>0</c:v>
                </c:pt>
                <c:pt idx="6">
                  <c:v>7.233333333</c:v>
                </c:pt>
                <c:pt idx="7">
                  <c:v>0</c:v>
                </c:pt>
              </c:numCache>
            </c:numRef>
          </c:val>
        </c:ser>
        <c:ser>
          <c:idx val="0"/>
          <c:order val="2"/>
          <c:tx>
            <c:strRef>
              <c:f>'17. HorasCongestionTransmisión'!$D$6</c:f>
              <c:strCache>
                <c:ptCount val="1"/>
                <c:pt idx="0">
                  <c:v>JUNIO 2017</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Chavarria -Ventanilla 220kV</c:v>
                  </c:pt>
                  <c:pt idx="5">
                    <c:v>Santa Rosa N. - Chavarría 220kV</c:v>
                  </c:pt>
                  <c:pt idx="6">
                    <c:v>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HorasCongestionTransmisión'!$D$7:$D$14</c:f>
              <c:numCache>
                <c:formatCode>#,##0.00</c:formatCode>
                <c:ptCount val="8"/>
                <c:pt idx="0">
                  <c:v>665.4</c:v>
                </c:pt>
                <c:pt idx="1">
                  <c:v>0</c:v>
                </c:pt>
                <c:pt idx="2">
                  <c:v>0</c:v>
                </c:pt>
                <c:pt idx="3">
                  <c:v>27.316700000000001</c:v>
                </c:pt>
                <c:pt idx="4">
                  <c:v>0</c:v>
                </c:pt>
                <c:pt idx="5">
                  <c:v>0</c:v>
                </c:pt>
                <c:pt idx="6">
                  <c:v>0</c:v>
                </c:pt>
                <c:pt idx="7">
                  <c:v>0</c:v>
                </c:pt>
              </c:numCache>
            </c:numRef>
          </c:val>
        </c:ser>
        <c:dLbls>
          <c:showLegendKey val="0"/>
          <c:showVal val="0"/>
          <c:showCatName val="0"/>
          <c:showSerName val="0"/>
          <c:showPercent val="0"/>
          <c:showBubbleSize val="0"/>
        </c:dLbls>
        <c:gapWidth val="150"/>
        <c:axId val="254397824"/>
        <c:axId val="254489728"/>
      </c:barChart>
      <c:catAx>
        <c:axId val="254397824"/>
        <c:scaling>
          <c:orientation val="minMax"/>
        </c:scaling>
        <c:delete val="0"/>
        <c:axPos val="b"/>
        <c:majorTickMark val="out"/>
        <c:minorTickMark val="none"/>
        <c:tickLblPos val="nextTo"/>
        <c:txPr>
          <a:bodyPr/>
          <a:lstStyle/>
          <a:p>
            <a:pPr>
              <a:defRPr b="1"/>
            </a:pPr>
            <a:endParaRPr lang="en-US"/>
          </a:p>
        </c:txPr>
        <c:crossAx val="254489728"/>
        <c:crosses val="autoZero"/>
        <c:auto val="1"/>
        <c:lblAlgn val="ctr"/>
        <c:lblOffset val="100"/>
        <c:noMultiLvlLbl val="0"/>
      </c:catAx>
      <c:valAx>
        <c:axId val="254489728"/>
        <c:scaling>
          <c:orientation val="minMax"/>
        </c:scaling>
        <c:delete val="0"/>
        <c:axPos val="l"/>
        <c:majorGridlines/>
        <c:title>
          <c:tx>
            <c:rich>
              <a:bodyPr rot="0" vert="horz"/>
              <a:lstStyle/>
              <a:p>
                <a:pPr>
                  <a:defRPr sz="1100"/>
                </a:pPr>
                <a:r>
                  <a:rPr lang="en-US" sz="1100"/>
                  <a:t>Horas</a:t>
                </a:r>
              </a:p>
            </c:rich>
          </c:tx>
          <c:layout>
            <c:manualLayout>
              <c:xMode val="edge"/>
              <c:yMode val="edge"/>
              <c:x val="1.972939955709884E-3"/>
              <c:y val="4.063815423521927E-2"/>
            </c:manualLayout>
          </c:layout>
          <c:overlay val="0"/>
        </c:title>
        <c:numFmt formatCode="#,##0" sourceLinked="0"/>
        <c:majorTickMark val="out"/>
        <c:minorTickMark val="none"/>
        <c:tickLblPos val="nextTo"/>
        <c:crossAx val="254397824"/>
        <c:crosses val="autoZero"/>
        <c:crossBetween val="between"/>
      </c:valAx>
    </c:plotArea>
    <c:legend>
      <c:legendPos val="r"/>
      <c:layout>
        <c:manualLayout>
          <c:xMode val="edge"/>
          <c:yMode val="edge"/>
          <c:x val="0.32142925376614861"/>
          <c:y val="0.11123140068807384"/>
          <c:w val="0.43105196310117577"/>
          <c:h val="8.3464919141946467E-2"/>
        </c:manualLayout>
      </c:layout>
      <c:overlay val="0"/>
      <c:txPr>
        <a:bodyPr/>
        <a:lstStyle/>
        <a:p>
          <a:pPr>
            <a:defRPr sz="1100"/>
          </a:pPr>
          <a:endParaRPr lang="en-US"/>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dPt>
          <c:dPt>
            <c:idx val="1"/>
            <c:bubble3D val="0"/>
            <c:explosion val="9"/>
          </c:dPt>
          <c:dLbls>
            <c:dLbl>
              <c:idx val="0"/>
              <c:layout>
                <c:manualLayout>
                  <c:x val="2.4413615226695932E-2"/>
                  <c:y val="-2.1010665941406961E-2"/>
                </c:manualLayout>
              </c:layout>
              <c:showLegendKey val="0"/>
              <c:showVal val="0"/>
              <c:showCatName val="1"/>
              <c:showSerName val="0"/>
              <c:showPercent val="1"/>
              <c:showBubbleSize val="0"/>
            </c:dLbl>
            <c:dLbl>
              <c:idx val="1"/>
              <c:layout>
                <c:manualLayout>
                  <c:x val="7.1486196600923077E-2"/>
                  <c:y val="-5.2908105099717322E-2"/>
                </c:manualLayout>
              </c:layout>
              <c:numFmt formatCode="General" sourceLinked="0"/>
              <c:spPr/>
              <c:txPr>
                <a:bodyPr/>
                <a:lstStyle/>
                <a:p>
                  <a:pPr>
                    <a:defRPr sz="2000">
                      <a:solidFill>
                        <a:schemeClr val="tx1"/>
                      </a:solidFill>
                    </a:defRPr>
                  </a:pPr>
                  <a:endParaRPr lang="en-US"/>
                </a:p>
              </c:txPr>
              <c:showLegendKey val="0"/>
              <c:showVal val="0"/>
              <c:showCatName val="1"/>
              <c:showSerName val="0"/>
              <c:showPercent val="1"/>
              <c:showBubbleSize val="0"/>
            </c:dLbl>
            <c:dLbl>
              <c:idx val="2"/>
              <c:layout>
                <c:manualLayout>
                  <c:x val="1.2265330840333669E-2"/>
                  <c:y val="-7.7039182713867669E-3"/>
                </c:manualLayout>
              </c:layout>
              <c:numFmt formatCode="General" sourceLinked="0"/>
              <c:spPr/>
              <c:txPr>
                <a:bodyPr/>
                <a:lstStyle/>
                <a:p>
                  <a:pPr>
                    <a:defRPr sz="2000">
                      <a:solidFill>
                        <a:schemeClr val="tx1"/>
                      </a:solidFill>
                    </a:defRPr>
                  </a:pPr>
                  <a:endParaRPr lang="en-US"/>
                </a:p>
              </c:txPr>
              <c:showLegendKey val="0"/>
              <c:showVal val="0"/>
              <c:showCatName val="1"/>
              <c:showSerName val="0"/>
              <c:showPercent val="1"/>
              <c:showBubbleSize val="0"/>
            </c:dLbl>
            <c:dLbl>
              <c:idx val="3"/>
              <c:layout>
                <c:manualLayout>
                  <c:x val="-5.8451641240504358E-2"/>
                  <c:y val="-3.1384568807665547E-2"/>
                </c:manualLayout>
              </c:layout>
              <c:showLegendKey val="0"/>
              <c:showVal val="0"/>
              <c:showCatName val="1"/>
              <c:showSerName val="0"/>
              <c:showPercent val="1"/>
              <c:showBubbleSize val="0"/>
            </c:dLbl>
            <c:dLbl>
              <c:idx val="4"/>
              <c:layout>
                <c:manualLayout>
                  <c:x val="-7.2232715343704956E-2"/>
                  <c:y val="-2.9515576813255048E-2"/>
                </c:manualLayout>
              </c:layout>
              <c:showLegendKey val="0"/>
              <c:showVal val="0"/>
              <c:showCatName val="1"/>
              <c:showSerName val="0"/>
              <c:showPercent val="1"/>
              <c:showBubbleSize val="0"/>
            </c:dLbl>
            <c:dLbl>
              <c:idx val="5"/>
              <c:layout>
                <c:manualLayout>
                  <c:x val="2.892633976280581E-3"/>
                  <c:y val="2.0953239035459405E-2"/>
                </c:manualLayout>
              </c:layout>
              <c:numFmt formatCode="General" sourceLinked="0"/>
              <c:spPr/>
              <c:txPr>
                <a:bodyPr/>
                <a:lstStyle/>
                <a:p>
                  <a:pPr>
                    <a:defRPr sz="2000">
                      <a:solidFill>
                        <a:schemeClr val="bg1"/>
                      </a:solidFill>
                    </a:defRPr>
                  </a:pPr>
                  <a:endParaRPr lang="en-US"/>
                </a:p>
              </c:txPr>
              <c:showLegendKey val="0"/>
              <c:showVal val="0"/>
              <c:showCatName val="1"/>
              <c:showSerName val="0"/>
              <c:showPercent val="1"/>
              <c:showBubbleSize val="0"/>
            </c:dLbl>
            <c:dLbl>
              <c:idx val="6"/>
              <c:layout>
                <c:manualLayout>
                  <c:x val="2.05268347705201E-2"/>
                  <c:y val="-3.6056540529590883E-2"/>
                </c:manualLayout>
              </c:layout>
              <c:numFmt formatCode="General" sourceLinked="0"/>
              <c:spPr/>
              <c:txPr>
                <a:bodyPr/>
                <a:lstStyle/>
                <a:p>
                  <a:pPr>
                    <a:defRPr sz="2000">
                      <a:solidFill>
                        <a:schemeClr val="tx1"/>
                      </a:solidFill>
                    </a:defRPr>
                  </a:pPr>
                  <a:endParaRPr lang="en-US"/>
                </a:p>
              </c:txPr>
              <c:showLegendKey val="0"/>
              <c:showVal val="0"/>
              <c:showCatName val="1"/>
              <c:showSerName val="0"/>
              <c:showPercent val="1"/>
              <c:showBubbleSize val="0"/>
            </c:dLbl>
            <c:numFmt formatCode="General" sourceLinked="0"/>
            <c:txPr>
              <a:bodyPr/>
              <a:lstStyle/>
              <a:p>
                <a:pPr>
                  <a:defRPr sz="2000"/>
                </a:pPr>
                <a:endParaRPr lang="en-US"/>
              </a:p>
            </c:txPr>
            <c:showLegendKey val="0"/>
            <c:showVal val="0"/>
            <c:showCatName val="1"/>
            <c:showSerName val="0"/>
            <c:showPercent val="1"/>
            <c:showBubbleSize val="0"/>
            <c:showLeaderLines val="1"/>
          </c:dLbls>
          <c:cat>
            <c:strRef>
              <c:f>'18. Eventos'!$C$8:$I$8</c:f>
              <c:strCache>
                <c:ptCount val="7"/>
                <c:pt idx="0">
                  <c:v>FNA</c:v>
                </c:pt>
                <c:pt idx="1">
                  <c:v>FEC</c:v>
                </c:pt>
                <c:pt idx="2">
                  <c:v>EXT</c:v>
                </c:pt>
                <c:pt idx="3">
                  <c:v>OTR</c:v>
                </c:pt>
                <c:pt idx="4">
                  <c:v>FNI</c:v>
                </c:pt>
                <c:pt idx="5">
                  <c:v>FEP</c:v>
                </c:pt>
                <c:pt idx="6">
                  <c:v>FHU</c:v>
                </c:pt>
              </c:strCache>
            </c:strRef>
          </c:cat>
          <c:val>
            <c:numRef>
              <c:f>'18. Eventos'!$C$13:$I$13</c:f>
              <c:numCache>
                <c:formatCode>General</c:formatCode>
                <c:ptCount val="7"/>
                <c:pt idx="0">
                  <c:v>4</c:v>
                </c:pt>
                <c:pt idx="1">
                  <c:v>5</c:v>
                </c:pt>
                <c:pt idx="2">
                  <c:v>9</c:v>
                </c:pt>
                <c:pt idx="3">
                  <c:v>6</c:v>
                </c:pt>
                <c:pt idx="4">
                  <c:v>9</c:v>
                </c:pt>
                <c:pt idx="5">
                  <c:v>0</c:v>
                </c:pt>
                <c:pt idx="6">
                  <c:v>1</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743120819574976E-2"/>
          <c:y val="0.1130692651451192"/>
          <c:w val="0.89039663590438289"/>
          <c:h val="0.78805286661810681"/>
        </c:manualLayout>
      </c:layout>
      <c:barChart>
        <c:barDir val="col"/>
        <c:grouping val="stacked"/>
        <c:varyColors val="0"/>
        <c:ser>
          <c:idx val="0"/>
          <c:order val="0"/>
          <c:tx>
            <c:strRef>
              <c:f>'18. Eventos'!$C$8</c:f>
              <c:strCache>
                <c:ptCount val="1"/>
                <c:pt idx="0">
                  <c:v>FNA</c:v>
                </c:pt>
              </c:strCache>
            </c:strRef>
          </c:tx>
          <c:spPr>
            <a:solidFill>
              <a:schemeClr val="accent3">
                <a:lumMod val="75000"/>
              </a:schemeClr>
            </a:solidFill>
          </c:spPr>
          <c:invertIfNegative val="0"/>
          <c:cat>
            <c:strRef>
              <c:f>'18. Eventos'!$B$9:$B$12</c:f>
              <c:strCache>
                <c:ptCount val="4"/>
                <c:pt idx="0">
                  <c:v>BARRA</c:v>
                </c:pt>
                <c:pt idx="1">
                  <c:v>LINEA DE TRANSMISION</c:v>
                </c:pt>
                <c:pt idx="2">
                  <c:v>SUBESTACION</c:v>
                </c:pt>
                <c:pt idx="3">
                  <c:v>TRANSFORMADOR</c:v>
                </c:pt>
              </c:strCache>
            </c:strRef>
          </c:cat>
          <c:val>
            <c:numRef>
              <c:f>'18. Eventos'!$C$9:$C$12</c:f>
              <c:numCache>
                <c:formatCode>General</c:formatCode>
                <c:ptCount val="4"/>
                <c:pt idx="1">
                  <c:v>4</c:v>
                </c:pt>
              </c:numCache>
            </c:numRef>
          </c:val>
        </c:ser>
        <c:ser>
          <c:idx val="1"/>
          <c:order val="1"/>
          <c:tx>
            <c:strRef>
              <c:f>'18. Eventos'!$D$8</c:f>
              <c:strCache>
                <c:ptCount val="1"/>
                <c:pt idx="0">
                  <c:v>FEC</c:v>
                </c:pt>
              </c:strCache>
            </c:strRef>
          </c:tx>
          <c:invertIfNegative val="0"/>
          <c:cat>
            <c:strRef>
              <c:f>'18. Eventos'!$B$9:$B$12</c:f>
              <c:strCache>
                <c:ptCount val="4"/>
                <c:pt idx="0">
                  <c:v>BARRA</c:v>
                </c:pt>
                <c:pt idx="1">
                  <c:v>LINEA DE TRANSMISION</c:v>
                </c:pt>
                <c:pt idx="2">
                  <c:v>SUBESTACION</c:v>
                </c:pt>
                <c:pt idx="3">
                  <c:v>TRANSFORMADOR</c:v>
                </c:pt>
              </c:strCache>
            </c:strRef>
          </c:cat>
          <c:val>
            <c:numRef>
              <c:f>'18. Eventos'!$D$9:$D$12</c:f>
              <c:numCache>
                <c:formatCode>General</c:formatCode>
                <c:ptCount val="4"/>
                <c:pt idx="1">
                  <c:v>3</c:v>
                </c:pt>
                <c:pt idx="3">
                  <c:v>2</c:v>
                </c:pt>
              </c:numCache>
            </c:numRef>
          </c:val>
        </c:ser>
        <c:ser>
          <c:idx val="2"/>
          <c:order val="2"/>
          <c:tx>
            <c:strRef>
              <c:f>'18. Eventos'!$E$8</c:f>
              <c:strCache>
                <c:ptCount val="1"/>
                <c:pt idx="0">
                  <c:v>EXT</c:v>
                </c:pt>
              </c:strCache>
            </c:strRef>
          </c:tx>
          <c:invertIfNegative val="0"/>
          <c:cat>
            <c:strRef>
              <c:f>'18. Eventos'!$B$9:$B$12</c:f>
              <c:strCache>
                <c:ptCount val="4"/>
                <c:pt idx="0">
                  <c:v>BARRA</c:v>
                </c:pt>
                <c:pt idx="1">
                  <c:v>LINEA DE TRANSMISION</c:v>
                </c:pt>
                <c:pt idx="2">
                  <c:v>SUBESTACION</c:v>
                </c:pt>
                <c:pt idx="3">
                  <c:v>TRANSFORMADOR</c:v>
                </c:pt>
              </c:strCache>
            </c:strRef>
          </c:cat>
          <c:val>
            <c:numRef>
              <c:f>'18. Eventos'!$E$9:$E$12</c:f>
              <c:numCache>
                <c:formatCode>General</c:formatCode>
                <c:ptCount val="4"/>
                <c:pt idx="0">
                  <c:v>2</c:v>
                </c:pt>
                <c:pt idx="1">
                  <c:v>6</c:v>
                </c:pt>
                <c:pt idx="3">
                  <c:v>1</c:v>
                </c:pt>
              </c:numCache>
            </c:numRef>
          </c:val>
        </c:ser>
        <c:ser>
          <c:idx val="3"/>
          <c:order val="3"/>
          <c:tx>
            <c:strRef>
              <c:f>'18. Eventos'!$F$8</c:f>
              <c:strCache>
                <c:ptCount val="1"/>
                <c:pt idx="0">
                  <c:v>OTR</c:v>
                </c:pt>
              </c:strCache>
            </c:strRef>
          </c:tx>
          <c:invertIfNegative val="0"/>
          <c:cat>
            <c:strRef>
              <c:f>'18. Eventos'!$B$9:$B$12</c:f>
              <c:strCache>
                <c:ptCount val="4"/>
                <c:pt idx="0">
                  <c:v>BARRA</c:v>
                </c:pt>
                <c:pt idx="1">
                  <c:v>LINEA DE TRANSMISION</c:v>
                </c:pt>
                <c:pt idx="2">
                  <c:v>SUBESTACION</c:v>
                </c:pt>
                <c:pt idx="3">
                  <c:v>TRANSFORMADOR</c:v>
                </c:pt>
              </c:strCache>
            </c:strRef>
          </c:cat>
          <c:val>
            <c:numRef>
              <c:f>'18. Eventos'!$F$9:$F$12</c:f>
              <c:numCache>
                <c:formatCode>General</c:formatCode>
                <c:ptCount val="4"/>
                <c:pt idx="0">
                  <c:v>1</c:v>
                </c:pt>
                <c:pt idx="1">
                  <c:v>4</c:v>
                </c:pt>
                <c:pt idx="2">
                  <c:v>1</c:v>
                </c:pt>
              </c:numCache>
            </c:numRef>
          </c:val>
        </c:ser>
        <c:ser>
          <c:idx val="4"/>
          <c:order val="4"/>
          <c:tx>
            <c:strRef>
              <c:f>'18. Eventos'!$G$8</c:f>
              <c:strCache>
                <c:ptCount val="1"/>
                <c:pt idx="0">
                  <c:v>FNI</c:v>
                </c:pt>
              </c:strCache>
            </c:strRef>
          </c:tx>
          <c:invertIfNegative val="0"/>
          <c:cat>
            <c:strRef>
              <c:f>'18. Eventos'!$B$9:$B$12</c:f>
              <c:strCache>
                <c:ptCount val="4"/>
                <c:pt idx="0">
                  <c:v>BARRA</c:v>
                </c:pt>
                <c:pt idx="1">
                  <c:v>LINEA DE TRANSMISION</c:v>
                </c:pt>
                <c:pt idx="2">
                  <c:v>SUBESTACION</c:v>
                </c:pt>
                <c:pt idx="3">
                  <c:v>TRANSFORMADOR</c:v>
                </c:pt>
              </c:strCache>
            </c:strRef>
          </c:cat>
          <c:val>
            <c:numRef>
              <c:f>'18. Eventos'!$G$9:$G$12</c:f>
              <c:numCache>
                <c:formatCode>General</c:formatCode>
                <c:ptCount val="4"/>
                <c:pt idx="0">
                  <c:v>1</c:v>
                </c:pt>
                <c:pt idx="1">
                  <c:v>6</c:v>
                </c:pt>
                <c:pt idx="2">
                  <c:v>2</c:v>
                </c:pt>
              </c:numCache>
            </c:numRef>
          </c:val>
        </c:ser>
        <c:ser>
          <c:idx val="5"/>
          <c:order val="5"/>
          <c:tx>
            <c:strRef>
              <c:f>'18. Eventos'!$H$8</c:f>
              <c:strCache>
                <c:ptCount val="1"/>
                <c:pt idx="0">
                  <c:v>FEP</c:v>
                </c:pt>
              </c:strCache>
            </c:strRef>
          </c:tx>
          <c:invertIfNegative val="0"/>
          <c:cat>
            <c:strRef>
              <c:f>'18. Eventos'!$B$9:$B$12</c:f>
              <c:strCache>
                <c:ptCount val="4"/>
                <c:pt idx="0">
                  <c:v>BARRA</c:v>
                </c:pt>
                <c:pt idx="1">
                  <c:v>LINEA DE TRANSMISION</c:v>
                </c:pt>
                <c:pt idx="2">
                  <c:v>SUBESTACION</c:v>
                </c:pt>
                <c:pt idx="3">
                  <c:v>TRANSFORMADOR</c:v>
                </c:pt>
              </c:strCache>
            </c:strRef>
          </c:cat>
          <c:val>
            <c:numRef>
              <c:f>'18. Eventos'!$H$9:$H$12</c:f>
              <c:numCache>
                <c:formatCode>General</c:formatCode>
                <c:ptCount val="4"/>
              </c:numCache>
            </c:numRef>
          </c:val>
        </c:ser>
        <c:ser>
          <c:idx val="6"/>
          <c:order val="6"/>
          <c:tx>
            <c:strRef>
              <c:f>'18. Eventos'!$I$8</c:f>
              <c:strCache>
                <c:ptCount val="1"/>
                <c:pt idx="0">
                  <c:v>FHU</c:v>
                </c:pt>
              </c:strCache>
            </c:strRef>
          </c:tx>
          <c:invertIfNegative val="0"/>
          <c:cat>
            <c:strRef>
              <c:f>'18. Eventos'!$B$9:$B$12</c:f>
              <c:strCache>
                <c:ptCount val="4"/>
                <c:pt idx="0">
                  <c:v>BARRA</c:v>
                </c:pt>
                <c:pt idx="1">
                  <c:v>LINEA DE TRANSMISION</c:v>
                </c:pt>
                <c:pt idx="2">
                  <c:v>SUBESTACION</c:v>
                </c:pt>
                <c:pt idx="3">
                  <c:v>TRANSFORMADOR</c:v>
                </c:pt>
              </c:strCache>
            </c:strRef>
          </c:cat>
          <c:val>
            <c:numRef>
              <c:f>'18. Eventos'!$I$9:$I$12</c:f>
              <c:numCache>
                <c:formatCode>General</c:formatCode>
                <c:ptCount val="4"/>
                <c:pt idx="0">
                  <c:v>1</c:v>
                </c:pt>
              </c:numCache>
            </c:numRef>
          </c:val>
        </c:ser>
        <c:dLbls>
          <c:showLegendKey val="0"/>
          <c:showVal val="0"/>
          <c:showCatName val="0"/>
          <c:showSerName val="0"/>
          <c:showPercent val="0"/>
          <c:showBubbleSize val="0"/>
        </c:dLbls>
        <c:gapWidth val="150"/>
        <c:overlap val="100"/>
        <c:axId val="254262272"/>
        <c:axId val="254268160"/>
      </c:barChart>
      <c:catAx>
        <c:axId val="254262272"/>
        <c:scaling>
          <c:orientation val="minMax"/>
        </c:scaling>
        <c:delete val="0"/>
        <c:axPos val="b"/>
        <c:majorTickMark val="out"/>
        <c:minorTickMark val="none"/>
        <c:tickLblPos val="nextTo"/>
        <c:txPr>
          <a:bodyPr/>
          <a:lstStyle/>
          <a:p>
            <a:pPr>
              <a:defRPr sz="1800"/>
            </a:pPr>
            <a:endParaRPr lang="en-US"/>
          </a:p>
        </c:txPr>
        <c:crossAx val="254268160"/>
        <c:crosses val="autoZero"/>
        <c:auto val="1"/>
        <c:lblAlgn val="ctr"/>
        <c:lblOffset val="100"/>
        <c:noMultiLvlLbl val="0"/>
      </c:catAx>
      <c:valAx>
        <c:axId val="254268160"/>
        <c:scaling>
          <c:orientation val="minMax"/>
        </c:scaling>
        <c:delete val="0"/>
        <c:axPos val="l"/>
        <c:majorGridlines/>
        <c:title>
          <c:tx>
            <c:rich>
              <a:bodyPr rot="0" vert="horz"/>
              <a:lstStyle/>
              <a:p>
                <a:pPr>
                  <a:defRPr sz="1600"/>
                </a:pPr>
                <a:r>
                  <a:rPr lang="en-US" sz="1600"/>
                  <a:t>N° DE FALLAS</a:t>
                </a:r>
              </a:p>
            </c:rich>
          </c:tx>
          <c:layout>
            <c:manualLayout>
              <c:xMode val="edge"/>
              <c:yMode val="edge"/>
              <c:x val="0"/>
              <c:y val="2.3488241765248261E-2"/>
            </c:manualLayout>
          </c:layout>
          <c:overlay val="0"/>
        </c:title>
        <c:numFmt formatCode="General" sourceLinked="1"/>
        <c:majorTickMark val="out"/>
        <c:minorTickMark val="none"/>
        <c:tickLblPos val="nextTo"/>
        <c:txPr>
          <a:bodyPr/>
          <a:lstStyle/>
          <a:p>
            <a:pPr>
              <a:defRPr sz="1600">
                <a:latin typeface="Arial" pitchFamily="34" charset="0"/>
                <a:cs typeface="Arial" pitchFamily="34" charset="0"/>
              </a:defRPr>
            </a:pPr>
            <a:endParaRPr lang="en-US"/>
          </a:p>
        </c:txPr>
        <c:crossAx val="254262272"/>
        <c:crosses val="autoZero"/>
        <c:crossBetween val="between"/>
      </c:valAx>
    </c:plotArea>
    <c:legend>
      <c:legendPos val="r"/>
      <c:layout>
        <c:manualLayout>
          <c:xMode val="edge"/>
          <c:yMode val="edge"/>
          <c:x val="0.22118344155825831"/>
          <c:y val="8.5627560852983037E-2"/>
          <c:w val="0.57809973753280841"/>
          <c:h val="0.11426726614749998"/>
        </c:manualLayout>
      </c:layout>
      <c:overlay val="0"/>
      <c:txPr>
        <a:bodyPr/>
        <a:lstStyle/>
        <a:p>
          <a:pPr>
            <a:defRPr sz="2000"/>
          </a:pPr>
          <a:endParaRPr lang="en-US"/>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7652291172431015"/>
        </c:manualLayout>
      </c:layout>
      <c:barChart>
        <c:barDir val="col"/>
        <c:grouping val="clustered"/>
        <c:varyColors val="0"/>
        <c:ser>
          <c:idx val="0"/>
          <c:order val="0"/>
          <c:invertIfNegative val="0"/>
          <c:cat>
            <c:strRef>
              <c:f>'18. Eventos'!$B$9:$B$12</c:f>
              <c:strCache>
                <c:ptCount val="4"/>
                <c:pt idx="0">
                  <c:v>BARRA</c:v>
                </c:pt>
                <c:pt idx="1">
                  <c:v>LINEA DE TRANSMISION</c:v>
                </c:pt>
                <c:pt idx="2">
                  <c:v>SUBESTACION</c:v>
                </c:pt>
                <c:pt idx="3">
                  <c:v>TRANSFORMADOR</c:v>
                </c:pt>
              </c:strCache>
            </c:strRef>
          </c:cat>
          <c:val>
            <c:numRef>
              <c:f>'18. Eventos'!$K$9:$K$12</c:f>
              <c:numCache>
                <c:formatCode>#,##0.00</c:formatCode>
                <c:ptCount val="4"/>
                <c:pt idx="0">
                  <c:v>74.67</c:v>
                </c:pt>
                <c:pt idx="1">
                  <c:v>299.11</c:v>
                </c:pt>
                <c:pt idx="2">
                  <c:v>22.38</c:v>
                </c:pt>
                <c:pt idx="3">
                  <c:v>58.83</c:v>
                </c:pt>
              </c:numCache>
            </c:numRef>
          </c:val>
        </c:ser>
        <c:dLbls>
          <c:showLegendKey val="0"/>
          <c:showVal val="0"/>
          <c:showCatName val="0"/>
          <c:showSerName val="0"/>
          <c:showPercent val="0"/>
          <c:showBubbleSize val="0"/>
        </c:dLbls>
        <c:gapWidth val="150"/>
        <c:axId val="257835776"/>
        <c:axId val="257837312"/>
      </c:barChart>
      <c:catAx>
        <c:axId val="257835776"/>
        <c:scaling>
          <c:orientation val="minMax"/>
        </c:scaling>
        <c:delete val="0"/>
        <c:axPos val="b"/>
        <c:majorTickMark val="out"/>
        <c:minorTickMark val="none"/>
        <c:tickLblPos val="nextTo"/>
        <c:txPr>
          <a:bodyPr/>
          <a:lstStyle/>
          <a:p>
            <a:pPr>
              <a:defRPr sz="2200"/>
            </a:pPr>
            <a:endParaRPr lang="en-US"/>
          </a:p>
        </c:txPr>
        <c:crossAx val="257837312"/>
        <c:crosses val="autoZero"/>
        <c:auto val="1"/>
        <c:lblAlgn val="ctr"/>
        <c:lblOffset val="100"/>
        <c:noMultiLvlLbl val="0"/>
      </c:catAx>
      <c:valAx>
        <c:axId val="257837312"/>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n-US"/>
          </a:p>
        </c:txPr>
        <c:crossAx val="257835776"/>
        <c:crosses val="autoZero"/>
        <c:crossBetween val="between"/>
      </c:valAx>
    </c:plotArea>
    <c:plotVisOnly val="1"/>
    <c:dispBlanksAs val="gap"/>
    <c:showDLblsOverMax val="0"/>
  </c:chart>
  <c:spPr>
    <a:ln>
      <a:noFill/>
    </a:ln>
  </c:spPr>
  <c:txPr>
    <a:bodyPr/>
    <a:lstStyle/>
    <a:p>
      <a:pPr>
        <a:defRPr sz="2000"/>
      </a:pPr>
      <a:endParaRPr lang="en-US"/>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a:extLst/>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JUNIO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144517</xdr:colOff>
      <xdr:row>25</xdr:row>
      <xdr:rowOff>59121</xdr:rowOff>
    </xdr:from>
    <xdr:to>
      <xdr:col>16</xdr:col>
      <xdr:colOff>281480</xdr:colOff>
      <xdr:row>39</xdr:row>
      <xdr:rowOff>68646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216776</xdr:colOff>
      <xdr:row>39</xdr:row>
      <xdr:rowOff>45983</xdr:rowOff>
    </xdr:from>
    <xdr:to>
      <xdr:col>15</xdr:col>
      <xdr:colOff>276468</xdr:colOff>
      <xdr:row>41</xdr:row>
      <xdr:rowOff>108191</xdr:rowOff>
    </xdr:to>
    <xdr:pic>
      <xdr:nvPicPr>
        <xdr:cNvPr id="9" name="Picture 8"/>
        <xdr:cNvPicPr>
          <a:picLocks noChangeAspect="1"/>
        </xdr:cNvPicPr>
      </xdr:nvPicPr>
      <xdr:blipFill rotWithShape="1">
        <a:blip xmlns:r="http://schemas.openxmlformats.org/officeDocument/2006/relationships" r:embed="rId3"/>
        <a:srcRect t="79693"/>
        <a:stretch/>
      </xdr:blipFill>
      <xdr:spPr>
        <a:xfrm>
          <a:off x="216776" y="7843345"/>
          <a:ext cx="5873226" cy="44320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0.16095</cdr:x>
      <cdr:y>0.50561</cdr:y>
    </cdr:from>
    <cdr:to>
      <cdr:x>0.24064</cdr:x>
      <cdr:y>0.51295</cdr:y>
    </cdr:to>
    <cdr:cxnSp macro="">
      <cdr:nvCxnSpPr>
        <cdr:cNvPr id="3" name="Straight Connector 2"/>
        <cdr:cNvCxnSpPr/>
      </cdr:nvCxnSpPr>
      <cdr:spPr>
        <a:xfrm xmlns:a="http://schemas.openxmlformats.org/drawingml/2006/main" flipV="1">
          <a:off x="518950" y="1353278"/>
          <a:ext cx="256964" cy="19636"/>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0.16706</cdr:x>
      <cdr:y>0.23316</cdr:y>
    </cdr:from>
    <cdr:to>
      <cdr:x>0.43394</cdr:x>
      <cdr:y>0.23561</cdr:y>
    </cdr:to>
    <cdr:cxnSp macro="">
      <cdr:nvCxnSpPr>
        <cdr:cNvPr id="5" name="Straight Connector 4"/>
        <cdr:cNvCxnSpPr/>
      </cdr:nvCxnSpPr>
      <cdr:spPr>
        <a:xfrm xmlns:a="http://schemas.openxmlformats.org/drawingml/2006/main" flipV="1">
          <a:off x="538657" y="624052"/>
          <a:ext cx="860534" cy="656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0.46519</cdr:x>
      <cdr:y>0.2346</cdr:y>
    </cdr:to>
    <cdr:cxnSp macro="">
      <cdr:nvCxnSpPr>
        <cdr:cNvPr id="7" name="Straight Connector 6"/>
        <cdr:cNvCxnSpPr/>
      </cdr:nvCxnSpPr>
      <cdr:spPr>
        <a:xfrm xmlns:a="http://schemas.openxmlformats.org/drawingml/2006/main">
          <a:off x="894618" y="408109"/>
          <a:ext cx="608135" cy="21980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0.47112</cdr:x>
      <cdr:y>0.22944</cdr:y>
    </cdr:to>
    <cdr:cxnSp macro="">
      <cdr:nvCxnSpPr>
        <cdr:cNvPr id="9" name="Straight Connector 8"/>
        <cdr:cNvCxnSpPr/>
      </cdr:nvCxnSpPr>
      <cdr:spPr>
        <a:xfrm xmlns:a="http://schemas.openxmlformats.org/drawingml/2006/main">
          <a:off x="1256978" y="386128"/>
          <a:ext cx="277986" cy="2279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0.81288</cdr:x>
      <cdr:y>0.61357</cdr:y>
    </cdr:to>
    <cdr:cxnSp macro="">
      <cdr:nvCxnSpPr>
        <cdr:cNvPr id="18" name="Straight Connector 17"/>
        <cdr:cNvCxnSpPr/>
      </cdr:nvCxnSpPr>
      <cdr:spPr>
        <a:xfrm xmlns:a="http://schemas.openxmlformats.org/drawingml/2006/main" flipH="1" flipV="1">
          <a:off x="2377527" y="1543793"/>
          <a:ext cx="243492" cy="984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0.15483</cdr:x>
      <cdr:y>0.50561</cdr:y>
    </cdr:from>
    <cdr:to>
      <cdr:x>0.24064</cdr:x>
      <cdr:y>0.51785</cdr:y>
    </cdr:to>
    <cdr:cxnSp macro="">
      <cdr:nvCxnSpPr>
        <cdr:cNvPr id="3" name="Straight Connector 2"/>
        <cdr:cNvCxnSpPr/>
      </cdr:nvCxnSpPr>
      <cdr:spPr>
        <a:xfrm xmlns:a="http://schemas.openxmlformats.org/drawingml/2006/main" flipV="1">
          <a:off x="499241" y="1353278"/>
          <a:ext cx="276673" cy="3277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0.20577</cdr:x>
      <cdr:y>0.25279</cdr:y>
    </cdr:from>
    <cdr:to>
      <cdr:x>0.38505</cdr:x>
      <cdr:y>0.2577</cdr:y>
    </cdr:to>
    <cdr:cxnSp macro="">
      <cdr:nvCxnSpPr>
        <cdr:cNvPr id="5" name="Straight Connector 4"/>
        <cdr:cNvCxnSpPr/>
      </cdr:nvCxnSpPr>
      <cdr:spPr>
        <a:xfrm xmlns:a="http://schemas.openxmlformats.org/drawingml/2006/main" flipV="1">
          <a:off x="663465" y="676603"/>
          <a:ext cx="578069" cy="1313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0.40338</cdr:x>
      <cdr:y>0.23561</cdr:y>
    </cdr:to>
    <cdr:cxnSp macro="">
      <cdr:nvCxnSpPr>
        <cdr:cNvPr id="7" name="Straight Connector 6"/>
        <cdr:cNvCxnSpPr/>
      </cdr:nvCxnSpPr>
      <cdr:spPr>
        <a:xfrm xmlns:a="http://schemas.openxmlformats.org/drawingml/2006/main">
          <a:off x="892927" y="408117"/>
          <a:ext cx="407728" cy="22250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0.4482</cdr:x>
      <cdr:y>0.22334</cdr:y>
    </cdr:to>
    <cdr:cxnSp macro="">
      <cdr:nvCxnSpPr>
        <cdr:cNvPr id="9" name="Straight Connector 8"/>
        <cdr:cNvCxnSpPr/>
      </cdr:nvCxnSpPr>
      <cdr:spPr>
        <a:xfrm xmlns:a="http://schemas.openxmlformats.org/drawingml/2006/main">
          <a:off x="1243965" y="386115"/>
          <a:ext cx="201207" cy="21166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0.83529</cdr:x>
      <cdr:y>0.61848</cdr:y>
    </cdr:to>
    <cdr:cxnSp macro="">
      <cdr:nvCxnSpPr>
        <cdr:cNvPr id="18" name="Straight Connector 17"/>
        <cdr:cNvCxnSpPr/>
      </cdr:nvCxnSpPr>
      <cdr:spPr>
        <a:xfrm xmlns:a="http://schemas.openxmlformats.org/drawingml/2006/main" flipH="1" flipV="1">
          <a:off x="2377528" y="1543793"/>
          <a:ext cx="315748" cy="111586"/>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1</xdr:col>
      <xdr:colOff>135213</xdr:colOff>
      <xdr:row>16</xdr:row>
      <xdr:rowOff>247650</xdr:rowOff>
    </xdr:from>
    <xdr:to>
      <xdr:col>7</xdr:col>
      <xdr:colOff>56323</xdr:colOff>
      <xdr:row>40</xdr:row>
      <xdr:rowOff>167515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1454012</xdr:colOff>
      <xdr:row>70</xdr:row>
      <xdr:rowOff>57150</xdr:rowOff>
    </xdr:from>
    <xdr:to>
      <xdr:col>8</xdr:col>
      <xdr:colOff>619125</xdr:colOff>
      <xdr:row>100</xdr:row>
      <xdr:rowOff>18636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0.26125</cdr:x>
      <cdr:y>0.02431</cdr:y>
    </cdr:from>
    <cdr:to>
      <cdr:x>0.75129</cdr:x>
      <cdr:y>0.11544</cdr:y>
    </cdr:to>
    <cdr:sp macro="" textlink="">
      <cdr:nvSpPr>
        <cdr:cNvPr id="2" name="TextBox 1"/>
        <cdr:cNvSpPr txBox="1"/>
      </cdr:nvSpPr>
      <cdr:spPr>
        <a:xfrm xmlns:a="http://schemas.openxmlformats.org/drawingml/2006/main">
          <a:off x="1417217" y="74098"/>
          <a:ext cx="2658318" cy="2777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t>Total enero a junio</a:t>
          </a:r>
          <a:r>
            <a:rPr lang="es-PE" sz="1100" b="1" baseline="0"/>
            <a:t> </a:t>
          </a:r>
          <a:r>
            <a:rPr lang="es-PE" sz="1100" b="1"/>
            <a:t>2017 = 74,3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157370</xdr:colOff>
      <xdr:row>21</xdr:row>
      <xdr:rowOff>98563</xdr:rowOff>
    </xdr:from>
    <xdr:to>
      <xdr:col>10</xdr:col>
      <xdr:colOff>463826</xdr:colOff>
      <xdr:row>56</xdr:row>
      <xdr:rowOff>92701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0.17939</cdr:x>
      <cdr:y>0.1585</cdr:y>
    </cdr:from>
    <cdr:to>
      <cdr:x>0.29031</cdr:x>
      <cdr:y>0.19111</cdr:y>
    </cdr:to>
    <cdr:sp macro="" textlink="">
      <cdr:nvSpPr>
        <cdr:cNvPr id="2" name="TextBox 1"/>
        <cdr:cNvSpPr txBox="1"/>
      </cdr:nvSpPr>
      <cdr:spPr>
        <a:xfrm xmlns:a="http://schemas.openxmlformats.org/drawingml/2006/main">
          <a:off x="1196054" y="1055845"/>
          <a:ext cx="739559" cy="2172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24,0</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0.12236</cdr:x>
      <cdr:y>0.29458</cdr:y>
    </cdr:from>
    <cdr:to>
      <cdr:x>0.2225</cdr:x>
      <cdr:y>0.33236</cdr:y>
    </cdr:to>
    <cdr:sp macro="" textlink="">
      <cdr:nvSpPr>
        <cdr:cNvPr id="3" name="TextBox 1"/>
        <cdr:cNvSpPr txBox="1"/>
      </cdr:nvSpPr>
      <cdr:spPr>
        <a:xfrm xmlns:a="http://schemas.openxmlformats.org/drawingml/2006/main">
          <a:off x="815865" y="1962406"/>
          <a:ext cx="667683" cy="2516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0.42891</cdr:x>
      <cdr:y>0.46306</cdr:y>
    </cdr:from>
    <cdr:to>
      <cdr:x>0.54907</cdr:x>
      <cdr:y>0.49633</cdr:y>
    </cdr:to>
    <cdr:sp macro="" textlink="">
      <cdr:nvSpPr>
        <cdr:cNvPr id="4" name="TextBox 1"/>
        <cdr:cNvSpPr txBox="1"/>
      </cdr:nvSpPr>
      <cdr:spPr>
        <a:xfrm xmlns:a="http://schemas.openxmlformats.org/drawingml/2006/main">
          <a:off x="2859735" y="3084737"/>
          <a:ext cx="801167" cy="2216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-22,8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0.29634</cdr:x>
      <cdr:y>0.41148</cdr:y>
    </cdr:from>
    <cdr:to>
      <cdr:x>0.41779</cdr:x>
      <cdr:y>0.45049</cdr:y>
    </cdr:to>
    <cdr:sp macro="" textlink="">
      <cdr:nvSpPr>
        <cdr:cNvPr id="6" name="TextBox 1"/>
        <cdr:cNvSpPr txBox="1"/>
      </cdr:nvSpPr>
      <cdr:spPr>
        <a:xfrm xmlns:a="http://schemas.openxmlformats.org/drawingml/2006/main">
          <a:off x="1975831" y="2741108"/>
          <a:ext cx="809768" cy="2598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15,1</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kumimoji="0" lang="es-PE" sz="800" b="1" i="0" u="none" strike="noStrike" kern="0" cap="none" spc="0" normalizeH="0" baseline="0" noProof="0">
              <a:ln>
                <a:noFill/>
              </a:ln>
              <a:solidFill>
                <a:srgbClr val="C00000"/>
              </a:solidFill>
              <a:effectLst/>
              <a:uLnTx/>
              <a:uFillTx/>
              <a:latin typeface="Symbol" panose="05050102010706020507" pitchFamily="18" charset="2"/>
              <a:ea typeface="+mn-ea"/>
              <a:cs typeface="+mn-cs"/>
            </a:rPr>
            <a:t>Ñ</a:t>
          </a:r>
          <a:r>
            <a:rPr lang="es-PE" sz="800" b="1">
              <a:solidFill>
                <a:srgbClr val="C00000"/>
              </a:solidFill>
              <a:latin typeface="Symbol" panose="05050102010706020507" pitchFamily="18" charset="2"/>
            </a:rPr>
            <a:t>= -0,7 %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68,0</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0.90981</cdr:y>
    </cdr:from>
    <cdr:to>
      <cdr:x>0.83462</cdr:x>
      <cdr:y>0.9406</cdr:y>
    </cdr:to>
    <cdr:sp macro="" textlink="">
      <cdr:nvSpPr>
        <cdr:cNvPr id="9" name="TextBox 1"/>
        <cdr:cNvSpPr txBox="1"/>
      </cdr:nvSpPr>
      <cdr:spPr>
        <a:xfrm xmlns:a="http://schemas.openxmlformats.org/drawingml/2006/main">
          <a:off x="4831708" y="5947521"/>
          <a:ext cx="724882" cy="2012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6,0 %</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-9,2 %</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32</xdr:row>
      <xdr:rowOff>55747</xdr:rowOff>
    </xdr:from>
    <xdr:to>
      <xdr:col>10</xdr:col>
      <xdr:colOff>463826</xdr:colOff>
      <xdr:row>61</xdr:row>
      <xdr:rowOff>212480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18</xdr:row>
      <xdr:rowOff>359019</xdr:rowOff>
    </xdr:from>
    <xdr:to>
      <xdr:col>9</xdr:col>
      <xdr:colOff>306456</xdr:colOff>
      <xdr:row>34</xdr:row>
      <xdr:rowOff>109904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39</xdr:row>
      <xdr:rowOff>58616</xdr:rowOff>
    </xdr:from>
    <xdr:to>
      <xdr:col>9</xdr:col>
      <xdr:colOff>446625</xdr:colOff>
      <xdr:row>58</xdr:row>
      <xdr:rowOff>58616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24 415,3 GWh</a:t>
          </a:r>
        </a:p>
        <a:p xmlns:a="http://schemas.openxmlformats.org/drawingml/2006/main">
          <a:r>
            <a:rPr lang="es-PE" sz="1000" b="1" baseline="0"/>
            <a:t>PRODUCCIÓN TOTAL RER 2017  = 1 249,6 GWh </a:t>
          </a:r>
          <a:r>
            <a:rPr lang="es-PE" sz="1000" b="1" baseline="0">
              <a:solidFill>
                <a:srgbClr val="FF0000"/>
              </a:solidFill>
            </a:rPr>
            <a:t>(5,12%)</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43296</xdr:colOff>
      <xdr:row>38</xdr:row>
      <xdr:rowOff>100896</xdr:rowOff>
    </xdr:from>
    <xdr:to>
      <xdr:col>5</xdr:col>
      <xdr:colOff>114882</xdr:colOff>
      <xdr:row>53</xdr:row>
      <xdr:rowOff>74543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53</xdr:row>
      <xdr:rowOff>77688</xdr:rowOff>
    </xdr:from>
    <xdr:to>
      <xdr:col>10</xdr:col>
      <xdr:colOff>540491</xdr:colOff>
      <xdr:row>67</xdr:row>
      <xdr:rowOff>55343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54</xdr:row>
      <xdr:rowOff>1816</xdr:rowOff>
    </xdr:from>
    <xdr:to>
      <xdr:col>4</xdr:col>
      <xdr:colOff>377887</xdr:colOff>
      <xdr:row>67</xdr:row>
      <xdr:rowOff>25978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105641</xdr:colOff>
      <xdr:row>38</xdr:row>
      <xdr:rowOff>56797</xdr:rowOff>
    </xdr:from>
    <xdr:to>
      <xdr:col>10</xdr:col>
      <xdr:colOff>572367</xdr:colOff>
      <xdr:row>54</xdr:row>
      <xdr:rowOff>13555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69</xdr:row>
      <xdr:rowOff>81701</xdr:rowOff>
    </xdr:from>
    <xdr:to>
      <xdr:col>10</xdr:col>
      <xdr:colOff>727363</xdr:colOff>
      <xdr:row>89</xdr:row>
      <xdr:rowOff>43295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38</xdr:row>
      <xdr:rowOff>25977</xdr:rowOff>
    </xdr:from>
    <xdr:to>
      <xdr:col>10</xdr:col>
      <xdr:colOff>632113</xdr:colOff>
      <xdr:row>66</xdr:row>
      <xdr:rowOff>95250</xdr:rowOff>
    </xdr:to>
    <xdr:sp macro="" textlink="">
      <xdr:nvSpPr>
        <xdr:cNvPr id="2" name="Rectangle 1"/>
        <xdr:cNvSpPr/>
      </xdr:nvSpPr>
      <xdr:spPr>
        <a:xfrm>
          <a:off x="69273" y="5654386"/>
          <a:ext cx="8633113" cy="422563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57024</xdr:colOff>
      <xdr:row>7</xdr:row>
      <xdr:rowOff>28988</xdr:rowOff>
    </xdr:from>
    <xdr:to>
      <xdr:col>9</xdr:col>
      <xdr:colOff>628524</xdr:colOff>
      <xdr:row>62</xdr:row>
      <xdr:rowOff>153865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0.61863</cdr:y>
    </cdr:from>
    <cdr:to>
      <cdr:x>0.92807</cdr:x>
      <cdr:y>0.71706</cdr:y>
    </cdr:to>
    <cdr:sp macro="" textlink="">
      <cdr:nvSpPr>
        <cdr:cNvPr id="3" name="TextBox 1"/>
        <cdr:cNvSpPr txBox="1"/>
      </cdr:nvSpPr>
      <cdr:spPr>
        <a:xfrm xmlns:a="http://schemas.openxmlformats.org/drawingml/2006/main">
          <a:off x="6467301" y="2860455"/>
          <a:ext cx="745990" cy="4551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2,3%</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7</xdr:row>
      <xdr:rowOff>33130</xdr:rowOff>
    </xdr:from>
    <xdr:to>
      <xdr:col>9</xdr:col>
      <xdr:colOff>654326</xdr:colOff>
      <xdr:row>64</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372718</xdr:colOff>
      <xdr:row>16</xdr:row>
      <xdr:rowOff>91110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217250</xdr:colOff>
      <xdr:row>42</xdr:row>
      <xdr:rowOff>14654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364435</xdr:colOff>
      <xdr:row>73</xdr:row>
      <xdr:rowOff>60016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129987</xdr:colOff>
      <xdr:row>24</xdr:row>
      <xdr:rowOff>142874</xdr:rowOff>
    </xdr:from>
    <xdr:to>
      <xdr:col>7</xdr:col>
      <xdr:colOff>1463488</xdr:colOff>
      <xdr:row>48</xdr:row>
      <xdr:rowOff>57150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43799</xdr:colOff>
      <xdr:row>16</xdr:row>
      <xdr:rowOff>119074</xdr:rowOff>
    </xdr:from>
    <xdr:to>
      <xdr:col>8</xdr:col>
      <xdr:colOff>205854</xdr:colOff>
      <xdr:row>56</xdr:row>
      <xdr:rowOff>49696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0.07068</cdr:x>
      <cdr:y>0.10811</cdr:y>
    </cdr:from>
    <cdr:to>
      <cdr:x>0.17228</cdr:x>
      <cdr:y>0.19398</cdr:y>
    </cdr:to>
    <cdr:sp macro="" textlink="">
      <cdr:nvSpPr>
        <cdr:cNvPr id="3" name="TextBox 2"/>
        <cdr:cNvSpPr txBox="1"/>
      </cdr:nvSpPr>
      <cdr:spPr>
        <a:xfrm xmlns:a="http://schemas.openxmlformats.org/drawingml/2006/main">
          <a:off x="712812" y="767043"/>
          <a:ext cx="1024598" cy="6092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217,7%</a:t>
          </a:r>
        </a:p>
      </cdr:txBody>
    </cdr:sp>
  </cdr:relSizeAnchor>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0.37626</cdr:x>
      <cdr:y>0.69636</cdr:y>
    </cdr:from>
    <cdr:to>
      <cdr:x>0.4706</cdr:x>
      <cdr:y>0.7372</cdr:y>
    </cdr:to>
    <cdr:sp macro="" textlink="">
      <cdr:nvSpPr>
        <cdr:cNvPr id="6" name="TextBox 1"/>
        <cdr:cNvSpPr txBox="1"/>
      </cdr:nvSpPr>
      <cdr:spPr>
        <a:xfrm xmlns:a="http://schemas.openxmlformats.org/drawingml/2006/main">
          <a:off x="3794404" y="4940730"/>
          <a:ext cx="951463" cy="2897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26,1%</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dr:relSizeAnchor xmlns:cdr="http://schemas.openxmlformats.org/drawingml/2006/chartDrawing">
    <cdr:from>
      <cdr:x>0.03799</cdr:x>
      <cdr:y>0.46643</cdr:y>
    </cdr:from>
    <cdr:to>
      <cdr:x>0.13959</cdr:x>
      <cdr:y>0.55232</cdr:y>
    </cdr:to>
    <cdr:sp macro="" textlink="">
      <cdr:nvSpPr>
        <cdr:cNvPr id="8" name="TextBox 1"/>
        <cdr:cNvSpPr txBox="1"/>
      </cdr:nvSpPr>
      <cdr:spPr>
        <a:xfrm xmlns:a="http://schemas.openxmlformats.org/drawingml/2006/main">
          <a:off x="382446" y="2708797"/>
          <a:ext cx="1022914" cy="498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789,4%</a:t>
          </a:r>
        </a:p>
      </cdr:txBody>
    </cdr:sp>
  </cdr:relSizeAnchor>
  <cdr:relSizeAnchor xmlns:cdr="http://schemas.openxmlformats.org/drawingml/2006/chartDrawing">
    <cdr:from>
      <cdr:x>0.45231</cdr:x>
      <cdr:y>0.6889</cdr:y>
    </cdr:from>
    <cdr:to>
      <cdr:x>0.54551</cdr:x>
      <cdr:y>0.73851</cdr:y>
    </cdr:to>
    <cdr:sp macro="" textlink="">
      <cdr:nvSpPr>
        <cdr:cNvPr id="10" name="TextBox 1"/>
        <cdr:cNvSpPr txBox="1"/>
      </cdr:nvSpPr>
      <cdr:spPr>
        <a:xfrm xmlns:a="http://schemas.openxmlformats.org/drawingml/2006/main">
          <a:off x="4561333" y="4887802"/>
          <a:ext cx="939974" cy="3519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effectLst/>
              <a:latin typeface="Symbol" panose="05050102010706020507" pitchFamily="18" charset="2"/>
              <a:ea typeface="+mn-ea"/>
              <a:cs typeface="+mn-cs"/>
            </a:rPr>
            <a:t>Ñ </a:t>
          </a:r>
          <a:r>
            <a:rPr lang="es-PE" sz="1100" b="1">
              <a:solidFill>
                <a:srgbClr val="FF0000"/>
              </a:solidFill>
            </a:rPr>
            <a:t>= -40,5%</a:t>
          </a:r>
        </a:p>
      </cdr:txBody>
    </cdr:sp>
  </cdr:relSizeAnchor>
</c:userShapes>
</file>

<file path=xl/drawings/drawing24.xml><?xml version="1.0" encoding="utf-8"?>
<xdr:wsDr xmlns:xdr="http://schemas.openxmlformats.org/drawingml/2006/spreadsheetDrawing" xmlns:a="http://schemas.openxmlformats.org/drawingml/2006/main">
  <xdr:twoCellAnchor>
    <xdr:from>
      <xdr:col>1</xdr:col>
      <xdr:colOff>353785</xdr:colOff>
      <xdr:row>16</xdr:row>
      <xdr:rowOff>435429</xdr:rowOff>
    </xdr:from>
    <xdr:to>
      <xdr:col>4</xdr:col>
      <xdr:colOff>898072</xdr:colOff>
      <xdr:row>41</xdr:row>
      <xdr:rowOff>285750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68036</xdr:colOff>
      <xdr:row>16</xdr:row>
      <xdr:rowOff>825952</xdr:rowOff>
    </xdr:from>
    <xdr:to>
      <xdr:col>10</xdr:col>
      <xdr:colOff>1102178</xdr:colOff>
      <xdr:row>41</xdr:row>
      <xdr:rowOff>34637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48</xdr:row>
      <xdr:rowOff>90145</xdr:rowOff>
    </xdr:from>
    <xdr:to>
      <xdr:col>9</xdr:col>
      <xdr:colOff>217715</xdr:colOff>
      <xdr:row>73</xdr:row>
      <xdr:rowOff>68036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33617</xdr:colOff>
      <xdr:row>45</xdr:row>
      <xdr:rowOff>225137</xdr:rowOff>
    </xdr:from>
    <xdr:to>
      <xdr:col>7</xdr:col>
      <xdr:colOff>100853</xdr:colOff>
      <xdr:row>82</xdr:row>
      <xdr:rowOff>149752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6799" y="12157364"/>
          <a:ext cx="12536327" cy="820270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icardo Varas Barrios " refreshedDate="42923.384675347224" createdVersion="4" refreshedVersion="4" minRefreshableVersion="3" recordCount="145">
  <cacheSource type="worksheet">
    <worksheetSource ref="O5:U150" sheet="17. HorasCongestionTransmisión"/>
  </cacheSource>
  <cacheFields count="7">
    <cacheField name="AÑO" numFmtId="3">
      <sharedItems containsSemiMixedTypes="0" containsString="0" containsNumber="1" containsInteger="1" minValue="2015" maxValue="2017" count="3">
        <n v="2015"/>
        <n v="2016"/>
        <n v="2017"/>
      </sharedItems>
    </cacheField>
    <cacheField name="MES" numFmtId="3">
      <sharedItems containsSemiMixedTypes="0" containsString="0" containsNumber="1" containsInteger="1" minValue="1" maxValue="12" count="12">
        <n v="1"/>
        <n v="2"/>
        <n v="3"/>
        <n v="4"/>
        <n v="5"/>
        <n v="6"/>
        <n v="7"/>
        <n v="8"/>
        <n v="9"/>
        <n v="10"/>
        <n v="11"/>
        <n v="12"/>
      </sharedItems>
    </cacheField>
    <cacheField name="NIVEL DE TENSIÓN" numFmtId="180">
      <sharedItems containsMixedTypes="1" containsNumber="1" containsInteger="1" minValue="138" maxValue="220" count="6">
        <s v="220 - 500"/>
        <n v="138"/>
        <n v="220"/>
        <s v="L. SANTA ROSA N. - CHAVARRÍA"/>
        <s v="L. VENTANILLA - ZAPALLAL"/>
        <s v="S.E. INDEPENDENCIA"/>
      </sharedItems>
    </cacheField>
    <cacheField name="ÁREA OPERATIVA" numFmtId="180">
      <sharedItems count="2">
        <s v="SUR"/>
        <s v="CENTRO"/>
      </sharedItems>
    </cacheField>
    <cacheField name="EQUIPO DE TRANSMISIÓN" numFmtId="180">
      <sharedItems count="8">
        <s v="L-2051 L-2052_x000a_ L-5036"/>
        <s v="L-1120"/>
        <s v="L-2018"/>
        <s v="L-2244 L-2245 _x000a_L-2246"/>
        <s v="L-2105"/>
        <s v="L-2003"/>
        <s v="L-2242  L-2243"/>
        <s v="T3-261  T4-261"/>
      </sharedItems>
    </cacheField>
    <cacheField name="DESCRIPCIÓN" numFmtId="180">
      <sharedItems count="8">
        <s v="ENLACE _x000a_CENTRO SUR"/>
        <s v="Paragsha - Huanuco _x000a_138kV"/>
        <s v="San Juan  - Los Industriales 220kV"/>
        <s v=" Chavarria -Ventanilla 220kV"/>
        <s v="Planicie - Carabayllo"/>
        <s v="L. SANTA ROSA N. - CHAVARRÍA"/>
        <s v="L. VENTANILLA - ZAPALLAL"/>
        <s v="S.E. INDEPENDENCIA"/>
      </sharedItems>
    </cacheField>
    <cacheField name="HORAS DE CONGESTIÓN" numFmtId="0">
      <sharedItems containsString="0" containsBlank="1" containsNumber="1" minValue="0" maxValue="66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5">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3"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8">
        <item x="4"/>
        <item x="1"/>
        <item x="0"/>
        <item x="2"/>
        <item x="3"/>
        <item x="5"/>
        <item x="6"/>
        <item x="7"/>
      </items>
    </pivotField>
    <pivotField axis="axisRow" compact="0" outline="0" subtotalTop="0" showAll="0" includeNewItemsInFilter="1">
      <items count="9">
        <item x="3"/>
        <item x="0"/>
        <item x="1"/>
        <item x="4"/>
        <item x="2"/>
        <item x="5"/>
        <item x="6"/>
        <item x="7"/>
        <item t="default"/>
      </items>
    </pivotField>
    <pivotField dataField="1" compact="0" outline="0" subtotalTop="0" showAll="0" includeNewItemsInFilter="1"/>
  </pivotFields>
  <rowFields count="3">
    <field x="3"/>
    <field x="4"/>
    <field x="5"/>
  </rowFields>
  <rowItems count="6">
    <i>
      <x/>
      <x v="2"/>
      <x v="1"/>
    </i>
    <i>
      <x v="1"/>
      <x/>
      <x v="3"/>
    </i>
    <i r="1">
      <x v="1"/>
      <x v="2"/>
    </i>
    <i r="1">
      <x v="3"/>
      <x v="4"/>
    </i>
    <i r="1">
      <x v="4"/>
      <x/>
    </i>
    <i t="grand">
      <x/>
    </i>
  </rowItems>
  <colFields count="1">
    <field x="0"/>
  </colFields>
  <colItems count="4">
    <i>
      <x/>
    </i>
    <i>
      <x v="1"/>
    </i>
    <i>
      <x v="2"/>
    </i>
    <i t="grand">
      <x/>
    </i>
  </colItems>
  <pageFields count="2">
    <pageField fld="1" item="5" hier="-1"/>
    <pageField fld="2" hier="-1"/>
  </pageFields>
  <dataFields count="1">
    <dataField name="Sum of HORAS DE CONGESTIÓN" fld="6" baseField="5" baseItem="4" numFmtId="4"/>
  </dataFields>
  <formats count="5">
    <format dxfId="4">
      <pivotArea outline="0" fieldPosition="0"/>
    </format>
    <format dxfId="3">
      <pivotArea type="all" dataOnly="0" outline="0" fieldPosition="0"/>
    </format>
    <format dxfId="2">
      <pivotArea type="all" dataOnly="0" outline="0" fieldPosition="0"/>
    </format>
    <format dxfId="1">
      <pivotArea outline="0" fieldPosition="0">
        <references count="2">
          <reference field="3" count="1" selected="0">
            <x v="1"/>
          </reference>
          <reference field="4" count="2" selected="0">
            <x v="6"/>
            <x v="7"/>
          </reference>
        </references>
      </pivotArea>
    </format>
    <format dxfId="0">
      <pivotArea type="all" dataOnly="0"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5.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4"/>
    <pageSetUpPr fitToPage="1"/>
  </sheetPr>
  <dimension ref="A1:CA78"/>
  <sheetViews>
    <sheetView showGridLines="0" view="pageBreakPreview" zoomScale="130" zoomScaleNormal="100" zoomScaleSheetLayoutView="130" workbookViewId="0">
      <selection activeCell="V24" sqref="V24"/>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643</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21" ht="12" customHeight="1">
      <c r="A49" s="1"/>
      <c r="B49" s="1"/>
      <c r="C49" s="1"/>
      <c r="D49" s="1"/>
      <c r="E49" s="1"/>
      <c r="F49" s="1"/>
      <c r="G49" s="1"/>
      <c r="H49" s="1"/>
      <c r="I49" s="1"/>
      <c r="J49" s="1"/>
      <c r="K49" s="1"/>
      <c r="L49" s="1"/>
      <c r="M49" s="1"/>
      <c r="N49" s="1"/>
      <c r="O49" s="1"/>
      <c r="P49" s="1"/>
      <c r="Q49" s="1"/>
    </row>
    <row r="50" spans="1:21" ht="12" customHeight="1">
      <c r="A50" s="1"/>
      <c r="B50" s="1"/>
      <c r="C50" s="1"/>
      <c r="D50" s="1"/>
      <c r="E50" s="1"/>
      <c r="F50" s="1"/>
      <c r="G50" s="1"/>
      <c r="H50" s="1"/>
      <c r="I50" s="1"/>
      <c r="J50" s="1"/>
      <c r="K50" s="1"/>
      <c r="L50" s="1"/>
      <c r="M50" s="1"/>
      <c r="N50" s="1"/>
      <c r="O50" s="1"/>
      <c r="P50" s="1"/>
      <c r="Q50" s="1"/>
    </row>
    <row r="51" spans="1:21" ht="12" customHeight="1">
      <c r="A51" s="1"/>
      <c r="B51" s="1"/>
      <c r="C51" s="1"/>
      <c r="D51" s="1"/>
      <c r="E51" s="1"/>
      <c r="F51" s="1"/>
      <c r="G51" s="1"/>
      <c r="H51" s="1"/>
      <c r="I51" s="1"/>
      <c r="J51" s="1"/>
      <c r="K51" s="1"/>
      <c r="L51" s="1"/>
      <c r="M51" s="1"/>
      <c r="N51" s="1"/>
      <c r="O51" s="1"/>
      <c r="P51" s="1"/>
      <c r="Q51" s="1"/>
    </row>
    <row r="52" spans="1:21" ht="12" customHeight="1">
      <c r="A52" s="1"/>
      <c r="B52" s="1"/>
      <c r="C52" s="1"/>
      <c r="D52" s="1"/>
      <c r="E52" s="1"/>
      <c r="F52" s="1"/>
      <c r="G52" s="1"/>
      <c r="H52" s="1"/>
      <c r="I52" s="1"/>
      <c r="J52" s="1"/>
      <c r="K52" s="1"/>
      <c r="L52" s="1"/>
      <c r="M52" s="1"/>
      <c r="N52" s="1"/>
      <c r="O52" s="1"/>
      <c r="P52" s="1"/>
      <c r="Q52" s="1"/>
    </row>
    <row r="53" spans="1:21" ht="12" customHeight="1">
      <c r="A53" s="1"/>
      <c r="B53" s="1"/>
      <c r="C53" s="1"/>
      <c r="D53" s="1"/>
      <c r="E53" s="1"/>
      <c r="F53" s="1"/>
      <c r="G53" s="1"/>
      <c r="H53" s="1"/>
      <c r="I53" s="1"/>
      <c r="J53" s="1"/>
      <c r="K53" s="1"/>
      <c r="L53" s="1"/>
      <c r="M53" s="1"/>
      <c r="N53" s="1"/>
      <c r="O53" s="1"/>
      <c r="P53" s="1"/>
      <c r="Q53" s="1"/>
    </row>
    <row r="54" spans="1:21" ht="12" customHeight="1">
      <c r="A54" s="1"/>
      <c r="B54" s="1"/>
      <c r="C54" s="1"/>
      <c r="D54" s="1"/>
      <c r="E54" s="1"/>
      <c r="F54" s="1"/>
      <c r="G54" s="1"/>
      <c r="H54" s="1"/>
      <c r="I54" s="1"/>
      <c r="J54" s="1"/>
      <c r="K54" s="1"/>
      <c r="L54" s="1"/>
      <c r="M54" s="1"/>
      <c r="N54" s="1"/>
      <c r="O54" s="1"/>
      <c r="P54" s="1"/>
      <c r="Q54" s="1"/>
    </row>
    <row r="55" spans="1:21" ht="12" customHeight="1">
      <c r="A55" s="1"/>
      <c r="B55" s="1"/>
      <c r="C55" s="1"/>
      <c r="D55" s="1"/>
      <c r="E55" s="1"/>
      <c r="F55" s="1"/>
      <c r="G55" s="1"/>
      <c r="H55" s="1"/>
      <c r="I55" s="1"/>
      <c r="J55" s="1"/>
      <c r="K55" s="1"/>
      <c r="L55" s="1"/>
      <c r="M55" s="1"/>
      <c r="N55" s="1"/>
      <c r="O55" s="1"/>
      <c r="P55" s="1"/>
      <c r="Q55" s="1"/>
    </row>
    <row r="56" spans="1:21" ht="12" customHeight="1">
      <c r="A56" s="1"/>
      <c r="B56" s="1"/>
      <c r="C56" s="1"/>
      <c r="D56" s="1"/>
      <c r="E56" s="1"/>
      <c r="F56" s="1"/>
      <c r="G56" s="1"/>
      <c r="H56" s="1"/>
      <c r="I56" s="1"/>
      <c r="J56" s="1"/>
      <c r="K56" s="1"/>
      <c r="L56" s="1"/>
      <c r="M56" s="1"/>
      <c r="N56" s="1"/>
      <c r="O56" s="1"/>
      <c r="P56" s="1"/>
      <c r="Q56" s="1"/>
    </row>
    <row r="57" spans="1:21" ht="12" customHeight="1">
      <c r="A57" s="1"/>
      <c r="B57" s="1"/>
      <c r="C57" s="1"/>
      <c r="D57" s="1"/>
      <c r="E57" s="1"/>
      <c r="F57" s="1"/>
      <c r="G57" s="1"/>
      <c r="H57" s="1"/>
      <c r="I57" s="1"/>
      <c r="J57" s="1"/>
      <c r="K57" s="1"/>
      <c r="L57" s="1"/>
      <c r="M57" s="1"/>
      <c r="N57" s="1"/>
      <c r="O57" s="1"/>
      <c r="P57" s="1"/>
      <c r="Q57" s="1"/>
    </row>
    <row r="58" spans="1:21" ht="12" customHeight="1">
      <c r="A58" s="1"/>
      <c r="B58" s="1"/>
      <c r="C58" s="1"/>
      <c r="D58" s="1"/>
      <c r="E58" s="1"/>
      <c r="F58" s="1"/>
      <c r="G58" s="1"/>
      <c r="H58" s="1"/>
      <c r="I58" s="1"/>
      <c r="J58" s="1"/>
      <c r="K58" s="1"/>
      <c r="L58" s="1"/>
      <c r="M58" s="1"/>
      <c r="N58" s="1"/>
      <c r="O58" s="1"/>
      <c r="P58" s="1"/>
      <c r="Q58" s="1"/>
    </row>
    <row r="59" spans="1:21" ht="12" customHeight="1">
      <c r="A59" s="1"/>
      <c r="B59" s="1"/>
      <c r="C59" s="1"/>
      <c r="D59" s="1"/>
      <c r="E59" s="1"/>
      <c r="F59" s="1"/>
      <c r="G59" s="1"/>
      <c r="H59" s="1"/>
      <c r="I59" s="1"/>
      <c r="J59" s="1"/>
      <c r="K59" s="1"/>
      <c r="L59" s="1"/>
      <c r="M59" s="1"/>
      <c r="N59" s="1"/>
      <c r="O59" s="1"/>
      <c r="P59" s="1"/>
      <c r="Q59" s="1"/>
    </row>
    <row r="60" spans="1:21" ht="12" customHeight="1">
      <c r="A60" s="1"/>
      <c r="B60" s="1"/>
      <c r="C60" s="1"/>
      <c r="D60" s="1"/>
      <c r="E60" s="1"/>
      <c r="F60" s="1"/>
      <c r="G60" s="1"/>
      <c r="H60" s="1"/>
      <c r="I60" s="1"/>
      <c r="J60" s="1"/>
      <c r="K60" s="1"/>
      <c r="L60" s="1"/>
      <c r="M60" s="1"/>
      <c r="N60" s="1"/>
      <c r="O60" s="1"/>
      <c r="P60" s="1"/>
      <c r="Q60" s="1"/>
    </row>
    <row r="61" spans="1:21" ht="12" customHeight="1">
      <c r="A61" s="1"/>
      <c r="B61" s="1"/>
      <c r="C61" s="1"/>
      <c r="D61" s="1"/>
      <c r="E61" s="1"/>
      <c r="F61" s="1"/>
      <c r="G61" s="1"/>
      <c r="H61" s="1"/>
      <c r="I61" s="1"/>
      <c r="J61" s="1"/>
      <c r="K61" s="1"/>
      <c r="L61" s="1"/>
      <c r="M61" s="1"/>
      <c r="N61" s="1"/>
      <c r="O61" s="1"/>
      <c r="P61" s="1"/>
      <c r="Q61" s="1"/>
    </row>
    <row r="62" spans="1:21" ht="12" customHeight="1">
      <c r="A62" s="1"/>
      <c r="B62" s="1"/>
      <c r="C62" s="1"/>
      <c r="D62" s="1"/>
      <c r="E62" s="1"/>
      <c r="F62" s="1"/>
      <c r="G62" s="1"/>
      <c r="H62" s="1"/>
      <c r="I62" s="1"/>
      <c r="J62" s="1"/>
      <c r="K62" s="1"/>
      <c r="L62" s="1"/>
      <c r="M62" s="1"/>
      <c r="N62" s="1"/>
      <c r="O62" s="1"/>
      <c r="P62" s="1"/>
      <c r="Q62" s="1"/>
      <c r="U62" s="711"/>
    </row>
    <row r="63" spans="1:21" ht="12" customHeight="1">
      <c r="A63" s="1"/>
      <c r="B63" s="1"/>
      <c r="C63" s="1"/>
      <c r="D63" s="1"/>
      <c r="E63" s="1"/>
      <c r="F63" s="1"/>
      <c r="G63" s="1"/>
      <c r="H63" s="1"/>
      <c r="I63" s="1"/>
      <c r="J63" s="1"/>
      <c r="K63" s="1"/>
      <c r="L63" s="1"/>
      <c r="M63" s="1"/>
      <c r="N63" s="1"/>
      <c r="O63" s="1"/>
      <c r="P63" s="1"/>
      <c r="Q63" s="1"/>
    </row>
    <row r="64" spans="1:21"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pageSetUpPr fitToPage="1"/>
  </sheetPr>
  <dimension ref="A1:AE346"/>
  <sheetViews>
    <sheetView showGridLines="0" view="pageBreakPreview" topLeftCell="E8" zoomScale="130" zoomScaleNormal="115" zoomScaleSheetLayoutView="130" workbookViewId="0">
      <selection activeCell="V24" sqref="V24"/>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277" t="s">
        <v>1</v>
      </c>
      <c r="B3" s="1277"/>
      <c r="C3" s="1277"/>
      <c r="D3" s="1277"/>
      <c r="E3" s="1277"/>
      <c r="F3" s="1277"/>
      <c r="G3" s="1277"/>
      <c r="H3" s="1277"/>
      <c r="I3" s="1277"/>
      <c r="J3" s="1277"/>
      <c r="K3" s="1277"/>
      <c r="L3" s="1277"/>
      <c r="M3" s="1277"/>
      <c r="N3" s="1277"/>
      <c r="O3" s="1277"/>
      <c r="P3" s="1277"/>
      <c r="Q3" s="1277"/>
      <c r="R3" s="10"/>
    </row>
    <row r="4" spans="1:18" ht="15" customHeight="1">
      <c r="A4" s="1277"/>
      <c r="B4" s="1277"/>
      <c r="C4" s="1277"/>
      <c r="D4" s="1277"/>
      <c r="E4" s="1277"/>
      <c r="F4" s="1277"/>
      <c r="G4" s="1277"/>
      <c r="H4" s="1277"/>
      <c r="I4" s="1277"/>
      <c r="J4" s="1277"/>
      <c r="K4" s="1277"/>
      <c r="L4" s="1277"/>
      <c r="M4" s="1277"/>
      <c r="N4" s="1277"/>
      <c r="O4" s="1277"/>
      <c r="P4" s="1277"/>
      <c r="Q4" s="1277"/>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22"/>
      <c r="C7" s="22"/>
      <c r="D7" s="23"/>
      <c r="E7" s="23"/>
      <c r="F7" s="24"/>
      <c r="G7" s="24"/>
      <c r="H7" s="24"/>
      <c r="I7" s="24"/>
      <c r="J7" s="24"/>
      <c r="K7" s="24"/>
      <c r="L7" s="25"/>
      <c r="M7" s="26"/>
      <c r="N7" s="26"/>
      <c r="O7" s="26"/>
      <c r="P7" s="27" t="s">
        <v>16</v>
      </c>
      <c r="Q7" s="28"/>
    </row>
    <row r="8" spans="1:18" ht="15" customHeight="1">
      <c r="E8" s="8"/>
      <c r="Q8" s="9"/>
    </row>
    <row r="9" spans="1:18" ht="15" customHeight="1">
      <c r="A9" s="21" t="s">
        <v>568</v>
      </c>
      <c r="B9" s="30"/>
      <c r="C9" s="22"/>
      <c r="D9" s="23"/>
      <c r="E9" s="23"/>
      <c r="F9" s="23"/>
      <c r="G9" s="23"/>
      <c r="H9" s="23"/>
      <c r="I9" s="23"/>
      <c r="J9" s="23"/>
      <c r="K9" s="8"/>
      <c r="L9" s="31"/>
      <c r="M9" s="31"/>
      <c r="N9" s="32"/>
      <c r="O9" s="31"/>
      <c r="P9" s="33"/>
      <c r="Q9" s="9"/>
    </row>
    <row r="10" spans="1:18" ht="15" customHeight="1">
      <c r="A10" s="34"/>
      <c r="B10" s="23" t="s">
        <v>591</v>
      </c>
      <c r="C10" s="23"/>
      <c r="D10" s="23"/>
      <c r="E10" s="23"/>
      <c r="F10" s="23"/>
      <c r="G10" s="23"/>
      <c r="H10" s="24"/>
      <c r="I10" s="24"/>
      <c r="J10" s="24"/>
      <c r="K10" s="35"/>
      <c r="L10" s="25"/>
      <c r="M10" s="25"/>
      <c r="N10" s="36"/>
      <c r="O10" s="25"/>
      <c r="P10" s="27" t="s">
        <v>17</v>
      </c>
      <c r="Q10" s="9"/>
    </row>
    <row r="11" spans="1:18" ht="15" customHeight="1">
      <c r="A11" s="34"/>
      <c r="B11" s="30" t="s">
        <v>578</v>
      </c>
      <c r="C11" s="22"/>
      <c r="D11" s="23"/>
      <c r="E11" s="23"/>
      <c r="F11" s="23"/>
      <c r="G11" s="23"/>
      <c r="H11" s="37"/>
      <c r="I11" s="37"/>
      <c r="J11" s="37"/>
      <c r="K11" s="38"/>
      <c r="L11" s="39"/>
      <c r="M11" s="39"/>
      <c r="N11" s="40"/>
      <c r="O11" s="39"/>
      <c r="P11" s="41" t="s">
        <v>17</v>
      </c>
      <c r="Q11" s="9"/>
    </row>
    <row r="12" spans="1:18" ht="15" customHeight="1">
      <c r="E12" s="8"/>
      <c r="Q12" s="9"/>
    </row>
    <row r="13" spans="1:18" ht="15" customHeight="1">
      <c r="A13" s="21" t="s">
        <v>569</v>
      </c>
      <c r="B13" s="30"/>
      <c r="C13" s="22"/>
      <c r="D13" s="23"/>
      <c r="E13" s="23"/>
      <c r="F13" s="23"/>
      <c r="G13" s="23"/>
      <c r="H13" s="23"/>
      <c r="I13" s="23"/>
      <c r="J13" s="23"/>
      <c r="K13" s="8"/>
      <c r="L13" s="31"/>
      <c r="M13" s="31"/>
      <c r="N13" s="32"/>
      <c r="O13" s="31"/>
      <c r="P13" s="33"/>
      <c r="Q13" s="31"/>
    </row>
    <row r="14" spans="1:18" ht="15" customHeight="1">
      <c r="A14" s="34"/>
      <c r="B14" s="23" t="s">
        <v>579</v>
      </c>
      <c r="C14" s="23"/>
      <c r="D14" s="23"/>
      <c r="E14" s="23"/>
      <c r="F14" s="23"/>
      <c r="G14" s="23"/>
      <c r="H14" s="23"/>
      <c r="I14" s="24"/>
      <c r="J14" s="24"/>
      <c r="K14" s="35"/>
      <c r="L14" s="25"/>
      <c r="M14" s="25"/>
      <c r="N14" s="366"/>
      <c r="O14" s="25"/>
      <c r="P14" s="27" t="s">
        <v>6</v>
      </c>
      <c r="Q14" s="31"/>
    </row>
    <row r="15" spans="1:18" ht="15" customHeight="1">
      <c r="A15" s="34"/>
      <c r="B15" s="30" t="s">
        <v>580</v>
      </c>
      <c r="C15" s="22"/>
      <c r="D15" s="23"/>
      <c r="E15" s="23"/>
      <c r="F15" s="23"/>
      <c r="G15" s="23"/>
      <c r="H15" s="23"/>
      <c r="I15" s="37"/>
      <c r="J15" s="37"/>
      <c r="K15" s="38"/>
      <c r="L15" s="39"/>
      <c r="M15" s="39"/>
      <c r="N15" s="40"/>
      <c r="O15" s="39"/>
      <c r="P15" s="41" t="s">
        <v>7</v>
      </c>
      <c r="Q15" s="31"/>
    </row>
    <row r="16" spans="1:18" ht="15" customHeight="1">
      <c r="A16" s="34"/>
      <c r="B16" s="30" t="s">
        <v>581</v>
      </c>
      <c r="C16" s="22"/>
      <c r="D16" s="23"/>
      <c r="E16" s="23"/>
      <c r="F16" s="23"/>
      <c r="G16" s="23"/>
      <c r="H16" s="23"/>
      <c r="I16" s="37"/>
      <c r="J16" s="37"/>
      <c r="K16" s="38"/>
      <c r="L16" s="42"/>
      <c r="M16" s="42"/>
      <c r="N16" s="40"/>
      <c r="O16" s="42"/>
      <c r="P16" s="41" t="s">
        <v>8</v>
      </c>
      <c r="Q16" s="43"/>
    </row>
    <row r="17" spans="1:18" ht="15" customHeight="1">
      <c r="A17" s="34"/>
      <c r="B17" s="30" t="s">
        <v>582</v>
      </c>
      <c r="C17" s="22"/>
      <c r="D17" s="23"/>
      <c r="E17" s="23"/>
      <c r="F17" s="23"/>
      <c r="G17" s="23"/>
      <c r="H17" s="23"/>
      <c r="I17" s="37"/>
      <c r="J17" s="37"/>
      <c r="K17" s="38"/>
      <c r="L17" s="42"/>
      <c r="M17" s="42"/>
      <c r="N17" s="40"/>
      <c r="O17" s="42"/>
      <c r="P17" s="41" t="s">
        <v>9</v>
      </c>
      <c r="Q17" s="43"/>
    </row>
    <row r="18" spans="1:18" ht="15" customHeight="1">
      <c r="A18" s="34"/>
      <c r="B18" s="616" t="s">
        <v>583</v>
      </c>
      <c r="C18" s="22"/>
      <c r="D18" s="23"/>
      <c r="E18" s="23"/>
      <c r="F18" s="23"/>
      <c r="G18" s="23"/>
      <c r="H18" s="23"/>
      <c r="I18" s="23"/>
      <c r="J18" s="37"/>
      <c r="K18" s="38"/>
      <c r="L18" s="39"/>
      <c r="M18" s="39"/>
      <c r="N18" s="40"/>
      <c r="O18" s="39"/>
      <c r="P18" s="41" t="s">
        <v>10</v>
      </c>
      <c r="Q18" s="31"/>
    </row>
    <row r="19" spans="1:18" ht="15" customHeight="1">
      <c r="A19" s="34"/>
      <c r="B19" s="182"/>
      <c r="C19" s="23"/>
      <c r="D19" s="23"/>
      <c r="E19" s="23"/>
      <c r="F19" s="23"/>
      <c r="G19" s="23"/>
      <c r="H19" s="23"/>
      <c r="I19" s="23"/>
      <c r="J19" s="183" t="s">
        <v>643</v>
      </c>
      <c r="K19" s="184"/>
      <c r="L19" s="185"/>
      <c r="M19" s="185"/>
      <c r="N19" s="186"/>
      <c r="O19" s="185"/>
      <c r="P19" s="187"/>
      <c r="Q19" s="31"/>
    </row>
    <row r="20" spans="1:18" ht="15" customHeight="1">
      <c r="A20" s="21" t="s">
        <v>570</v>
      </c>
      <c r="B20" s="2"/>
      <c r="C20" s="30"/>
      <c r="D20" s="22"/>
      <c r="E20" s="23"/>
      <c r="F20" s="23"/>
      <c r="G20" s="23"/>
      <c r="H20" s="23"/>
      <c r="I20" s="23"/>
      <c r="J20" s="23"/>
      <c r="K20" s="23"/>
      <c r="L20" s="8"/>
      <c r="M20" s="31"/>
      <c r="N20" s="31"/>
      <c r="O20" s="32"/>
      <c r="P20" s="31"/>
      <c r="Q20" s="33"/>
      <c r="R20" s="31"/>
    </row>
    <row r="21" spans="1:18" ht="15" customHeight="1">
      <c r="A21" s="2"/>
      <c r="B21" s="22" t="s">
        <v>604</v>
      </c>
      <c r="C21" s="22"/>
      <c r="D21" s="23"/>
      <c r="E21" s="23"/>
      <c r="F21" s="23"/>
      <c r="G21" s="23"/>
      <c r="H21" s="23"/>
      <c r="I21" s="23"/>
      <c r="J21" s="23"/>
      <c r="K21" s="35"/>
      <c r="L21" s="25"/>
      <c r="M21" s="25"/>
      <c r="N21" s="36"/>
      <c r="O21" s="25"/>
      <c r="P21" s="27" t="s">
        <v>11</v>
      </c>
      <c r="Q21" s="31"/>
    </row>
    <row r="22" spans="1:18" ht="15" customHeight="1">
      <c r="A22" s="44"/>
      <c r="B22" s="22" t="s">
        <v>584</v>
      </c>
      <c r="C22" s="22"/>
      <c r="D22" s="23"/>
      <c r="E22" s="23"/>
      <c r="F22" s="23"/>
      <c r="G22" s="23"/>
      <c r="H22" s="23"/>
      <c r="I22" s="23"/>
      <c r="J22" s="23"/>
      <c r="K22" s="35"/>
      <c r="L22" s="25"/>
      <c r="M22" s="25"/>
      <c r="N22" s="36"/>
      <c r="O22" s="25"/>
      <c r="P22" s="27" t="s">
        <v>12</v>
      </c>
      <c r="Q22" s="31"/>
    </row>
    <row r="23" spans="1:18" ht="15" customHeight="1">
      <c r="A23" s="44"/>
      <c r="B23" s="31"/>
      <c r="C23" s="45"/>
      <c r="D23" s="31"/>
      <c r="E23" s="31"/>
      <c r="F23" s="31"/>
      <c r="G23" s="31"/>
      <c r="H23" s="31"/>
      <c r="I23" s="31"/>
      <c r="J23" s="31"/>
      <c r="K23" s="31"/>
      <c r="L23" s="31"/>
      <c r="M23" s="31"/>
      <c r="N23" s="32"/>
      <c r="O23" s="31"/>
      <c r="P23" s="10"/>
      <c r="Q23" s="31"/>
    </row>
    <row r="24" spans="1:18" ht="15" customHeight="1">
      <c r="A24" s="21" t="s">
        <v>571</v>
      </c>
      <c r="B24" s="2"/>
      <c r="C24" s="30"/>
      <c r="D24" s="22"/>
      <c r="E24" s="23"/>
      <c r="F24" s="23"/>
      <c r="G24" s="23"/>
      <c r="H24" s="23"/>
      <c r="I24" s="23"/>
      <c r="J24" s="23"/>
      <c r="K24" s="23"/>
      <c r="L24" s="8"/>
      <c r="M24" s="31"/>
      <c r="N24" s="31"/>
      <c r="O24" s="32"/>
      <c r="P24" s="31"/>
      <c r="Q24" s="31"/>
    </row>
    <row r="25" spans="1:18" ht="15" customHeight="1">
      <c r="A25" s="2"/>
      <c r="B25" s="22" t="s">
        <v>585</v>
      </c>
      <c r="C25" s="22"/>
      <c r="D25" s="23"/>
      <c r="E25" s="23"/>
      <c r="F25" s="23"/>
      <c r="G25" s="23"/>
      <c r="H25" s="23"/>
      <c r="I25" s="35"/>
      <c r="J25" s="35"/>
      <c r="K25" s="35"/>
      <c r="L25" s="25"/>
      <c r="M25" s="25"/>
      <c r="N25" s="36"/>
      <c r="O25" s="25"/>
      <c r="P25" s="27" t="s">
        <v>476</v>
      </c>
      <c r="Q25" s="31"/>
    </row>
    <row r="26" spans="1:18" ht="15" customHeight="1">
      <c r="A26" s="2"/>
      <c r="B26" s="22" t="s">
        <v>587</v>
      </c>
      <c r="C26" s="22"/>
      <c r="D26" s="23"/>
      <c r="E26" s="23"/>
      <c r="F26" s="23"/>
      <c r="G26" s="23"/>
      <c r="H26" s="23"/>
      <c r="I26" s="35"/>
      <c r="J26" s="35"/>
      <c r="K26" s="35"/>
      <c r="L26" s="25"/>
      <c r="M26" s="25"/>
      <c r="N26" s="36"/>
      <c r="O26" s="25"/>
      <c r="P26" s="27" t="s">
        <v>476</v>
      </c>
      <c r="Q26" s="31"/>
    </row>
    <row r="27" spans="1:18" ht="15" customHeight="1">
      <c r="A27" s="44"/>
      <c r="B27" s="22" t="s">
        <v>586</v>
      </c>
      <c r="C27" s="22"/>
      <c r="D27" s="23"/>
      <c r="E27" s="23"/>
      <c r="F27" s="23"/>
      <c r="G27" s="23"/>
      <c r="H27" s="35"/>
      <c r="I27" s="35"/>
      <c r="J27" s="35"/>
      <c r="K27" s="35"/>
      <c r="L27" s="25"/>
      <c r="M27" s="25"/>
      <c r="N27" s="36"/>
      <c r="O27" s="25"/>
      <c r="P27" s="27" t="s">
        <v>477</v>
      </c>
      <c r="Q27" s="31"/>
    </row>
    <row r="28" spans="1:18" ht="15" customHeight="1">
      <c r="A28" s="44"/>
      <c r="B28" s="22" t="s">
        <v>588</v>
      </c>
      <c r="C28" s="22"/>
      <c r="D28" s="23"/>
      <c r="E28" s="23"/>
      <c r="F28" s="35"/>
      <c r="G28" s="35"/>
      <c r="H28" s="35"/>
      <c r="I28" s="35"/>
      <c r="J28" s="35"/>
      <c r="K28" s="35"/>
      <c r="L28" s="25"/>
      <c r="M28" s="25"/>
      <c r="N28" s="36"/>
      <c r="O28" s="25"/>
      <c r="P28" s="27" t="s">
        <v>477</v>
      </c>
      <c r="Q28" s="31"/>
    </row>
    <row r="29" spans="1:18" ht="15" customHeight="1">
      <c r="A29" s="44"/>
      <c r="B29" s="22"/>
      <c r="C29" s="22"/>
      <c r="D29" s="23"/>
      <c r="E29" s="23"/>
      <c r="F29" s="23"/>
      <c r="G29" s="23"/>
      <c r="H29" s="23"/>
      <c r="I29" s="23"/>
      <c r="J29" s="23"/>
      <c r="K29" s="8"/>
      <c r="L29" s="31"/>
      <c r="M29" s="31"/>
      <c r="N29" s="32"/>
      <c r="O29" s="31"/>
      <c r="P29" s="10"/>
      <c r="Q29" s="31"/>
    </row>
    <row r="30" spans="1:18" ht="15" customHeight="1">
      <c r="A30" s="21" t="s">
        <v>572</v>
      </c>
      <c r="B30" s="22"/>
      <c r="C30" s="22"/>
      <c r="D30" s="23"/>
      <c r="E30" s="23"/>
      <c r="F30" s="23"/>
      <c r="G30" s="23"/>
      <c r="H30" s="23"/>
      <c r="I30" s="23"/>
      <c r="J30" s="23"/>
      <c r="K30" s="8"/>
      <c r="L30" s="31"/>
      <c r="M30" s="31"/>
      <c r="N30" s="32"/>
      <c r="O30" s="31"/>
      <c r="P30" s="10"/>
      <c r="Q30" s="31"/>
    </row>
    <row r="31" spans="1:18" ht="15" customHeight="1">
      <c r="A31" s="88"/>
      <c r="B31" s="22" t="s">
        <v>589</v>
      </c>
      <c r="C31" s="22"/>
      <c r="D31" s="23"/>
      <c r="E31" s="23"/>
      <c r="F31" s="23"/>
      <c r="G31" s="23"/>
      <c r="H31" s="23"/>
      <c r="I31" s="23"/>
      <c r="J31" s="23"/>
      <c r="K31" s="8"/>
      <c r="L31" s="25"/>
      <c r="M31" s="25"/>
      <c r="N31" s="36"/>
      <c r="O31" s="25"/>
      <c r="P31" s="27" t="s">
        <v>13</v>
      </c>
      <c r="Q31" s="31"/>
    </row>
    <row r="32" spans="1:18" ht="15" customHeight="1">
      <c r="A32" s="88"/>
      <c r="B32" s="22"/>
      <c r="C32" s="22"/>
      <c r="D32" s="23"/>
      <c r="E32" s="23"/>
      <c r="F32" s="23"/>
      <c r="G32" s="23"/>
      <c r="H32" s="23"/>
      <c r="I32" s="23"/>
      <c r="J32" s="23"/>
      <c r="K32" s="8"/>
      <c r="L32" s="31"/>
      <c r="M32" s="31"/>
      <c r="N32" s="32"/>
      <c r="O32" s="31"/>
      <c r="P32" s="10"/>
      <c r="Q32" s="31"/>
    </row>
    <row r="33" spans="1:22" ht="15" customHeight="1">
      <c r="A33" s="21" t="s">
        <v>573</v>
      </c>
      <c r="B33" s="31"/>
      <c r="C33" s="45"/>
      <c r="D33" s="31"/>
      <c r="E33" s="31"/>
      <c r="F33" s="31"/>
      <c r="G33" s="31"/>
      <c r="H33" s="31"/>
      <c r="I33" s="31"/>
      <c r="J33" s="31"/>
      <c r="K33" s="31"/>
      <c r="L33" s="31"/>
      <c r="M33" s="31"/>
      <c r="N33" s="31"/>
      <c r="O33" s="31"/>
      <c r="P33" s="10"/>
      <c r="Q33" s="31"/>
    </row>
    <row r="34" spans="1:22" ht="15" customHeight="1">
      <c r="A34" s="34"/>
      <c r="B34" s="22" t="s">
        <v>590</v>
      </c>
      <c r="C34" s="23"/>
      <c r="D34" s="23"/>
      <c r="E34" s="23"/>
      <c r="F34" s="24"/>
      <c r="G34" s="24"/>
      <c r="H34" s="24"/>
      <c r="I34" s="24"/>
      <c r="J34" s="24"/>
      <c r="K34" s="24"/>
      <c r="L34" s="46"/>
      <c r="M34" s="46"/>
      <c r="N34" s="47"/>
      <c r="O34" s="46"/>
      <c r="P34" s="27" t="s">
        <v>14</v>
      </c>
      <c r="Q34" s="43"/>
    </row>
    <row r="35" spans="1:22" ht="15" customHeight="1">
      <c r="A35" s="34"/>
      <c r="B35" s="22"/>
      <c r="C35" s="23"/>
      <c r="D35" s="23"/>
      <c r="E35" s="23"/>
      <c r="F35" s="37"/>
      <c r="G35" s="37"/>
      <c r="H35" s="37"/>
      <c r="I35" s="37"/>
      <c r="J35" s="37"/>
      <c r="K35" s="37"/>
      <c r="L35" s="49"/>
      <c r="M35" s="49"/>
      <c r="N35" s="49"/>
      <c r="O35" s="49"/>
      <c r="P35" s="41"/>
      <c r="Q35" s="50"/>
    </row>
    <row r="36" spans="1:22" s="51" customFormat="1" ht="15" customHeight="1">
      <c r="A36" s="21" t="s">
        <v>574</v>
      </c>
      <c r="B36" s="80"/>
      <c r="C36" s="23"/>
      <c r="D36" s="23"/>
      <c r="E36" s="23"/>
      <c r="F36" s="23"/>
      <c r="G36" s="23"/>
      <c r="H36" s="23"/>
      <c r="I36" s="23"/>
      <c r="J36" s="23"/>
      <c r="K36" s="23"/>
      <c r="L36" s="31"/>
      <c r="M36" s="50"/>
      <c r="N36" s="709"/>
      <c r="O36" s="26"/>
      <c r="P36" s="27" t="s">
        <v>15</v>
      </c>
      <c r="Q36" s="57"/>
      <c r="S36" s="53"/>
      <c r="T36" s="52"/>
      <c r="U36" s="54"/>
      <c r="V36" s="55"/>
    </row>
    <row r="37" spans="1:22" s="51" customFormat="1" ht="15" customHeight="1">
      <c r="A37" s="34"/>
      <c r="B37" s="22" t="s">
        <v>621</v>
      </c>
      <c r="C37" s="23"/>
      <c r="D37" s="23"/>
      <c r="E37" s="23"/>
      <c r="F37" s="23"/>
      <c r="G37" s="23"/>
      <c r="H37" s="23"/>
      <c r="I37" s="23"/>
      <c r="J37" s="23"/>
      <c r="K37" s="23"/>
      <c r="L37" s="63"/>
      <c r="M37" s="57"/>
      <c r="N37" s="57"/>
      <c r="O37" s="57"/>
      <c r="P37" s="10"/>
      <c r="Q37" s="57"/>
      <c r="S37" s="53"/>
      <c r="T37" s="56"/>
      <c r="U37" s="54"/>
      <c r="V37" s="55"/>
    </row>
    <row r="38" spans="1:22" s="58" customFormat="1" ht="15" customHeight="1">
      <c r="B38" s="23"/>
      <c r="C38" s="23"/>
      <c r="D38" s="23"/>
      <c r="E38" s="23"/>
      <c r="F38" s="23"/>
      <c r="G38" s="23"/>
      <c r="H38" s="23"/>
      <c r="I38" s="23"/>
      <c r="J38" s="23"/>
      <c r="K38" s="23"/>
      <c r="L38" s="63"/>
      <c r="M38" s="57"/>
      <c r="N38" s="57"/>
      <c r="O38" s="57"/>
      <c r="P38" s="10"/>
      <c r="Q38" s="32"/>
      <c r="S38" s="53"/>
      <c r="T38" s="56"/>
      <c r="U38" s="54"/>
      <c r="V38" s="55"/>
    </row>
    <row r="39" spans="1:22" s="58" customFormat="1" ht="15" customHeight="1">
      <c r="A39" s="289" t="s">
        <v>64</v>
      </c>
      <c r="B39" s="23"/>
      <c r="C39" s="23"/>
      <c r="D39" s="23"/>
      <c r="E39" s="23"/>
      <c r="F39" s="23"/>
      <c r="G39" s="23"/>
      <c r="H39" s="23"/>
      <c r="I39" s="23"/>
      <c r="J39" s="23"/>
      <c r="K39" s="23"/>
      <c r="L39" s="63"/>
      <c r="M39" s="57"/>
      <c r="N39" s="57"/>
      <c r="O39" s="57"/>
      <c r="P39" s="10"/>
      <c r="Q39" s="32"/>
      <c r="S39" s="53"/>
      <c r="T39" s="56"/>
      <c r="U39" s="54"/>
      <c r="V39" s="55"/>
    </row>
    <row r="40" spans="1:22" s="58" customFormat="1" ht="15" customHeight="1">
      <c r="A40" s="21" t="s">
        <v>575</v>
      </c>
      <c r="B40" s="22"/>
      <c r="C40" s="23"/>
      <c r="D40" s="23"/>
      <c r="E40" s="23"/>
      <c r="F40" s="23"/>
      <c r="G40" s="23"/>
      <c r="H40" s="23"/>
      <c r="I40" s="23"/>
      <c r="J40" s="31"/>
      <c r="K40" s="50"/>
      <c r="L40" s="50"/>
      <c r="M40" s="50"/>
      <c r="N40" s="26"/>
      <c r="O40" s="26"/>
      <c r="P40" s="27" t="s">
        <v>478</v>
      </c>
      <c r="Q40" s="32"/>
      <c r="S40" s="53"/>
      <c r="T40" s="56"/>
      <c r="U40" s="54"/>
      <c r="V40" s="55"/>
    </row>
    <row r="41" spans="1:22" s="51" customFormat="1" ht="15" customHeight="1">
      <c r="A41" s="21" t="s">
        <v>576</v>
      </c>
      <c r="B41" s="22"/>
      <c r="C41" s="23"/>
      <c r="D41" s="23"/>
      <c r="E41" s="23"/>
      <c r="F41" s="23"/>
      <c r="G41" s="23"/>
      <c r="H41" s="23"/>
      <c r="I41" s="23"/>
      <c r="J41" s="23"/>
      <c r="K41" s="23"/>
      <c r="L41" s="50"/>
      <c r="M41" s="50"/>
      <c r="N41" s="26"/>
      <c r="O41" s="26"/>
      <c r="P41" s="27" t="s">
        <v>818</v>
      </c>
      <c r="Q41" s="59"/>
      <c r="T41" s="60"/>
    </row>
    <row r="42" spans="1:22" s="51" customFormat="1" ht="15" customHeight="1">
      <c r="A42" s="21" t="s">
        <v>577</v>
      </c>
      <c r="B42" s="22"/>
      <c r="C42" s="23"/>
      <c r="D42" s="23"/>
      <c r="E42" s="23"/>
      <c r="F42" s="23"/>
      <c r="G42" s="23"/>
      <c r="H42" s="23"/>
      <c r="I42" s="23"/>
      <c r="J42" s="23"/>
      <c r="K42" s="23"/>
      <c r="L42" s="50"/>
      <c r="M42" s="50"/>
      <c r="N42" s="26"/>
      <c r="O42" s="26"/>
      <c r="P42" s="27" t="s">
        <v>819</v>
      </c>
      <c r="Q42" s="57"/>
      <c r="T42" s="60"/>
    </row>
    <row r="43" spans="1:22" s="51" customFormat="1" ht="15" customHeight="1">
      <c r="A43" s="34"/>
      <c r="B43" s="22"/>
      <c r="C43" s="23"/>
      <c r="D43" s="23"/>
      <c r="E43" s="23"/>
      <c r="F43" s="23"/>
      <c r="G43" s="23"/>
      <c r="H43" s="23"/>
      <c r="I43" s="23"/>
      <c r="J43" s="23"/>
      <c r="K43" s="23"/>
      <c r="L43" s="63"/>
      <c r="M43" s="57"/>
      <c r="N43" s="57"/>
      <c r="O43" s="57"/>
      <c r="P43" s="10"/>
      <c r="Q43" s="57"/>
      <c r="T43" s="60"/>
    </row>
    <row r="44" spans="1:22" s="58" customFormat="1" ht="15" customHeight="1">
      <c r="A44" s="34"/>
      <c r="B44" s="22"/>
      <c r="C44" s="23"/>
      <c r="D44" s="23"/>
      <c r="E44" s="23"/>
      <c r="F44" s="23"/>
      <c r="G44" s="23"/>
      <c r="H44" s="23"/>
      <c r="I44" s="23"/>
      <c r="J44" s="23"/>
      <c r="K44" s="23"/>
      <c r="L44" s="63"/>
      <c r="M44" s="57"/>
      <c r="N44" s="57"/>
      <c r="O44" s="57"/>
      <c r="P44" s="10"/>
      <c r="Q44" s="57"/>
      <c r="T44" s="60"/>
    </row>
    <row r="45" spans="1:22" s="58" customFormat="1" ht="15" customHeight="1">
      <c r="A45" s="34"/>
      <c r="B45" s="22"/>
      <c r="C45" s="23"/>
      <c r="D45" s="23"/>
      <c r="E45" s="23"/>
      <c r="F45" s="23"/>
      <c r="G45" s="23"/>
      <c r="H45" s="23"/>
      <c r="I45" s="23"/>
      <c r="J45" s="23"/>
      <c r="K45" s="23"/>
      <c r="L45" s="43"/>
      <c r="M45" s="61"/>
      <c r="N45" s="61"/>
      <c r="O45" s="61"/>
      <c r="P45" s="10"/>
      <c r="Q45" s="61"/>
      <c r="T45" s="60"/>
    </row>
    <row r="46" spans="1:22" s="58" customFormat="1" ht="15" customHeight="1">
      <c r="A46" s="34"/>
      <c r="B46" s="22"/>
      <c r="C46" s="23"/>
      <c r="D46" s="23"/>
      <c r="E46" s="23"/>
      <c r="F46" s="23"/>
      <c r="G46" s="23"/>
      <c r="H46" s="23"/>
      <c r="I46" s="23"/>
      <c r="J46" s="23"/>
      <c r="K46" s="23"/>
      <c r="L46" s="50"/>
      <c r="M46" s="7"/>
      <c r="N46" s="188"/>
      <c r="O46" s="62"/>
      <c r="P46" s="10"/>
      <c r="Q46" s="62"/>
      <c r="T46" s="60"/>
    </row>
    <row r="47" spans="1:22" ht="15" customHeight="1">
      <c r="A47" s="34"/>
      <c r="B47" s="22"/>
      <c r="C47" s="23"/>
      <c r="D47" s="23"/>
      <c r="E47" s="23"/>
      <c r="F47" s="23"/>
      <c r="G47" s="23"/>
      <c r="H47" s="23"/>
      <c r="I47" s="23"/>
      <c r="J47" s="23"/>
      <c r="K47" s="23"/>
      <c r="L47" s="9"/>
      <c r="M47" s="63"/>
      <c r="N47" s="63"/>
      <c r="O47" s="63"/>
      <c r="P47" s="10"/>
      <c r="Q47" s="63"/>
    </row>
    <row r="48" spans="1:22" s="64" customFormat="1" ht="15" customHeight="1">
      <c r="A48" s="34"/>
      <c r="B48" s="22"/>
      <c r="C48" s="23"/>
      <c r="D48" s="23"/>
      <c r="E48" s="23"/>
      <c r="F48" s="23"/>
      <c r="G48" s="23"/>
      <c r="H48" s="23"/>
      <c r="I48" s="23"/>
      <c r="J48" s="23"/>
      <c r="K48" s="23"/>
      <c r="L48" s="9"/>
      <c r="M48" s="63"/>
      <c r="N48" s="63"/>
      <c r="O48" s="63"/>
      <c r="P48" s="10"/>
      <c r="Q48" s="63"/>
      <c r="S48" s="65"/>
      <c r="T48" s="66"/>
    </row>
    <row r="49" spans="1:31" s="67" customFormat="1" ht="15" customHeight="1">
      <c r="A49" s="34"/>
      <c r="B49" s="22"/>
      <c r="C49" s="23"/>
      <c r="D49" s="23"/>
      <c r="E49" s="23"/>
      <c r="F49" s="23"/>
      <c r="G49" s="23"/>
      <c r="H49" s="23"/>
      <c r="I49" s="23"/>
      <c r="J49" s="23"/>
      <c r="K49" s="23"/>
      <c r="L49" s="91"/>
      <c r="M49" s="63"/>
      <c r="N49" s="63"/>
      <c r="O49" s="63"/>
      <c r="P49" s="10"/>
      <c r="Q49" s="63"/>
      <c r="S49" s="68"/>
      <c r="T49" s="69"/>
      <c r="U49" s="70"/>
      <c r="V49" s="71"/>
    </row>
    <row r="50" spans="1:31" s="67" customFormat="1" ht="15" customHeight="1">
      <c r="A50" s="34"/>
      <c r="B50" s="23"/>
      <c r="C50" s="23"/>
      <c r="D50" s="23"/>
      <c r="E50" s="23"/>
      <c r="F50" s="23"/>
      <c r="G50" s="23"/>
      <c r="H50" s="23"/>
      <c r="I50" s="23"/>
      <c r="J50" s="23"/>
      <c r="K50" s="23"/>
      <c r="L50" s="95"/>
      <c r="M50" s="63"/>
      <c r="N50" s="63"/>
      <c r="O50" s="63"/>
      <c r="P50" s="10"/>
      <c r="Q50" s="63"/>
      <c r="T50" s="72"/>
    </row>
    <row r="51" spans="1:31" s="67" customFormat="1" ht="15" customHeight="1">
      <c r="A51" s="34"/>
      <c r="B51" s="23"/>
      <c r="C51" s="23"/>
      <c r="D51" s="23"/>
      <c r="E51" s="23"/>
      <c r="F51" s="23"/>
      <c r="G51" s="23"/>
      <c r="H51" s="23"/>
      <c r="I51" s="23"/>
      <c r="J51" s="23"/>
      <c r="K51" s="23"/>
      <c r="L51" s="98"/>
      <c r="M51" s="63"/>
      <c r="N51" s="63"/>
      <c r="O51" s="63"/>
      <c r="P51" s="10"/>
      <c r="Q51" s="63"/>
      <c r="S51" s="68"/>
      <c r="T51" s="69"/>
    </row>
    <row r="52" spans="1:31" s="67" customFormat="1" ht="15" customHeight="1">
      <c r="A52" s="34"/>
      <c r="B52" s="23"/>
      <c r="C52" s="23"/>
      <c r="D52" s="23"/>
      <c r="E52" s="23"/>
      <c r="F52" s="23"/>
      <c r="G52" s="23"/>
      <c r="H52" s="23"/>
      <c r="I52" s="23"/>
      <c r="J52" s="23"/>
      <c r="K52" s="23"/>
      <c r="L52" s="98"/>
      <c r="M52" s="63"/>
      <c r="N52" s="63"/>
      <c r="O52" s="63"/>
      <c r="P52" s="10"/>
      <c r="Q52" s="63"/>
      <c r="T52" s="73"/>
      <c r="U52" s="70"/>
      <c r="V52" s="74"/>
    </row>
    <row r="53" spans="1:31" s="67" customFormat="1" ht="15" customHeight="1">
      <c r="A53" s="34"/>
      <c r="B53" s="23"/>
      <c r="C53" s="23"/>
      <c r="D53" s="23"/>
      <c r="E53" s="23"/>
      <c r="F53" s="23"/>
      <c r="G53" s="23"/>
      <c r="H53" s="23"/>
      <c r="I53" s="23"/>
      <c r="J53" s="23"/>
      <c r="K53" s="23"/>
      <c r="L53" s="9"/>
      <c r="M53" s="63"/>
      <c r="N53" s="63"/>
      <c r="O53" s="63"/>
      <c r="P53" s="10"/>
      <c r="Q53" s="63"/>
      <c r="T53" s="73"/>
      <c r="U53" s="70"/>
      <c r="V53" s="74"/>
    </row>
    <row r="54" spans="1:31" s="67" customFormat="1" ht="15" customHeight="1">
      <c r="A54" s="34"/>
      <c r="B54" s="23"/>
      <c r="C54" s="23"/>
      <c r="D54" s="23"/>
      <c r="E54" s="23"/>
      <c r="F54" s="23"/>
      <c r="G54" s="23"/>
      <c r="H54" s="23"/>
      <c r="I54" s="23"/>
      <c r="J54" s="23"/>
      <c r="K54" s="23"/>
      <c r="L54" s="9"/>
      <c r="M54" s="63"/>
      <c r="N54" s="63"/>
      <c r="O54" s="63"/>
      <c r="P54" s="10"/>
      <c r="Q54" s="63"/>
      <c r="U54" s="75"/>
      <c r="V54" s="76"/>
      <c r="W54" s="77"/>
      <c r="AC54" s="78"/>
      <c r="AD54" s="78"/>
      <c r="AE54" s="77"/>
    </row>
    <row r="55" spans="1:31" s="67" customFormat="1" ht="15" customHeight="1">
      <c r="A55" s="34"/>
      <c r="B55" s="23"/>
      <c r="C55" s="23"/>
      <c r="D55" s="23"/>
      <c r="E55" s="23"/>
      <c r="F55" s="23"/>
      <c r="G55" s="23"/>
      <c r="H55" s="23"/>
      <c r="I55" s="23"/>
      <c r="J55" s="23"/>
      <c r="K55" s="23"/>
      <c r="L55" s="31"/>
      <c r="M55" s="63"/>
      <c r="N55" s="63"/>
      <c r="O55" s="63"/>
      <c r="P55" s="10"/>
      <c r="Q55" s="63"/>
      <c r="U55" s="75"/>
      <c r="V55" s="76"/>
      <c r="W55" s="77"/>
      <c r="AC55" s="78"/>
      <c r="AD55" s="78"/>
      <c r="AE55" s="77"/>
    </row>
    <row r="56" spans="1:31" s="67" customFormat="1" ht="15" customHeight="1">
      <c r="A56" s="34"/>
      <c r="B56" s="23"/>
      <c r="C56" s="23"/>
      <c r="D56" s="23"/>
      <c r="E56" s="23"/>
      <c r="F56" s="23"/>
      <c r="G56" s="23"/>
      <c r="H56" s="23"/>
      <c r="I56" s="23"/>
      <c r="J56" s="23"/>
      <c r="K56" s="23"/>
      <c r="L56" s="31"/>
      <c r="M56" s="79"/>
      <c r="N56" s="79"/>
      <c r="O56" s="79"/>
      <c r="P56" s="10"/>
      <c r="Q56" s="79"/>
      <c r="U56" s="75"/>
      <c r="V56" s="76"/>
      <c r="W56" s="77"/>
      <c r="AC56" s="78"/>
      <c r="AD56" s="78"/>
      <c r="AE56" s="77"/>
    </row>
    <row r="57" spans="1:31" s="67" customFormat="1" ht="15" customHeight="1">
      <c r="A57" s="34"/>
      <c r="B57" s="23"/>
      <c r="C57" s="23"/>
      <c r="D57" s="23"/>
      <c r="E57" s="23"/>
      <c r="F57" s="23"/>
      <c r="G57" s="23"/>
      <c r="H57" s="23"/>
      <c r="I57" s="23"/>
      <c r="J57" s="23"/>
      <c r="K57" s="23"/>
      <c r="L57" s="31"/>
      <c r="M57" s="79"/>
      <c r="N57" s="79"/>
      <c r="O57" s="79"/>
      <c r="P57" s="10"/>
      <c r="Q57" s="79"/>
      <c r="U57" s="75"/>
      <c r="V57" s="76"/>
      <c r="W57" s="77"/>
      <c r="AC57" s="78"/>
      <c r="AD57" s="78"/>
      <c r="AE57" s="77"/>
    </row>
    <row r="58" spans="1:31" s="67" customFormat="1" ht="15" customHeight="1">
      <c r="T58" s="73"/>
    </row>
    <row r="59" spans="1:31" s="67" customFormat="1" ht="15" customHeight="1">
      <c r="B59" s="80"/>
      <c r="Q59" s="50"/>
      <c r="S59" s="68"/>
      <c r="T59" s="69"/>
      <c r="U59" s="81"/>
    </row>
    <row r="60" spans="1:31" s="87" customFormat="1" ht="0.95" hidden="1" customHeight="1">
      <c r="A60" s="82"/>
      <c r="B60" s="31"/>
      <c r="C60" s="31"/>
      <c r="D60" s="31"/>
      <c r="E60" s="31"/>
      <c r="F60" s="31"/>
      <c r="G60" s="31"/>
      <c r="H60" s="31"/>
      <c r="I60" s="31"/>
      <c r="J60" s="31"/>
      <c r="K60" s="31"/>
      <c r="L60" s="31"/>
      <c r="M60" s="83"/>
      <c r="N60" s="83"/>
      <c r="O60" s="83"/>
      <c r="P60" s="83"/>
      <c r="Q60" s="62"/>
      <c r="R60" s="84"/>
      <c r="S60" s="85"/>
      <c r="T60" s="86"/>
      <c r="U60" s="81"/>
    </row>
    <row r="61" spans="1:31" s="87" customFormat="1" ht="0.95" hidden="1" customHeight="1">
      <c r="A61" s="88"/>
      <c r="B61" s="43"/>
      <c r="C61" s="43"/>
      <c r="D61" s="43"/>
      <c r="E61" s="43"/>
      <c r="F61" s="43"/>
      <c r="G61" s="43"/>
      <c r="H61" s="43"/>
      <c r="I61" s="43"/>
      <c r="J61" s="43"/>
      <c r="K61" s="43"/>
      <c r="L61" s="43"/>
      <c r="M61" s="43"/>
      <c r="N61" s="43"/>
      <c r="O61" s="43"/>
      <c r="P61" s="43"/>
      <c r="Q61" s="43"/>
      <c r="R61" s="10"/>
      <c r="T61" s="86"/>
    </row>
    <row r="62" spans="1:31" s="64" customFormat="1" ht="0.95" hidden="1" customHeight="1">
      <c r="T62" s="66"/>
      <c r="U62" s="712"/>
    </row>
    <row r="63" spans="1:31" s="64" customFormat="1" ht="0.95" hidden="1" customHeight="1">
      <c r="A63" s="44"/>
      <c r="B63" s="31"/>
      <c r="C63" s="31"/>
      <c r="D63" s="31"/>
      <c r="E63" s="31"/>
      <c r="F63" s="31"/>
      <c r="G63" s="31"/>
      <c r="H63" s="31"/>
      <c r="I63" s="31"/>
      <c r="J63" s="31"/>
      <c r="K63" s="31"/>
      <c r="L63" s="31"/>
      <c r="M63" s="9"/>
      <c r="N63" s="9"/>
      <c r="O63" s="9"/>
      <c r="P63" s="9"/>
      <c r="Q63" s="9"/>
      <c r="R63" s="10"/>
      <c r="T63" s="66"/>
    </row>
    <row r="64" spans="1:31" s="64" customFormat="1" ht="0.95" hidden="1" customHeight="1">
      <c r="A64" s="7"/>
      <c r="B64" s="31"/>
      <c r="C64" s="31"/>
      <c r="D64" s="31"/>
      <c r="E64" s="31"/>
      <c r="F64" s="31"/>
      <c r="G64" s="31"/>
      <c r="H64" s="31"/>
      <c r="I64" s="31"/>
      <c r="J64" s="31"/>
      <c r="K64" s="31"/>
      <c r="L64" s="31"/>
      <c r="M64" s="9"/>
      <c r="N64" s="9"/>
      <c r="O64" s="9"/>
      <c r="P64" s="9"/>
      <c r="Q64" s="9"/>
      <c r="R64" s="10"/>
      <c r="T64" s="89"/>
    </row>
    <row r="65" spans="1:29" s="64" customFormat="1" ht="0.95" hidden="1" customHeight="1">
      <c r="A65" s="90"/>
      <c r="B65" s="31"/>
      <c r="C65" s="31"/>
      <c r="D65" s="31"/>
      <c r="E65" s="31"/>
      <c r="F65" s="31"/>
      <c r="G65" s="31"/>
      <c r="H65" s="31"/>
      <c r="I65" s="31"/>
      <c r="J65" s="31"/>
      <c r="K65" s="31"/>
      <c r="L65" s="31"/>
      <c r="M65" s="91"/>
      <c r="N65" s="91"/>
      <c r="O65" s="91"/>
      <c r="P65" s="91"/>
      <c r="Q65" s="91"/>
      <c r="R65" s="92"/>
      <c r="T65" s="89"/>
      <c r="U65" s="93"/>
    </row>
    <row r="66" spans="1:29" s="64" customFormat="1" ht="0.95" hidden="1" customHeight="1">
      <c r="A66" s="94"/>
      <c r="B66" s="43"/>
      <c r="C66" s="43"/>
      <c r="D66" s="43"/>
      <c r="E66" s="43"/>
      <c r="F66" s="43"/>
      <c r="G66" s="43"/>
      <c r="H66" s="43"/>
      <c r="I66" s="43"/>
      <c r="J66" s="43"/>
      <c r="K66" s="43"/>
      <c r="L66" s="43"/>
      <c r="M66" s="95"/>
      <c r="N66" s="95"/>
      <c r="O66" s="95"/>
      <c r="P66" s="95"/>
      <c r="Q66" s="95"/>
      <c r="R66" s="96"/>
      <c r="T66" s="66"/>
    </row>
    <row r="67" spans="1:29" s="64" customFormat="1" ht="0.95" hidden="1" customHeight="1">
      <c r="A67" s="97"/>
      <c r="B67" s="50"/>
      <c r="C67" s="50"/>
      <c r="D67" s="50"/>
      <c r="E67" s="50"/>
      <c r="F67" s="50"/>
      <c r="G67" s="50"/>
      <c r="H67" s="50"/>
      <c r="I67" s="50"/>
      <c r="J67" s="50"/>
      <c r="K67" s="50"/>
      <c r="L67" s="50"/>
      <c r="M67" s="98"/>
      <c r="N67" s="98"/>
      <c r="O67" s="98"/>
      <c r="P67" s="98"/>
      <c r="Q67" s="98"/>
      <c r="R67" s="99"/>
      <c r="T67" s="66"/>
    </row>
    <row r="68" spans="1:29" s="64" customFormat="1" ht="0.95" hidden="1" customHeight="1">
      <c r="A68" s="100"/>
      <c r="B68" s="9"/>
      <c r="C68" s="9"/>
      <c r="D68" s="9"/>
      <c r="E68" s="9"/>
      <c r="F68" s="9"/>
      <c r="G68" s="9"/>
      <c r="H68" s="9"/>
      <c r="I68" s="9"/>
      <c r="J68" s="9"/>
      <c r="K68" s="9"/>
      <c r="L68" s="9"/>
      <c r="M68" s="9"/>
      <c r="N68" s="9"/>
      <c r="O68" s="9"/>
      <c r="P68" s="9"/>
      <c r="Q68" s="9"/>
      <c r="R68" s="10"/>
      <c r="T68" s="66"/>
    </row>
    <row r="69" spans="1:29" s="64" customFormat="1" ht="0.95" hidden="1" customHeight="1">
      <c r="A69" s="7"/>
      <c r="B69" s="7"/>
      <c r="C69" s="7"/>
      <c r="D69" s="9"/>
      <c r="E69" s="9"/>
      <c r="F69" s="9"/>
      <c r="G69" s="9"/>
      <c r="H69" s="9"/>
      <c r="I69" s="9"/>
      <c r="J69" s="9"/>
      <c r="K69" s="9"/>
      <c r="L69" s="9"/>
      <c r="M69" s="9"/>
      <c r="N69" s="9"/>
      <c r="O69" s="9"/>
      <c r="P69" s="9"/>
      <c r="Q69" s="9"/>
      <c r="R69" s="10"/>
      <c r="T69" s="66"/>
    </row>
    <row r="70" spans="1:29" s="64" customFormat="1" ht="0.95" hidden="1" customHeight="1">
      <c r="A70" s="101"/>
      <c r="B70" s="80"/>
      <c r="C70" s="7"/>
      <c r="D70" s="102"/>
      <c r="E70" s="9"/>
      <c r="F70" s="9"/>
      <c r="G70" s="103"/>
      <c r="H70" s="104"/>
      <c r="I70" s="80"/>
      <c r="J70" s="104"/>
      <c r="K70" s="104"/>
      <c r="L70" s="95"/>
      <c r="M70" s="31"/>
      <c r="N70" s="31"/>
      <c r="O70" s="31"/>
      <c r="P70" s="31"/>
      <c r="Q70" s="31"/>
      <c r="R70" s="10"/>
      <c r="T70" s="66"/>
    </row>
    <row r="71" spans="1:29" s="64" customFormat="1" ht="0.95" hidden="1" customHeight="1">
      <c r="A71" s="7"/>
      <c r="B71" s="9"/>
      <c r="C71" s="9"/>
      <c r="D71" s="9"/>
      <c r="E71" s="9"/>
      <c r="F71" s="9"/>
      <c r="G71" s="9"/>
      <c r="H71" s="7"/>
      <c r="I71" s="7"/>
      <c r="J71" s="7"/>
      <c r="K71" s="7"/>
      <c r="L71" s="7"/>
      <c r="M71" s="31"/>
      <c r="N71" s="31"/>
      <c r="O71" s="31"/>
      <c r="P71" s="31"/>
      <c r="Q71" s="31"/>
      <c r="R71" s="10"/>
      <c r="T71" s="66"/>
    </row>
    <row r="72" spans="1:29" s="64" customFormat="1" ht="0.95" hidden="1" customHeight="1">
      <c r="A72" s="7"/>
      <c r="B72" s="105"/>
      <c r="C72" s="105"/>
      <c r="D72" s="105"/>
      <c r="E72" s="9"/>
      <c r="F72" s="9"/>
      <c r="G72" s="9"/>
      <c r="H72" s="7"/>
      <c r="I72" s="7"/>
      <c r="J72" s="7"/>
      <c r="K72" s="7"/>
      <c r="L72" s="7"/>
      <c r="M72" s="31"/>
      <c r="N72" s="31"/>
      <c r="O72" s="31"/>
      <c r="P72" s="31"/>
      <c r="Q72" s="31"/>
      <c r="R72" s="10"/>
      <c r="T72" s="66"/>
      <c r="W72" s="2"/>
      <c r="X72" s="2"/>
      <c r="Y72" s="2"/>
      <c r="Z72" s="2"/>
      <c r="AA72" s="2"/>
      <c r="AB72" s="2"/>
      <c r="AC72" s="2"/>
    </row>
    <row r="73" spans="1:29" s="87" customFormat="1" ht="0.95" hidden="1" customHeight="1">
      <c r="A73" s="82"/>
      <c r="B73" s="31"/>
      <c r="C73" s="31"/>
      <c r="D73" s="31"/>
      <c r="E73" s="31"/>
      <c r="F73" s="31"/>
      <c r="G73" s="31"/>
      <c r="H73" s="7"/>
      <c r="I73" s="7"/>
      <c r="J73" s="7"/>
      <c r="K73" s="7"/>
      <c r="L73" s="7"/>
      <c r="M73" s="43"/>
      <c r="N73" s="43"/>
      <c r="O73" s="43"/>
      <c r="P73" s="43"/>
      <c r="Q73" s="43"/>
      <c r="R73" s="10"/>
      <c r="T73" s="86"/>
      <c r="W73" s="2"/>
      <c r="X73" s="2"/>
      <c r="Y73" s="2"/>
      <c r="Z73" s="2"/>
      <c r="AA73" s="2"/>
      <c r="AB73" s="2"/>
      <c r="AC73" s="2"/>
    </row>
    <row r="74" spans="1:29" s="64" customFormat="1" ht="0.95" hidden="1" customHeight="1">
      <c r="A74" s="7"/>
      <c r="B74" s="106"/>
      <c r="C74" s="106"/>
      <c r="D74" s="106"/>
      <c r="E74" s="106"/>
      <c r="F74" s="106"/>
      <c r="G74" s="106"/>
      <c r="H74" s="106"/>
      <c r="I74" s="106"/>
      <c r="J74" s="107"/>
      <c r="K74" s="106"/>
      <c r="L74" s="106"/>
      <c r="M74" s="43"/>
      <c r="N74" s="43"/>
      <c r="O74" s="43"/>
      <c r="P74" s="43"/>
      <c r="Q74" s="43"/>
      <c r="R74" s="108"/>
      <c r="T74" s="66"/>
      <c r="W74" s="2"/>
      <c r="X74" s="2"/>
      <c r="Y74" s="2"/>
      <c r="Z74" s="2"/>
      <c r="AA74" s="2"/>
      <c r="AB74" s="2"/>
      <c r="AC74" s="2"/>
    </row>
    <row r="75" spans="1:29" s="64" customFormat="1" ht="2.1" hidden="1" customHeight="1">
      <c r="A75" s="109"/>
      <c r="B75" s="106"/>
      <c r="C75" s="106"/>
      <c r="D75" s="106"/>
      <c r="E75" s="106"/>
      <c r="F75" s="106"/>
      <c r="G75" s="106"/>
      <c r="H75" s="45"/>
      <c r="I75" s="7"/>
      <c r="J75" s="7"/>
      <c r="K75" s="7"/>
      <c r="L75" s="7"/>
      <c r="M75" s="31"/>
      <c r="N75" s="31"/>
      <c r="O75" s="31"/>
      <c r="P75" s="31"/>
      <c r="Q75" s="31"/>
      <c r="R75" s="10"/>
      <c r="T75" s="66"/>
      <c r="W75" s="2"/>
      <c r="X75" s="2"/>
      <c r="Y75" s="2"/>
      <c r="Z75" s="2"/>
      <c r="AA75" s="2"/>
      <c r="AB75" s="2"/>
      <c r="AC75" s="2"/>
    </row>
    <row r="76" spans="1:29" s="64" customFormat="1" ht="15" customHeight="1">
      <c r="Q76" s="50"/>
      <c r="R76" s="10"/>
      <c r="T76" s="66"/>
      <c r="W76" s="2"/>
      <c r="X76" s="2"/>
      <c r="Y76" s="2"/>
      <c r="Z76" s="2"/>
      <c r="AA76" s="2"/>
      <c r="AB76" s="2"/>
      <c r="AC76" s="2"/>
    </row>
    <row r="77" spans="1:29" s="64" customFormat="1" ht="15" customHeight="1">
      <c r="A77" s="12"/>
      <c r="B77" s="103"/>
      <c r="C77" s="103"/>
      <c r="D77" s="103"/>
      <c r="E77" s="103"/>
      <c r="F77" s="103"/>
      <c r="G77" s="103"/>
      <c r="H77" s="103"/>
      <c r="I77" s="103"/>
      <c r="J77" s="103"/>
      <c r="K77" s="103"/>
      <c r="L77" s="12"/>
      <c r="M77" s="9"/>
      <c r="N77" s="9"/>
      <c r="O77" s="9"/>
      <c r="P77" s="9"/>
      <c r="Q77" s="9"/>
      <c r="R77" s="10"/>
      <c r="T77" s="66"/>
      <c r="W77" s="2"/>
      <c r="X77" s="2"/>
      <c r="Y77" s="2"/>
      <c r="Z77" s="2"/>
      <c r="AA77" s="2"/>
      <c r="AB77" s="2"/>
      <c r="AC77" s="2"/>
    </row>
    <row r="78" spans="1:29" s="87" customFormat="1" ht="15" customHeight="1">
      <c r="A78" s="107"/>
      <c r="B78" s="107"/>
      <c r="C78" s="107"/>
      <c r="D78" s="107"/>
      <c r="E78" s="107"/>
      <c r="F78" s="107"/>
      <c r="G78" s="107"/>
      <c r="H78" s="107"/>
      <c r="I78" s="107"/>
      <c r="J78" s="107"/>
      <c r="K78" s="107"/>
      <c r="L78" s="107"/>
      <c r="M78" s="107"/>
      <c r="N78" s="107"/>
      <c r="O78" s="107"/>
      <c r="P78" s="107"/>
      <c r="Q78" s="107"/>
      <c r="R78" s="10"/>
      <c r="T78" s="86"/>
      <c r="W78" s="2"/>
      <c r="X78" s="2"/>
      <c r="Y78" s="2"/>
      <c r="Z78" s="2"/>
      <c r="AA78" s="2"/>
      <c r="AB78" s="2"/>
      <c r="AC78" s="2"/>
    </row>
    <row r="79" spans="1:29" s="64" customFormat="1" ht="15" customHeight="1">
      <c r="A79" s="110"/>
      <c r="B79" s="103"/>
      <c r="C79" s="103"/>
      <c r="D79" s="103"/>
      <c r="E79" s="103"/>
      <c r="F79" s="103"/>
      <c r="G79" s="103"/>
      <c r="H79" s="103"/>
      <c r="I79" s="103"/>
      <c r="J79" s="103"/>
      <c r="K79" s="103"/>
      <c r="L79" s="12"/>
      <c r="M79" s="9"/>
      <c r="N79" s="9"/>
      <c r="O79" s="9"/>
      <c r="P79" s="9"/>
      <c r="Q79" s="9"/>
      <c r="R79" s="10"/>
      <c r="T79" s="66"/>
      <c r="W79" s="2"/>
      <c r="X79" s="2"/>
      <c r="Y79" s="2"/>
      <c r="Z79" s="2"/>
      <c r="AA79" s="2"/>
      <c r="AB79" s="2"/>
      <c r="AC79" s="2"/>
    </row>
    <row r="80" spans="1:29" s="64" customFormat="1" ht="15" customHeight="1">
      <c r="A80" s="12"/>
      <c r="B80" s="29"/>
      <c r="C80" s="29"/>
      <c r="D80" s="29"/>
      <c r="E80" s="29"/>
      <c r="F80" s="29"/>
      <c r="G80" s="29"/>
      <c r="H80" s="29"/>
      <c r="I80" s="29"/>
      <c r="J80" s="29"/>
      <c r="K80" s="29"/>
      <c r="L80" s="29"/>
      <c r="M80" s="95"/>
      <c r="N80" s="95"/>
      <c r="O80" s="95"/>
      <c r="P80" s="95"/>
      <c r="Q80" s="95"/>
      <c r="R80" s="96"/>
      <c r="T80" s="66"/>
      <c r="W80" s="2"/>
      <c r="X80" s="2"/>
      <c r="Y80" s="2"/>
      <c r="Z80" s="2"/>
      <c r="AA80" s="2"/>
      <c r="AB80" s="2"/>
      <c r="AC80" s="2"/>
    </row>
    <row r="81" spans="1:29" s="64" customFormat="1" ht="15" customHeight="1">
      <c r="A81" s="12"/>
      <c r="B81" s="29"/>
      <c r="C81" s="29"/>
      <c r="D81" s="29"/>
      <c r="E81" s="29"/>
      <c r="F81" s="29"/>
      <c r="G81" s="29"/>
      <c r="H81" s="29"/>
      <c r="I81" s="29"/>
      <c r="J81" s="29"/>
      <c r="K81" s="29"/>
      <c r="L81" s="29"/>
      <c r="M81" s="7"/>
      <c r="N81" s="7"/>
      <c r="O81" s="7"/>
      <c r="P81" s="7"/>
      <c r="Q81" s="7"/>
      <c r="R81" s="10"/>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7"/>
      <c r="N82" s="7"/>
      <c r="O82" s="7"/>
      <c r="P82" s="7"/>
      <c r="Q82" s="7"/>
      <c r="R82" s="10"/>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U83" s="111"/>
      <c r="W83" s="2"/>
      <c r="X83" s="2"/>
      <c r="Y83" s="2"/>
      <c r="Z83" s="2"/>
      <c r="AA83" s="2"/>
      <c r="AB83" s="2"/>
      <c r="AC83" s="2"/>
    </row>
    <row r="84" spans="1:29" s="64" customFormat="1" ht="16.5" customHeight="1">
      <c r="A84" s="12"/>
      <c r="B84" s="29"/>
      <c r="C84" s="29"/>
      <c r="D84" s="29"/>
      <c r="E84" s="29"/>
      <c r="F84" s="29"/>
      <c r="G84" s="29"/>
      <c r="H84" s="29"/>
      <c r="I84" s="29"/>
      <c r="J84" s="29"/>
      <c r="K84" s="29"/>
      <c r="L84" s="29"/>
      <c r="M84" s="7"/>
      <c r="N84" s="7"/>
      <c r="O84" s="7"/>
      <c r="P84" s="7"/>
      <c r="Q84" s="7"/>
      <c r="R84" s="10"/>
      <c r="T84" s="66"/>
      <c r="U84" s="111"/>
      <c r="W84" s="2"/>
      <c r="X84" s="2"/>
      <c r="Y84" s="2"/>
      <c r="Z84" s="2"/>
      <c r="AA84" s="2"/>
      <c r="AB84" s="2"/>
      <c r="AC84" s="2"/>
    </row>
    <row r="85" spans="1:29" s="64" customFormat="1" ht="16.5" customHeight="1">
      <c r="A85" s="12"/>
      <c r="B85" s="29"/>
      <c r="C85" s="29"/>
      <c r="D85" s="29"/>
      <c r="E85" s="29"/>
      <c r="F85" s="29"/>
      <c r="G85" s="29"/>
      <c r="H85" s="29"/>
      <c r="I85" s="29"/>
      <c r="J85" s="29"/>
      <c r="K85" s="29"/>
      <c r="L85" s="29"/>
      <c r="M85" s="7"/>
      <c r="N85" s="7"/>
      <c r="O85" s="7"/>
      <c r="P85" s="7"/>
      <c r="Q85" s="7"/>
      <c r="R85" s="10"/>
      <c r="S85" s="112"/>
      <c r="T85" s="113"/>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S86" s="112"/>
      <c r="T86" s="66"/>
      <c r="U86" s="111"/>
      <c r="W86" s="2"/>
      <c r="X86" s="2"/>
      <c r="Y86" s="2"/>
      <c r="Z86" s="2"/>
      <c r="AA86" s="2"/>
      <c r="AB86" s="2"/>
      <c r="AC86" s="2"/>
    </row>
    <row r="87" spans="1:29" s="87" customFormat="1" ht="16.5" customHeight="1">
      <c r="A87" s="12"/>
      <c r="B87" s="29"/>
      <c r="C87" s="29"/>
      <c r="D87" s="29"/>
      <c r="E87" s="29"/>
      <c r="F87" s="29"/>
      <c r="G87" s="29"/>
      <c r="H87" s="29"/>
      <c r="I87" s="29"/>
      <c r="J87" s="29"/>
      <c r="K87" s="29"/>
      <c r="L87" s="29"/>
      <c r="M87" s="107"/>
      <c r="N87" s="107"/>
      <c r="O87" s="107"/>
      <c r="P87" s="107"/>
      <c r="Q87" s="107"/>
      <c r="R87" s="10"/>
      <c r="S87" s="112"/>
      <c r="T87" s="86"/>
      <c r="W87" s="2"/>
      <c r="X87" s="2"/>
      <c r="Y87" s="2"/>
      <c r="Z87" s="2"/>
      <c r="AA87" s="2"/>
      <c r="AB87" s="2"/>
      <c r="AC87" s="2"/>
    </row>
    <row r="88" spans="1:29" s="64" customFormat="1" ht="16.5" customHeight="1">
      <c r="A88" s="12"/>
      <c r="B88" s="29"/>
      <c r="C88" s="29"/>
      <c r="D88" s="29"/>
      <c r="E88" s="29"/>
      <c r="F88" s="29"/>
      <c r="G88" s="29"/>
      <c r="H88" s="29"/>
      <c r="I88" s="29"/>
      <c r="J88" s="29"/>
      <c r="K88" s="29"/>
      <c r="L88" s="29"/>
      <c r="M88" s="7"/>
      <c r="N88" s="7"/>
      <c r="O88" s="7"/>
      <c r="P88" s="7"/>
      <c r="Q88" s="7"/>
      <c r="R88" s="10"/>
      <c r="S88" s="112"/>
      <c r="T88" s="66"/>
      <c r="U88" s="114"/>
      <c r="V88" s="114"/>
      <c r="W88" s="2"/>
      <c r="X88" s="2"/>
      <c r="Y88" s="2"/>
      <c r="Z88" s="2"/>
      <c r="AA88" s="2"/>
      <c r="AB88" s="2"/>
      <c r="AC88" s="2"/>
    </row>
    <row r="89" spans="1:29" s="87" customFormat="1" ht="16.5" customHeight="1">
      <c r="A89" s="12"/>
      <c r="B89" s="29"/>
      <c r="C89" s="29"/>
      <c r="D89" s="29"/>
      <c r="E89" s="29"/>
      <c r="F89" s="29"/>
      <c r="G89" s="29"/>
      <c r="H89" s="29"/>
      <c r="I89" s="29"/>
      <c r="J89" s="29"/>
      <c r="K89" s="29"/>
      <c r="L89" s="29"/>
      <c r="M89" s="106"/>
      <c r="N89" s="106"/>
      <c r="O89" s="106"/>
      <c r="P89" s="106"/>
      <c r="Q89" s="106"/>
      <c r="R89" s="115"/>
      <c r="S89" s="112"/>
      <c r="T89" s="86"/>
      <c r="W89" s="2"/>
      <c r="X89" s="2"/>
      <c r="Y89" s="2"/>
      <c r="Z89" s="2"/>
      <c r="AA89" s="2"/>
      <c r="AB89" s="2"/>
      <c r="AC89" s="2"/>
    </row>
    <row r="90" spans="1:29" s="64" customFormat="1" ht="16.5" customHeight="1">
      <c r="A90" s="12"/>
      <c r="B90" s="29"/>
      <c r="C90" s="29"/>
      <c r="D90" s="29"/>
      <c r="E90" s="29"/>
      <c r="F90" s="29"/>
      <c r="G90" s="29"/>
      <c r="H90" s="29"/>
      <c r="I90" s="29"/>
      <c r="J90" s="29"/>
      <c r="K90" s="29"/>
      <c r="L90" s="29"/>
      <c r="M90" s="116"/>
      <c r="N90" s="116"/>
      <c r="O90" s="116"/>
      <c r="P90" s="116"/>
      <c r="Q90" s="116"/>
      <c r="R90" s="117"/>
      <c r="S90" s="112"/>
      <c r="T90" s="66"/>
      <c r="W90" s="2"/>
      <c r="X90" s="2"/>
      <c r="Y90" s="2"/>
      <c r="Z90" s="2"/>
      <c r="AA90" s="2"/>
      <c r="AB90" s="2"/>
      <c r="AC90" s="2"/>
    </row>
    <row r="91" spans="1:29" ht="16.5" customHeight="1">
      <c r="M91" s="12"/>
      <c r="N91" s="12"/>
      <c r="O91" s="12"/>
      <c r="P91" s="12"/>
      <c r="Q91" s="12"/>
    </row>
    <row r="92" spans="1:29" ht="16.5" customHeight="1">
      <c r="M92" s="12"/>
      <c r="N92" s="12"/>
      <c r="O92" s="12"/>
      <c r="P92" s="12"/>
      <c r="Q92" s="12"/>
    </row>
    <row r="93" spans="1:29" ht="16.5" customHeight="1"/>
    <row r="99" spans="1:31">
      <c r="A99" s="118"/>
    </row>
    <row r="110" spans="1:31" s="12" customFormat="1" ht="8.25" customHeight="1">
      <c r="B110" s="29"/>
      <c r="C110" s="29"/>
      <c r="D110" s="29"/>
      <c r="E110" s="29"/>
      <c r="F110" s="29"/>
      <c r="G110" s="29"/>
      <c r="H110" s="29"/>
      <c r="I110" s="29"/>
      <c r="J110" s="29"/>
      <c r="K110" s="29"/>
      <c r="L110" s="29"/>
      <c r="M110" s="29"/>
      <c r="N110" s="29"/>
      <c r="O110" s="29"/>
      <c r="P110" s="29"/>
      <c r="Q110" s="29"/>
      <c r="R110" s="18"/>
      <c r="S110" s="2"/>
      <c r="T110" s="48"/>
      <c r="U110" s="2"/>
      <c r="V110" s="2"/>
      <c r="W110" s="2"/>
      <c r="X110" s="2"/>
      <c r="Y110" s="2"/>
      <c r="Z110" s="2"/>
      <c r="AA110" s="2"/>
      <c r="AB110" s="2"/>
      <c r="AC110" s="2"/>
      <c r="AD110" s="2"/>
      <c r="AE110" s="2"/>
    </row>
    <row r="111" spans="1:31" s="12" customFormat="1" ht="8.25" customHeight="1">
      <c r="B111" s="29"/>
      <c r="C111" s="29"/>
      <c r="D111" s="29"/>
      <c r="E111" s="29"/>
      <c r="F111" s="29"/>
      <c r="G111" s="29"/>
      <c r="H111" s="29"/>
      <c r="I111" s="29"/>
      <c r="J111" s="29"/>
      <c r="K111" s="29"/>
      <c r="L111" s="29"/>
      <c r="M111" s="29"/>
      <c r="N111" s="29"/>
      <c r="O111" s="29"/>
      <c r="P111" s="29"/>
      <c r="Q111" s="29"/>
      <c r="R111" s="18"/>
      <c r="S111" s="2"/>
      <c r="T111" s="48"/>
      <c r="U111" s="2"/>
      <c r="V111" s="2"/>
      <c r="W111" s="2"/>
      <c r="X111" s="2"/>
      <c r="Y111" s="2"/>
      <c r="Z111" s="2"/>
      <c r="AA111" s="2"/>
      <c r="AB111" s="2"/>
      <c r="AC111" s="2"/>
      <c r="AD111" s="2"/>
      <c r="AE111" s="2"/>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11.4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11.4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9"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8.8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8.85"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hyperlink ref="P14" location="Table1!A1" display="Table1!A1"/>
    <hyperlink ref="P15" location="Table2!A1" display="Table2!A1"/>
    <hyperlink ref="P16" location="Table3!A1" display="Table3!A1"/>
    <hyperlink ref="P18" location="Table4!A1" display="Table4!A1"/>
    <hyperlink ref="P21" location="Table5!A1" display="Table5!A1"/>
    <hyperlink ref="P34" location="Table6!A1" display="Table6!A1"/>
    <hyperlink ref="P22" location="Table5!A1" display="Table5!A1"/>
    <hyperlink ref="P25" location="Table5!A1" display="Table5!A1"/>
    <hyperlink ref="P27" location="Table5!A1" display="Table5!A1"/>
    <hyperlink ref="P31" location="Table5!A1" display="Table5!A1"/>
    <hyperlink ref="P10" location="Table1!A1" display="Table1!A1"/>
    <hyperlink ref="P40" location="'Principles and Definitions'!A1" display="ii"/>
    <hyperlink ref="P41" location="'Principles and Definitions'!A1" display="ii"/>
    <hyperlink ref="P42" location="'Principles and Definitions'!A1" display="ii"/>
    <hyperlink ref="P28" location="Table5!A1" display="Table5!A1"/>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Junio 2017
INFSGI-MES-06-2017
07/07/2017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pageSetUpPr fitToPage="1"/>
  </sheetPr>
  <dimension ref="A1:AF62"/>
  <sheetViews>
    <sheetView showGridLines="0" view="pageBreakPreview" zoomScale="130" zoomScaleNormal="100" zoomScaleSheetLayoutView="130" workbookViewId="0">
      <selection activeCell="V24" sqref="V24"/>
    </sheetView>
  </sheetViews>
  <sheetFormatPr defaultRowHeight="11.25"/>
  <cols>
    <col min="1" max="15" width="6.83203125" style="136" customWidth="1"/>
    <col min="16" max="16" width="6.5" style="136" customWidth="1"/>
    <col min="17" max="17" width="12.5" style="136" customWidth="1"/>
    <col min="18" max="18" width="9.33203125" style="733"/>
    <col min="19" max="19" width="10.33203125" style="733" customWidth="1"/>
    <col min="20" max="20" width="11.83203125" style="733" customWidth="1"/>
    <col min="21" max="21" width="12.1640625" style="733" bestFit="1" customWidth="1"/>
    <col min="22" max="22" width="9.83203125" style="733" bestFit="1" customWidth="1"/>
    <col min="23" max="23" width="10" style="733" bestFit="1" customWidth="1"/>
    <col min="24" max="27" width="9.33203125" style="733"/>
    <col min="28" max="28" width="11.6640625" style="491" bestFit="1" customWidth="1"/>
    <col min="29" max="16384" width="9.33203125" style="136"/>
  </cols>
  <sheetData>
    <row r="1" spans="1:28" s="120" customFormat="1" ht="15" customHeight="1">
      <c r="A1" s="119"/>
      <c r="B1" s="119"/>
      <c r="C1" s="119"/>
      <c r="D1" s="119"/>
      <c r="E1" s="119"/>
      <c r="F1" s="119"/>
      <c r="G1" s="119"/>
      <c r="H1" s="119"/>
      <c r="I1" s="119"/>
      <c r="J1" s="119"/>
      <c r="K1" s="119"/>
      <c r="L1" s="119"/>
      <c r="M1" s="119"/>
      <c r="N1" s="119"/>
      <c r="O1" s="119"/>
      <c r="P1" s="119"/>
      <c r="Q1" s="119"/>
      <c r="R1" s="458"/>
      <c r="S1" s="458"/>
      <c r="T1" s="713" t="s">
        <v>375</v>
      </c>
      <c r="U1" s="714">
        <v>42887</v>
      </c>
      <c r="V1" s="715"/>
      <c r="W1" s="458"/>
      <c r="X1" s="458"/>
      <c r="Y1" s="458"/>
      <c r="Z1" s="458"/>
      <c r="AA1" s="458"/>
      <c r="AB1" s="335"/>
    </row>
    <row r="2" spans="1:28" s="120" customFormat="1" ht="15" customHeight="1">
      <c r="D2" s="121"/>
      <c r="R2" s="458"/>
      <c r="S2" s="458"/>
      <c r="T2" s="713" t="s">
        <v>397</v>
      </c>
      <c r="U2" s="716" t="str">
        <f>+TEXT(U1,"mmmm")</f>
        <v>Junio</v>
      </c>
      <c r="V2" s="715" t="str">
        <f>+LOWER(U2)</f>
        <v>junio</v>
      </c>
      <c r="W2" s="458"/>
      <c r="X2" s="458"/>
      <c r="Y2" s="458"/>
      <c r="Z2" s="458"/>
      <c r="AA2" s="458"/>
      <c r="AB2" s="335"/>
    </row>
    <row r="3" spans="1:28" s="120" customFormat="1" ht="15" customHeight="1">
      <c r="B3" s="122"/>
      <c r="C3" s="122"/>
      <c r="D3" s="122"/>
      <c r="E3" s="122"/>
      <c r="F3" s="122"/>
      <c r="G3" s="122"/>
      <c r="H3" s="122"/>
      <c r="I3" s="122"/>
      <c r="J3" s="122"/>
      <c r="K3" s="122"/>
      <c r="L3" s="122"/>
      <c r="M3" s="122"/>
      <c r="N3" s="122"/>
      <c r="O3" s="122"/>
      <c r="P3" s="122"/>
      <c r="Q3" s="122"/>
      <c r="R3" s="458"/>
      <c r="S3" s="458"/>
      <c r="T3" s="713" t="s">
        <v>398</v>
      </c>
      <c r="U3" s="716">
        <f>+MONTH(U1)</f>
        <v>6</v>
      </c>
      <c r="V3" s="715"/>
      <c r="W3" s="458"/>
      <c r="X3" s="458"/>
      <c r="Y3" s="458"/>
      <c r="Z3" s="458"/>
      <c r="AA3" s="458"/>
      <c r="AB3" s="335"/>
    </row>
    <row r="4" spans="1:28" s="120" customFormat="1" ht="15" customHeight="1">
      <c r="A4" s="1281" t="s">
        <v>185</v>
      </c>
      <c r="B4" s="1281"/>
      <c r="C4" s="1281"/>
      <c r="D4" s="1281"/>
      <c r="E4" s="1281"/>
      <c r="F4" s="1281"/>
      <c r="G4" s="1281"/>
      <c r="H4" s="1281"/>
      <c r="I4" s="1281"/>
      <c r="J4" s="1281"/>
      <c r="K4" s="1281"/>
      <c r="L4" s="1281"/>
      <c r="M4" s="1281"/>
      <c r="N4" s="1281"/>
      <c r="O4" s="1281"/>
      <c r="P4" s="1281"/>
      <c r="Q4" s="1281"/>
      <c r="R4" s="458"/>
      <c r="S4" s="458"/>
      <c r="T4" s="713" t="s">
        <v>399</v>
      </c>
      <c r="U4" s="716">
        <v>30</v>
      </c>
      <c r="V4" s="715"/>
      <c r="W4" s="458"/>
      <c r="X4" s="458"/>
      <c r="Y4" s="458"/>
      <c r="Z4" s="458"/>
      <c r="AA4" s="458"/>
      <c r="AB4" s="335"/>
    </row>
    <row r="5" spans="1:28" s="120" customFormat="1" ht="15" customHeight="1">
      <c r="A5" s="1281"/>
      <c r="B5" s="1281"/>
      <c r="C5" s="1281"/>
      <c r="D5" s="1281"/>
      <c r="E5" s="1281"/>
      <c r="F5" s="1281"/>
      <c r="G5" s="1281"/>
      <c r="H5" s="1281"/>
      <c r="I5" s="1281"/>
      <c r="J5" s="1281"/>
      <c r="K5" s="1281"/>
      <c r="L5" s="1281"/>
      <c r="M5" s="1281"/>
      <c r="N5" s="1281"/>
      <c r="O5" s="1281"/>
      <c r="P5" s="1281"/>
      <c r="Q5" s="1281"/>
      <c r="R5" s="458"/>
      <c r="S5" s="458"/>
      <c r="T5" s="715"/>
      <c r="U5" s="715"/>
      <c r="V5" s="715"/>
      <c r="W5" s="458"/>
      <c r="X5" s="458"/>
      <c r="Y5" s="458"/>
      <c r="Z5" s="458"/>
      <c r="AA5" s="458"/>
      <c r="AB5" s="335"/>
    </row>
    <row r="6" spans="1:28" s="120" customFormat="1" ht="15" customHeight="1">
      <c r="A6" s="1282" t="str">
        <f>+UPPER(U2)&amp;" 2017"</f>
        <v>JUNIO 2017</v>
      </c>
      <c r="B6" s="1283"/>
      <c r="C6" s="1283"/>
      <c r="D6" s="1283"/>
      <c r="E6" s="1283"/>
      <c r="F6" s="1283"/>
      <c r="G6" s="1283"/>
      <c r="H6" s="1283"/>
      <c r="I6" s="1283"/>
      <c r="J6" s="1283"/>
      <c r="K6" s="1283"/>
      <c r="L6" s="1283"/>
      <c r="M6" s="1283"/>
      <c r="N6" s="1283"/>
      <c r="O6" s="1283"/>
      <c r="P6" s="1283"/>
      <c r="Q6" s="1283"/>
      <c r="R6" s="458"/>
      <c r="S6" s="458"/>
      <c r="T6" s="458"/>
      <c r="U6" s="458"/>
      <c r="V6" s="458"/>
      <c r="W6" s="458"/>
      <c r="X6" s="458"/>
      <c r="Y6" s="458"/>
      <c r="Z6" s="458"/>
      <c r="AA6" s="458"/>
      <c r="AB6" s="335"/>
    </row>
    <row r="7" spans="1:28" s="120" customFormat="1" ht="15" customHeight="1">
      <c r="A7" s="1283"/>
      <c r="B7" s="1283"/>
      <c r="C7" s="1283"/>
      <c r="D7" s="1283"/>
      <c r="E7" s="1283"/>
      <c r="F7" s="1283"/>
      <c r="G7" s="1283"/>
      <c r="H7" s="1283"/>
      <c r="I7" s="1283"/>
      <c r="J7" s="1283"/>
      <c r="K7" s="1283"/>
      <c r="L7" s="1283"/>
      <c r="M7" s="1283"/>
      <c r="N7" s="1283"/>
      <c r="O7" s="1283"/>
      <c r="P7" s="1283"/>
      <c r="Q7" s="1283"/>
      <c r="R7" s="458"/>
      <c r="S7" s="458"/>
      <c r="T7" s="458"/>
      <c r="U7" s="458"/>
      <c r="V7" s="458"/>
      <c r="W7" s="458"/>
      <c r="X7" s="458"/>
      <c r="Y7" s="458"/>
      <c r="Z7" s="458"/>
      <c r="AA7" s="458"/>
    </row>
    <row r="8" spans="1:28" s="120" customFormat="1" ht="15" customHeight="1">
      <c r="A8" s="1284"/>
      <c r="B8" s="1284"/>
      <c r="C8" s="1284"/>
      <c r="D8" s="1284"/>
      <c r="E8" s="1284"/>
      <c r="F8" s="1284"/>
      <c r="G8" s="1284"/>
      <c r="H8" s="1284"/>
      <c r="I8" s="1284"/>
      <c r="J8" s="1284"/>
      <c r="K8" s="1284"/>
      <c r="L8" s="1284"/>
      <c r="M8" s="1284"/>
      <c r="R8" s="458"/>
      <c r="S8" s="717"/>
      <c r="T8" s="718">
        <f>+'5. MatrizGeneraciónSEIN (1)'!D10</f>
        <v>42887</v>
      </c>
      <c r="U8" s="718">
        <f>+'5. MatrizGeneraciónSEIN (1)'!E10</f>
        <v>42522</v>
      </c>
      <c r="V8" s="718" t="str">
        <f>+'5. MatrizGeneraciónSEIN (1)'!F10</f>
        <v>Var (%)</v>
      </c>
      <c r="W8" s="717"/>
      <c r="X8" s="458"/>
      <c r="Y8" s="458"/>
      <c r="Z8" s="458"/>
      <c r="AA8" s="458"/>
    </row>
    <row r="9" spans="1:28" s="120" customFormat="1" ht="15" customHeight="1">
      <c r="A9" s="123"/>
      <c r="B9" s="123"/>
      <c r="C9" s="124"/>
      <c r="D9" s="124"/>
      <c r="E9" s="124"/>
      <c r="F9" s="124"/>
      <c r="G9" s="124"/>
      <c r="H9" s="124"/>
      <c r="I9" s="124"/>
      <c r="J9" s="124"/>
      <c r="K9" s="124"/>
      <c r="L9" s="124"/>
      <c r="M9" s="125"/>
      <c r="R9" s="458"/>
      <c r="S9" s="717" t="s">
        <v>51</v>
      </c>
      <c r="T9" s="719">
        <f>+'5. MatrizGeneraciónSEIN (1)'!D12</f>
        <v>2162.7702167700004</v>
      </c>
      <c r="U9" s="719">
        <f>+'5. MatrizGeneraciónSEIN (1)'!E12</f>
        <v>1576.171992589502</v>
      </c>
      <c r="V9" s="720">
        <f>+ROUND((T9/U9-1)*100,2)</f>
        <v>37.22</v>
      </c>
      <c r="W9" s="717"/>
      <c r="X9" s="717" t="str">
        <f>+IF(V9&gt;=0,"mayor ","menor ")</f>
        <v xml:space="preserve">mayor </v>
      </c>
      <c r="Y9" s="458"/>
      <c r="Z9" s="458"/>
      <c r="AA9" s="458"/>
    </row>
    <row r="10" spans="1:28" s="120" customFormat="1" ht="15" customHeight="1">
      <c r="A10" s="1285" t="s">
        <v>2</v>
      </c>
      <c r="B10" s="1285"/>
      <c r="C10" s="1285"/>
      <c r="D10" s="1285"/>
      <c r="E10" s="1285"/>
      <c r="F10" s="1285"/>
      <c r="G10" s="1285"/>
      <c r="H10" s="1285"/>
      <c r="I10" s="1285"/>
      <c r="J10" s="1285"/>
      <c r="K10" s="1285"/>
      <c r="L10" s="1285"/>
      <c r="M10" s="1285"/>
      <c r="N10" s="1285"/>
      <c r="O10" s="1285"/>
      <c r="P10" s="1285"/>
      <c r="Q10" s="1285"/>
      <c r="R10" s="458"/>
      <c r="S10" s="717" t="s">
        <v>50</v>
      </c>
      <c r="T10" s="719">
        <f>+'5. MatrizGeneraciónSEIN (1)'!D13</f>
        <v>1735.8863286029998</v>
      </c>
      <c r="U10" s="719">
        <f>+'5. MatrizGeneraciónSEIN (1)'!E13</f>
        <v>2174.6141166184352</v>
      </c>
      <c r="V10" s="720">
        <f>+ROUND((T10/U10-1)*100,2)</f>
        <v>-20.170000000000002</v>
      </c>
      <c r="W10" s="717"/>
      <c r="X10" s="717" t="str">
        <f>+IF(V10&gt;=0,"mayor ","menor ")</f>
        <v xml:space="preserve">menor </v>
      </c>
      <c r="Y10" s="458"/>
      <c r="Z10" s="458"/>
      <c r="AA10" s="458"/>
    </row>
    <row r="11" spans="1:28" s="120" customFormat="1" ht="15" customHeight="1">
      <c r="A11" s="1285"/>
      <c r="B11" s="1285"/>
      <c r="C11" s="1285"/>
      <c r="D11" s="1285"/>
      <c r="E11" s="1285"/>
      <c r="F11" s="1285"/>
      <c r="G11" s="1285"/>
      <c r="H11" s="1285"/>
      <c r="I11" s="1285"/>
      <c r="J11" s="1285"/>
      <c r="K11" s="1285"/>
      <c r="L11" s="1285"/>
      <c r="M11" s="1285"/>
      <c r="N11" s="1285"/>
      <c r="O11" s="1285"/>
      <c r="P11" s="1285"/>
      <c r="Q11" s="1285"/>
      <c r="R11" s="458"/>
      <c r="S11" s="717" t="s">
        <v>41</v>
      </c>
      <c r="T11" s="719">
        <f>+'5. MatrizGeneraciónSEIN (1)'!D14</f>
        <v>84.876053969999987</v>
      </c>
      <c r="U11" s="719">
        <f>+'5. MatrizGeneraciónSEIN (1)'!E14</f>
        <v>95.414071852372203</v>
      </c>
      <c r="V11" s="720">
        <f>+ROUND((T11/U11-1)*100,2)</f>
        <v>-11.04</v>
      </c>
      <c r="W11" s="717"/>
      <c r="X11" s="717" t="str">
        <f>+IF(V11&gt;=0,"mayor ","menor ")</f>
        <v xml:space="preserve">menor </v>
      </c>
      <c r="Y11" s="458"/>
      <c r="Z11" s="458"/>
      <c r="AA11" s="458"/>
    </row>
    <row r="12" spans="1:28" s="120" customFormat="1" ht="15" customHeight="1">
      <c r="A12" s="126"/>
      <c r="B12" s="126"/>
      <c r="C12" s="126"/>
      <c r="D12" s="126"/>
      <c r="E12" s="126"/>
      <c r="F12" s="126"/>
      <c r="G12" s="126"/>
      <c r="H12" s="126"/>
      <c r="I12" s="126"/>
      <c r="J12" s="126"/>
      <c r="K12" s="126"/>
      <c r="L12" s="126"/>
      <c r="M12" s="126"/>
      <c r="N12" s="126"/>
      <c r="O12" s="126"/>
      <c r="P12" s="126"/>
      <c r="Q12" s="126"/>
      <c r="R12" s="458"/>
      <c r="S12" s="717" t="s">
        <v>40</v>
      </c>
      <c r="T12" s="719">
        <f>+'5. MatrizGeneraciónSEIN (1)'!D15</f>
        <v>15.85539593</v>
      </c>
      <c r="U12" s="719">
        <f>+'5. MatrizGeneraciónSEIN (1)'!E15</f>
        <v>15.9687709575</v>
      </c>
      <c r="V12" s="720">
        <f>+ROUND((T12/U12-1)*100,2)</f>
        <v>-0.71</v>
      </c>
      <c r="W12" s="717"/>
      <c r="X12" s="717" t="str">
        <f>+IF(V12&gt;=0,"mayor ","menor ")</f>
        <v xml:space="preserve">menor </v>
      </c>
      <c r="Y12" s="458"/>
      <c r="Z12" s="458"/>
      <c r="AA12" s="458"/>
    </row>
    <row r="13" spans="1:28" s="120" customFormat="1" ht="15" customHeight="1">
      <c r="A13" s="126"/>
      <c r="B13" s="126"/>
      <c r="C13" s="126"/>
      <c r="D13" s="126"/>
      <c r="E13" s="126"/>
      <c r="F13" s="126"/>
      <c r="G13" s="126"/>
      <c r="H13" s="126"/>
      <c r="I13" s="126"/>
      <c r="J13" s="126"/>
      <c r="K13" s="126"/>
      <c r="L13" s="126"/>
      <c r="M13" s="126"/>
      <c r="N13" s="126"/>
      <c r="O13" s="126"/>
      <c r="P13" s="126"/>
      <c r="Q13" s="126"/>
      <c r="R13" s="458"/>
      <c r="S13" s="717" t="s">
        <v>52</v>
      </c>
      <c r="T13" s="721">
        <f>ROUND(SUM(T9:T12),2)</f>
        <v>3999.39</v>
      </c>
      <c r="U13" s="721">
        <f>ROUND(SUM(U9:U12),2)</f>
        <v>3862.17</v>
      </c>
      <c r="V13" s="720">
        <f>+ROUND((T13/U13-1)*100,2)</f>
        <v>3.55</v>
      </c>
      <c r="W13" s="722">
        <f>ROUND(ABS(T13-U13),2)</f>
        <v>137.22</v>
      </c>
      <c r="X13" s="717" t="str">
        <f>+IF(V13&gt;=0,"un aumento de ","una disminución de ")</f>
        <v xml:space="preserve">un aumento de </v>
      </c>
      <c r="Y13" s="458"/>
      <c r="Z13" s="458"/>
      <c r="AA13" s="458"/>
    </row>
    <row r="14" spans="1:28" s="120" customFormat="1" ht="15" customHeight="1">
      <c r="A14" s="126"/>
      <c r="B14" s="126"/>
      <c r="C14" s="126"/>
      <c r="D14" s="126"/>
      <c r="E14" s="126"/>
      <c r="F14" s="126"/>
      <c r="G14" s="126"/>
      <c r="H14" s="126"/>
      <c r="I14" s="126"/>
      <c r="J14" s="126"/>
      <c r="K14" s="126"/>
      <c r="L14" s="126"/>
      <c r="M14" s="126"/>
      <c r="N14" s="126"/>
      <c r="O14" s="126"/>
      <c r="P14" s="126"/>
      <c r="Q14" s="126"/>
      <c r="R14" s="458"/>
      <c r="S14" s="717"/>
      <c r="T14" s="717"/>
      <c r="U14" s="717"/>
      <c r="V14" s="717"/>
      <c r="W14" s="717"/>
      <c r="X14" s="458"/>
      <c r="Y14" s="458"/>
      <c r="Z14" s="458"/>
      <c r="AA14" s="458"/>
    </row>
    <row r="15" spans="1:28" s="120" customFormat="1" ht="15" customHeight="1">
      <c r="A15" s="126"/>
      <c r="B15" s="126"/>
      <c r="C15" s="126"/>
      <c r="D15" s="126"/>
      <c r="E15" s="126"/>
      <c r="F15" s="126"/>
      <c r="G15" s="126"/>
      <c r="H15" s="126"/>
      <c r="I15" s="126"/>
      <c r="J15" s="126"/>
      <c r="K15" s="126"/>
      <c r="L15" s="126"/>
      <c r="M15" s="126"/>
      <c r="N15" s="126"/>
      <c r="O15" s="126"/>
      <c r="P15" s="126"/>
      <c r="Q15" s="126"/>
      <c r="R15" s="458"/>
      <c r="S15" s="723" t="s">
        <v>431</v>
      </c>
      <c r="T15" s="458"/>
      <c r="U15" s="458"/>
      <c r="V15" s="458"/>
      <c r="W15" s="458"/>
      <c r="X15" s="458"/>
      <c r="Y15" s="458"/>
      <c r="Z15" s="458"/>
      <c r="AA15" s="458"/>
    </row>
    <row r="16" spans="1:28" s="120" customFormat="1" ht="15" customHeight="1">
      <c r="A16" s="1286" t="str">
        <f>+"Producción de energía de "&amp;V2&amp;" 2017 en comparación al mismo mes del año anterior"</f>
        <v>Producción de energía de junio 2017 en comparación al mismo mes del año anterior</v>
      </c>
      <c r="B16" s="1286"/>
      <c r="C16" s="1286"/>
      <c r="D16" s="1286"/>
      <c r="E16" s="1286"/>
      <c r="F16" s="1286"/>
      <c r="G16" s="1286"/>
      <c r="H16" s="1286"/>
      <c r="I16" s="1286"/>
      <c r="J16" s="1286"/>
      <c r="K16" s="1286"/>
      <c r="L16" s="1286"/>
      <c r="M16" s="1286"/>
      <c r="N16" s="1286"/>
      <c r="O16" s="1286"/>
      <c r="P16" s="1286"/>
      <c r="Q16" s="1286"/>
      <c r="R16" s="458"/>
      <c r="S16" s="717" t="s">
        <v>427</v>
      </c>
      <c r="T16" s="717">
        <f>+ROUND(('5. MatrizGeneraciónSEIN (1)'!Q16/$T$13)*100,2)</f>
        <v>37.65</v>
      </c>
      <c r="U16" s="458"/>
      <c r="V16" s="458"/>
      <c r="W16" s="458"/>
      <c r="X16" s="458"/>
      <c r="Y16" s="458"/>
      <c r="Z16" s="458"/>
      <c r="AA16" s="458"/>
    </row>
    <row r="17" spans="1:32" s="120" customFormat="1" ht="27" customHeight="1">
      <c r="A17" s="1279" t="str">
        <f>"El total de la producción de energía mensual de "&amp;V2&amp;" 2017 fue de "&amp;T13&amp;"GWh, lo que representa "&amp; X13&amp;W13&amp;"GWh 
 ("&amp;V13&amp;"%) en comparación a la producción de junio 2016."</f>
        <v>El total de la producción de energía mensual de junio 2017 fue de 3999,39GWh, lo que representa un aumento de 137,22GWh 
 (3,55%) en comparación a la producción de junio 2016.</v>
      </c>
      <c r="B17" s="1279"/>
      <c r="C17" s="1279"/>
      <c r="D17" s="1279"/>
      <c r="E17" s="1279"/>
      <c r="F17" s="1279"/>
      <c r="G17" s="1279"/>
      <c r="H17" s="1279"/>
      <c r="I17" s="1279"/>
      <c r="J17" s="1279"/>
      <c r="K17" s="1279"/>
      <c r="L17" s="1279"/>
      <c r="M17" s="1279"/>
      <c r="N17" s="1279"/>
      <c r="O17" s="1279"/>
      <c r="P17" s="1279"/>
      <c r="Q17" s="1279"/>
      <c r="R17" s="458"/>
      <c r="S17" s="717" t="s">
        <v>428</v>
      </c>
      <c r="T17" s="717">
        <f>+ROUND((('5. MatrizGeneraciónSEIN (1)'!Q15+'5. MatrizGeneraciónSEIN (1)'!Q17+'5. MatrizGeneraciónSEIN (1)'!Q18)/$T$13)*100,2)</f>
        <v>1.18</v>
      </c>
      <c r="U17" s="458"/>
      <c r="V17" s="458"/>
      <c r="W17" s="458"/>
      <c r="X17" s="458"/>
      <c r="Y17" s="458"/>
      <c r="Z17" s="458"/>
      <c r="AA17" s="458"/>
    </row>
    <row r="18" spans="1:32" s="120" customFormat="1" ht="15.75" customHeight="1">
      <c r="A18" s="189"/>
      <c r="B18" s="189"/>
      <c r="C18" s="189"/>
      <c r="D18" s="189"/>
      <c r="E18" s="189"/>
      <c r="F18" s="189"/>
      <c r="G18" s="189"/>
      <c r="H18" s="189"/>
      <c r="I18" s="189"/>
      <c r="J18" s="189"/>
      <c r="K18" s="189"/>
      <c r="L18" s="189"/>
      <c r="M18" s="189"/>
      <c r="N18" s="189"/>
      <c r="O18" s="189"/>
      <c r="P18" s="189"/>
      <c r="Q18" s="189"/>
      <c r="R18" s="458"/>
      <c r="S18" s="717" t="s">
        <v>429</v>
      </c>
      <c r="T18" s="717">
        <f>+ROUND(('5. MatrizGeneraciónSEIN (1)'!Q14/$T$13)*100,2)</f>
        <v>1.78</v>
      </c>
      <c r="U18" s="458"/>
      <c r="V18" s="458"/>
      <c r="W18" s="458"/>
      <c r="X18" s="458"/>
      <c r="Y18" s="458"/>
      <c r="Z18" s="458"/>
      <c r="AA18" s="458"/>
    </row>
    <row r="19" spans="1:32" s="120" customFormat="1" ht="15" customHeight="1">
      <c r="A19" s="128" t="s">
        <v>0</v>
      </c>
      <c r="B19" s="1280" t="str">
        <f>"La producción de electricidad con centrales hidroeléctricas durante el mes de "&amp;$V$2&amp;" 2017 fue de "&amp;ROUND(T9,2)&amp;" GWh ("&amp;ABS(V9)&amp;"% "&amp;X9&amp;"al registrado durante junio del año 2016)."</f>
        <v>La producción de electricidad con centrales hidroeléctricas durante el mes de junio 2017 fue de 2162,77 GWh (37,22% mayor al registrado durante junio del año 2016).</v>
      </c>
      <c r="C19" s="1280"/>
      <c r="D19" s="1280"/>
      <c r="E19" s="1280"/>
      <c r="F19" s="1280"/>
      <c r="G19" s="1280"/>
      <c r="H19" s="1280"/>
      <c r="I19" s="1280"/>
      <c r="J19" s="1280"/>
      <c r="K19" s="1280"/>
      <c r="L19" s="1280"/>
      <c r="M19" s="1280"/>
      <c r="N19" s="1280"/>
      <c r="O19" s="1280"/>
      <c r="P19" s="1280"/>
      <c r="Q19" s="1280"/>
      <c r="R19" s="458"/>
      <c r="S19" s="717" t="s">
        <v>430</v>
      </c>
      <c r="T19" s="717">
        <f>+ROUND((('5. MatrizGeneraciónSEIN (1)'!Q24+'5. MatrizGeneraciónSEIN (1)'!Q25)/$T$13)*100,2)</f>
        <v>0.53</v>
      </c>
      <c r="U19" s="458"/>
      <c r="V19" s="458"/>
      <c r="W19" s="458"/>
      <c r="X19" s="458"/>
      <c r="Y19" s="458"/>
      <c r="Z19" s="458"/>
      <c r="AA19" s="458"/>
    </row>
    <row r="20" spans="1:32" s="120" customFormat="1" ht="15" customHeight="1">
      <c r="B20" s="1280"/>
      <c r="C20" s="1280"/>
      <c r="D20" s="1280"/>
      <c r="E20" s="1280"/>
      <c r="F20" s="1280"/>
      <c r="G20" s="1280"/>
      <c r="H20" s="1280"/>
      <c r="I20" s="1280"/>
      <c r="J20" s="1280"/>
      <c r="K20" s="1280"/>
      <c r="L20" s="1280"/>
      <c r="M20" s="1280"/>
      <c r="N20" s="1280"/>
      <c r="O20" s="1280"/>
      <c r="P20" s="1280"/>
      <c r="Q20" s="1280"/>
      <c r="R20" s="458"/>
      <c r="S20" s="717" t="s">
        <v>57</v>
      </c>
      <c r="T20" s="717">
        <f>+ROUND(('5. MatrizGeneraciónSEIN (1)'!Q13/$T$13)*100,2)</f>
        <v>1.99</v>
      </c>
      <c r="U20" s="458"/>
      <c r="V20" s="458"/>
      <c r="W20" s="458"/>
      <c r="X20" s="458"/>
      <c r="Y20" s="458"/>
      <c r="Z20" s="458"/>
      <c r="AA20" s="458"/>
    </row>
    <row r="21" spans="1:32" s="120" customFormat="1" ht="15" customHeight="1">
      <c r="A21" s="128" t="s">
        <v>0</v>
      </c>
      <c r="B21" s="1280" t="str">
        <f>"La producción de electricidad con centrales termoeléctricas durante el mes de "&amp;$V$2&amp;" 2017 fue de "&amp;ROUND(T10,2)&amp;" GWh, "&amp;ABS(V10)&amp;"% "&amp;X10&amp;"al registrado durante junio del año 2016."&amp;"La participación del  gas natural de Camisea fue de "&amp;T16&amp;"%, mientras que las del gas que proviene de los yacimientos de Aguaytía y Malacas fue del "&amp;T17&amp;"%, la producción con diesel, residual, carbón, biogás y bagazo tuvieron una intervención del "&amp;T18&amp;"%, "&amp;T19&amp;"%, "&amp;T20&amp;"%, "&amp;T21&amp;"%, "&amp;T22&amp;"% respectivamente."</f>
        <v>La producción de electricidad con centrales termoeléctricas durante el mes de junio 2017 fue de 1735,89 GWh, 20,17% menor al registrado durante junio del año 2016.La participación del  gas natural de Camisea fue de 37,65%, mientras que las del gas que proviene de los yacimientos de Aguaytía y Malacas fue del 1,18%, la producción con diesel, residual, carbón, biogás y bagazo tuvieron una intervención del 1,78%, 0,53%, 1,99%, 0,07%, 0,21% respectivamente.</v>
      </c>
      <c r="C21" s="1280"/>
      <c r="D21" s="1280"/>
      <c r="E21" s="1280"/>
      <c r="F21" s="1280"/>
      <c r="G21" s="1280"/>
      <c r="H21" s="1280"/>
      <c r="I21" s="1280"/>
      <c r="J21" s="1280"/>
      <c r="K21" s="1280"/>
      <c r="L21" s="1280"/>
      <c r="M21" s="1280"/>
      <c r="N21" s="1280"/>
      <c r="O21" s="1280"/>
      <c r="P21" s="1280"/>
      <c r="Q21" s="1280"/>
      <c r="R21" s="458"/>
      <c r="S21" s="724" t="s">
        <v>61</v>
      </c>
      <c r="T21" s="717">
        <f>+ROUND(('5. MatrizGeneraciónSEIN (1)'!Q20/$T$13)*100,2)</f>
        <v>7.0000000000000007E-2</v>
      </c>
      <c r="U21" s="458"/>
      <c r="V21" s="458"/>
      <c r="W21" s="458"/>
      <c r="X21" s="458"/>
      <c r="Y21" s="458"/>
      <c r="Z21" s="458"/>
      <c r="AA21" s="458"/>
    </row>
    <row r="22" spans="1:32" s="127" customFormat="1" ht="45.75" customHeight="1">
      <c r="A22" s="120"/>
      <c r="B22" s="1280"/>
      <c r="C22" s="1280"/>
      <c r="D22" s="1280"/>
      <c r="E22" s="1280"/>
      <c r="F22" s="1280"/>
      <c r="G22" s="1280"/>
      <c r="H22" s="1280"/>
      <c r="I22" s="1280"/>
      <c r="J22" s="1280"/>
      <c r="K22" s="1280"/>
      <c r="L22" s="1280"/>
      <c r="M22" s="1280"/>
      <c r="N22" s="1280"/>
      <c r="O22" s="1280"/>
      <c r="P22" s="1280"/>
      <c r="Q22" s="1280"/>
      <c r="R22" s="725"/>
      <c r="S22" s="717" t="s">
        <v>60</v>
      </c>
      <c r="T22" s="717">
        <f>+ROUND(('5. MatrizGeneraciónSEIN (1)'!Q21/$T$13)*100,2)</f>
        <v>0.21</v>
      </c>
      <c r="U22" s="725"/>
      <c r="V22" s="725"/>
      <c r="W22" s="725"/>
      <c r="X22" s="725"/>
      <c r="Y22" s="725"/>
      <c r="Z22" s="725"/>
      <c r="AA22" s="725"/>
    </row>
    <row r="23" spans="1:32" s="120" customFormat="1" ht="15" customHeight="1">
      <c r="A23" s="129"/>
      <c r="B23" s="130"/>
      <c r="C23" s="130"/>
      <c r="D23" s="130"/>
      <c r="E23" s="130"/>
      <c r="F23" s="130"/>
      <c r="G23" s="130"/>
      <c r="H23" s="130"/>
      <c r="I23" s="130"/>
      <c r="J23" s="130"/>
      <c r="K23" s="130"/>
      <c r="L23" s="130"/>
      <c r="M23" s="130"/>
      <c r="N23" s="130"/>
      <c r="O23" s="130"/>
      <c r="P23" s="130"/>
      <c r="Q23" s="130"/>
      <c r="R23" s="458"/>
      <c r="S23" s="458"/>
      <c r="T23" s="458"/>
      <c r="U23" s="458"/>
      <c r="V23" s="458"/>
      <c r="W23" s="458"/>
      <c r="X23" s="458"/>
      <c r="Y23" s="458"/>
      <c r="Z23" s="458"/>
      <c r="AA23" s="458"/>
    </row>
    <row r="24" spans="1:32" s="120" customFormat="1" ht="15" customHeight="1">
      <c r="A24" s="129"/>
      <c r="B24" s="1278"/>
      <c r="C24" s="1278"/>
      <c r="D24" s="1278"/>
      <c r="E24" s="1278"/>
      <c r="F24" s="1278"/>
      <c r="G24" s="1278"/>
      <c r="H24" s="1278"/>
      <c r="I24" s="1278"/>
      <c r="J24" s="1278"/>
      <c r="K24" s="1278"/>
      <c r="L24" s="1278"/>
      <c r="M24" s="1278"/>
      <c r="N24" s="1278"/>
      <c r="O24" s="1278"/>
      <c r="P24" s="1278"/>
      <c r="Q24" s="1278"/>
      <c r="R24" s="458"/>
      <c r="S24" s="458"/>
      <c r="T24" s="458"/>
      <c r="U24" s="458"/>
      <c r="V24" s="458"/>
      <c r="W24" s="458"/>
      <c r="X24" s="458"/>
      <c r="Y24" s="458"/>
      <c r="Z24" s="458"/>
      <c r="AA24" s="458"/>
    </row>
    <row r="25" spans="1:32" s="120" customFormat="1" ht="15" customHeight="1">
      <c r="A25" s="131"/>
      <c r="B25" s="131"/>
      <c r="E25" s="464" t="str">
        <f>+U2&amp;" 2017"</f>
        <v>Junio 2017</v>
      </c>
      <c r="F25" s="465"/>
      <c r="G25" s="465"/>
      <c r="H25" s="465"/>
      <c r="I25" s="465"/>
      <c r="J25" s="465"/>
      <c r="K25" s="465"/>
      <c r="L25" s="465"/>
      <c r="M25" s="464" t="str">
        <f>+U2&amp;" 2016"</f>
        <v>Junio 2016</v>
      </c>
      <c r="N25" s="465"/>
      <c r="R25" s="458"/>
      <c r="S25" s="458"/>
      <c r="T25" s="458"/>
      <c r="U25" s="458"/>
      <c r="V25" s="458"/>
      <c r="W25" s="458"/>
      <c r="X25" s="458"/>
      <c r="Y25" s="458"/>
      <c r="Z25" s="458"/>
      <c r="AA25" s="458"/>
      <c r="AC25" s="458"/>
      <c r="AD25" s="458"/>
      <c r="AE25" s="458"/>
      <c r="AF25" s="458"/>
    </row>
    <row r="26" spans="1:32" s="120" customFormat="1" ht="15" customHeight="1">
      <c r="J26" s="133"/>
      <c r="K26" s="133"/>
      <c r="R26" s="458"/>
      <c r="S26" s="458"/>
      <c r="T26" s="458"/>
      <c r="U26" s="458"/>
      <c r="V26" s="458"/>
      <c r="W26" s="458"/>
      <c r="X26" s="458"/>
      <c r="Y26" s="458"/>
      <c r="Z26" s="458"/>
      <c r="AA26" s="458"/>
      <c r="AC26" s="458"/>
      <c r="AD26" s="458"/>
      <c r="AE26" s="458"/>
      <c r="AF26" s="458"/>
    </row>
    <row r="27" spans="1:32" s="120" customFormat="1" ht="15" customHeight="1">
      <c r="J27" s="133"/>
      <c r="K27" s="133"/>
      <c r="R27" s="458"/>
      <c r="S27" s="458"/>
      <c r="T27" s="458"/>
      <c r="U27" s="458"/>
      <c r="V27" s="458"/>
      <c r="W27" s="458"/>
      <c r="X27" s="458"/>
      <c r="Y27" s="458"/>
      <c r="Z27" s="458"/>
      <c r="AA27" s="458"/>
      <c r="AC27" s="458"/>
      <c r="AD27" s="458"/>
      <c r="AE27" s="458"/>
      <c r="AF27" s="458"/>
    </row>
    <row r="28" spans="1:32" s="120" customFormat="1" ht="15" customHeight="1">
      <c r="A28" s="131"/>
      <c r="B28" s="131"/>
      <c r="C28" s="131"/>
      <c r="F28" s="131"/>
      <c r="G28" s="131"/>
      <c r="H28" s="131"/>
      <c r="I28" s="131"/>
      <c r="J28" s="134"/>
      <c r="K28" s="131"/>
      <c r="L28" s="131"/>
      <c r="N28" s="131"/>
      <c r="O28" s="131"/>
      <c r="P28" s="131"/>
      <c r="Q28" s="131"/>
      <c r="R28" s="458"/>
      <c r="S28" s="458"/>
      <c r="T28" s="458"/>
      <c r="U28" s="458"/>
      <c r="V28" s="458"/>
      <c r="W28" s="458"/>
      <c r="X28" s="458"/>
      <c r="Y28" s="458"/>
      <c r="Z28" s="458"/>
      <c r="AA28" s="458"/>
      <c r="AC28" s="458"/>
      <c r="AD28" s="458"/>
      <c r="AE28" s="458"/>
      <c r="AF28" s="458"/>
    </row>
    <row r="29" spans="1:32" s="120" customFormat="1" ht="15" customHeight="1">
      <c r="A29" s="132"/>
      <c r="B29" s="132"/>
      <c r="C29" s="135"/>
      <c r="D29" s="135"/>
      <c r="E29" s="135"/>
      <c r="F29" s="135"/>
      <c r="G29" s="135"/>
      <c r="H29" s="135"/>
      <c r="I29" s="135"/>
      <c r="J29" s="135"/>
      <c r="K29" s="135"/>
      <c r="L29" s="132"/>
      <c r="M29" s="132"/>
      <c r="N29" s="132"/>
      <c r="O29" s="132"/>
      <c r="P29" s="132"/>
      <c r="Q29" s="132"/>
      <c r="R29" s="458"/>
      <c r="S29" s="459"/>
      <c r="T29" s="459"/>
      <c r="U29" s="459"/>
      <c r="V29" s="459"/>
      <c r="W29" s="459"/>
      <c r="X29" s="459"/>
      <c r="Y29" s="459"/>
      <c r="Z29" s="459"/>
      <c r="AA29" s="459"/>
      <c r="AB29" s="707"/>
      <c r="AC29" s="459"/>
      <c r="AD29" s="459"/>
      <c r="AE29" s="458"/>
      <c r="AF29" s="458"/>
    </row>
    <row r="30" spans="1:32" s="131" customFormat="1" ht="15" customHeight="1">
      <c r="A30" s="132"/>
      <c r="B30" s="132"/>
      <c r="C30" s="135"/>
      <c r="D30" s="135"/>
      <c r="E30" s="135"/>
      <c r="F30" s="135"/>
      <c r="G30" s="135"/>
      <c r="H30" s="135"/>
      <c r="I30" s="135"/>
      <c r="J30" s="135"/>
      <c r="K30" s="135"/>
      <c r="L30" s="132"/>
      <c r="M30" s="132"/>
      <c r="N30" s="132"/>
      <c r="O30" s="132"/>
      <c r="P30" s="132"/>
      <c r="Q30" s="132"/>
      <c r="R30" s="461"/>
      <c r="S30" s="460"/>
      <c r="T30" s="459"/>
      <c r="U30" s="460"/>
      <c r="V30" s="460"/>
      <c r="W30" s="460"/>
      <c r="X30" s="460"/>
      <c r="Y30" s="726"/>
      <c r="Z30" s="726"/>
      <c r="AA30" s="726"/>
      <c r="AB30" s="708"/>
      <c r="AC30" s="460"/>
      <c r="AD30" s="460"/>
      <c r="AE30" s="461"/>
      <c r="AF30" s="461"/>
    </row>
    <row r="31" spans="1:32" s="120" customFormat="1" ht="15" customHeight="1">
      <c r="A31" s="132"/>
      <c r="B31" s="132"/>
      <c r="C31" s="135"/>
      <c r="D31" s="135"/>
      <c r="E31" s="135"/>
      <c r="F31" s="135"/>
      <c r="G31" s="135"/>
      <c r="H31" s="135"/>
      <c r="I31" s="135"/>
      <c r="J31" s="135"/>
      <c r="K31" s="135"/>
      <c r="L31" s="132"/>
      <c r="M31" s="132"/>
      <c r="N31" s="132"/>
      <c r="O31" s="132"/>
      <c r="P31" s="132"/>
      <c r="Q31" s="132"/>
      <c r="R31" s="458"/>
      <c r="S31" s="727"/>
      <c r="T31" s="727">
        <v>2017</v>
      </c>
      <c r="U31" s="727">
        <v>216</v>
      </c>
      <c r="V31" s="727"/>
      <c r="W31" s="727"/>
      <c r="X31" s="727"/>
      <c r="Y31" s="728"/>
      <c r="Z31" s="728"/>
      <c r="AA31" s="728"/>
      <c r="AB31" s="490"/>
      <c r="AC31" s="459"/>
      <c r="AD31" s="459"/>
      <c r="AE31" s="458"/>
      <c r="AF31" s="458"/>
    </row>
    <row r="32" spans="1:32" s="120" customFormat="1" ht="15" customHeight="1">
      <c r="A32" s="132"/>
      <c r="B32" s="132"/>
      <c r="C32" s="135"/>
      <c r="D32" s="135"/>
      <c r="E32" s="135"/>
      <c r="F32" s="135"/>
      <c r="G32" s="135"/>
      <c r="H32" s="135"/>
      <c r="I32" s="135"/>
      <c r="J32" s="132"/>
      <c r="K32" s="132"/>
      <c r="L32" s="132"/>
      <c r="M32" s="132"/>
      <c r="N32" s="132"/>
      <c r="O32" s="132"/>
      <c r="P32" s="132"/>
      <c r="Q32" s="132"/>
      <c r="R32" s="458"/>
      <c r="S32" s="727" t="s">
        <v>31</v>
      </c>
      <c r="T32" s="729">
        <f>('5. MatrizGeneraciónSEIN (1)'!Q12+'5. MatrizGeneraciónSEIN (1)'!Q19)</f>
        <v>2162.7702167700004</v>
      </c>
      <c r="U32" s="729">
        <f>('5. MatrizGeneraciónSEIN (1)'!R12+'5. MatrizGeneraciónSEIN (1)'!R19)</f>
        <v>1576.171992589502</v>
      </c>
      <c r="V32" s="730">
        <f>+T32/$T$40</f>
        <v>0.54077529345145925</v>
      </c>
      <c r="W32" s="730">
        <f>+U32/$U$40</f>
        <v>0.40810539677867352</v>
      </c>
      <c r="X32" s="727"/>
      <c r="Y32" s="728"/>
      <c r="Z32" s="728"/>
      <c r="AA32" s="728"/>
      <c r="AB32" s="490"/>
      <c r="AC32" s="459"/>
      <c r="AD32" s="459"/>
      <c r="AE32" s="458"/>
      <c r="AF32" s="458"/>
    </row>
    <row r="33" spans="1:32" s="120" customFormat="1" ht="15" customHeight="1">
      <c r="A33" s="132"/>
      <c r="B33" s="132"/>
      <c r="C33" s="135"/>
      <c r="D33" s="135"/>
      <c r="E33" s="135"/>
      <c r="F33" s="135"/>
      <c r="G33" s="135"/>
      <c r="H33" s="135"/>
      <c r="I33" s="135"/>
      <c r="J33" s="132"/>
      <c r="K33" s="132"/>
      <c r="L33" s="132"/>
      <c r="M33" s="132"/>
      <c r="N33" s="132"/>
      <c r="O33" s="132"/>
      <c r="P33" s="132"/>
      <c r="Q33" s="132"/>
      <c r="R33" s="458"/>
      <c r="S33" s="727" t="s">
        <v>183</v>
      </c>
      <c r="T33" s="729">
        <f>+'5. MatrizGeneraciónSEIN (1)'!Q15+'5. MatrizGeneraciónSEIN (1)'!Q16+'5. MatrizGeneraciónSEIN (1)'!Q17+'5. MatrizGeneraciónSEIN (1)'!Q18</f>
        <v>1553.1143380999999</v>
      </c>
      <c r="U33" s="729">
        <f>+'5. MatrizGeneraciónSEIN (1)'!R15+'5. MatrizGeneraciónSEIN (1)'!R16+'5. MatrizGeneraciónSEIN (1)'!R17+'5. MatrizGeneraciónSEIN (1)'!R18</f>
        <v>2037.1579556722857</v>
      </c>
      <c r="V33" s="730">
        <f t="shared" ref="V33:V39" si="0">+T33/$T$40</f>
        <v>0.38833800069802515</v>
      </c>
      <c r="W33" s="730">
        <f t="shared" ref="W33:W39" si="1">+U33/$U$40</f>
        <v>0.52746474351101658</v>
      </c>
      <c r="X33" s="727"/>
      <c r="Y33" s="728"/>
      <c r="Z33" s="728"/>
      <c r="AA33" s="728"/>
      <c r="AB33" s="490"/>
      <c r="AC33" s="459"/>
      <c r="AD33" s="459"/>
      <c r="AE33" s="458"/>
      <c r="AF33" s="458"/>
    </row>
    <row r="34" spans="1:32" s="120" customFormat="1" ht="15" customHeight="1">
      <c r="A34" s="132"/>
      <c r="B34" s="132"/>
      <c r="C34" s="132"/>
      <c r="D34" s="135"/>
      <c r="E34" s="135"/>
      <c r="F34" s="135"/>
      <c r="G34" s="135"/>
      <c r="H34" s="132"/>
      <c r="I34" s="132"/>
      <c r="J34" s="132"/>
      <c r="K34" s="132"/>
      <c r="L34" s="132"/>
      <c r="M34" s="132"/>
      <c r="N34" s="132"/>
      <c r="O34" s="132"/>
      <c r="P34" s="132"/>
      <c r="Q34" s="132"/>
      <c r="R34" s="458"/>
      <c r="S34" s="727" t="s">
        <v>41</v>
      </c>
      <c r="T34" s="729">
        <f>+'5. MatrizGeneraciónSEIN (1)'!Q23</f>
        <v>84.876053969999987</v>
      </c>
      <c r="U34" s="729">
        <f>+'5. MatrizGeneraciónSEIN (1)'!R23</f>
        <v>95.414071852372203</v>
      </c>
      <c r="V34" s="730">
        <f t="shared" si="0"/>
        <v>2.1222260523439486E-2</v>
      </c>
      <c r="W34" s="730">
        <f t="shared" si="1"/>
        <v>2.4704789727679477E-2</v>
      </c>
      <c r="X34" s="727"/>
      <c r="Y34" s="728"/>
      <c r="Z34" s="728"/>
      <c r="AA34" s="728"/>
      <c r="AB34" s="490"/>
      <c r="AC34" s="459"/>
      <c r="AD34" s="459"/>
      <c r="AE34" s="458"/>
      <c r="AF34" s="458"/>
    </row>
    <row r="35" spans="1:32" s="120" customFormat="1" ht="15" customHeight="1">
      <c r="A35" s="132"/>
      <c r="B35" s="132"/>
      <c r="C35" s="135"/>
      <c r="D35" s="135"/>
      <c r="E35" s="135"/>
      <c r="F35" s="135"/>
      <c r="G35" s="135"/>
      <c r="H35" s="135"/>
      <c r="I35" s="135"/>
      <c r="J35" s="132"/>
      <c r="K35" s="132"/>
      <c r="L35" s="132"/>
      <c r="M35" s="132"/>
      <c r="N35" s="132"/>
      <c r="O35" s="132"/>
      <c r="P35" s="132"/>
      <c r="Q35" s="132"/>
      <c r="R35" s="458"/>
      <c r="S35" s="727" t="s">
        <v>57</v>
      </c>
      <c r="T35" s="729">
        <f>+'5. MatrizGeneraciónSEIN (1)'!Q13</f>
        <v>79.400688479999999</v>
      </c>
      <c r="U35" s="729">
        <f>+'5. MatrizGeneraciónSEIN (1)'!R13</f>
        <v>67.156265958838006</v>
      </c>
      <c r="V35" s="730">
        <f t="shared" si="0"/>
        <v>1.9853209684543262E-2</v>
      </c>
      <c r="W35" s="730">
        <f t="shared" si="1"/>
        <v>1.7388225837130164E-2</v>
      </c>
      <c r="X35" s="727"/>
      <c r="Y35" s="728"/>
      <c r="Z35" s="728"/>
      <c r="AA35" s="728"/>
      <c r="AB35" s="490"/>
      <c r="AC35" s="459"/>
      <c r="AD35" s="459"/>
      <c r="AE35" s="458"/>
      <c r="AF35" s="458"/>
    </row>
    <row r="36" spans="1:32" s="120" customFormat="1" ht="15" customHeight="1">
      <c r="A36" s="132"/>
      <c r="B36" s="132"/>
      <c r="C36" s="132"/>
      <c r="D36" s="132"/>
      <c r="E36" s="132"/>
      <c r="F36" s="132"/>
      <c r="G36" s="132"/>
      <c r="H36" s="132"/>
      <c r="I36" s="132"/>
      <c r="J36" s="132"/>
      <c r="K36" s="132"/>
      <c r="L36" s="132"/>
      <c r="M36" s="132"/>
      <c r="N36" s="132"/>
      <c r="O36" s="132"/>
      <c r="P36" s="132"/>
      <c r="Q36" s="132"/>
      <c r="R36" s="458"/>
      <c r="S36" s="727" t="s">
        <v>184</v>
      </c>
      <c r="T36" s="729">
        <f>+'5. MatrizGeneraciónSEIN (1)'!Q14+'5. MatrizGeneraciónSEIN (1)'!Q24+'5. MatrizGeneraciónSEIN (1)'!Q25</f>
        <v>92.382643180000002</v>
      </c>
      <c r="U36" s="729">
        <f>+'5. MatrizGeneraciónSEIN (1)'!R14+'5. MatrizGeneraciónSEIN (1)'!R24+'5. MatrizGeneraciónSEIN (1)'!R25</f>
        <v>57.273199419990604</v>
      </c>
      <c r="V36" s="730">
        <f t="shared" si="0"/>
        <v>2.3099194999132336E-2</v>
      </c>
      <c r="W36" s="730">
        <f t="shared" si="1"/>
        <v>1.4829283786269352E-2</v>
      </c>
      <c r="X36" s="727"/>
      <c r="Y36" s="728"/>
      <c r="Z36" s="728"/>
      <c r="AA36" s="728"/>
      <c r="AB36" s="490"/>
      <c r="AC36" s="459"/>
      <c r="AD36" s="459"/>
      <c r="AE36" s="458"/>
      <c r="AF36" s="458"/>
    </row>
    <row r="37" spans="1:32" s="120" customFormat="1" ht="15" customHeight="1">
      <c r="A37" s="132"/>
      <c r="B37" s="132"/>
      <c r="C37" s="132"/>
      <c r="D37" s="132"/>
      <c r="E37" s="132"/>
      <c r="F37" s="132"/>
      <c r="G37" s="132"/>
      <c r="H37" s="132"/>
      <c r="I37" s="132"/>
      <c r="J37" s="132"/>
      <c r="K37" s="132"/>
      <c r="L37" s="132"/>
      <c r="M37" s="132"/>
      <c r="N37" s="132"/>
      <c r="O37" s="132"/>
      <c r="P37" s="132"/>
      <c r="Q37" s="132"/>
      <c r="R37" s="458"/>
      <c r="S37" s="727" t="s">
        <v>40</v>
      </c>
      <c r="T37" s="731">
        <f>+'5. MatrizGeneraciónSEIN (1)'!Q22</f>
        <v>15.85539593</v>
      </c>
      <c r="U37" s="731">
        <f>+'5. MatrizGeneraciónSEIN (1)'!R22</f>
        <v>15.9687709575</v>
      </c>
      <c r="V37" s="730">
        <f t="shared" si="0"/>
        <v>3.9644555488839743E-3</v>
      </c>
      <c r="W37" s="730">
        <f t="shared" si="1"/>
        <v>4.1346640076833086E-3</v>
      </c>
      <c r="X37" s="727"/>
      <c r="Y37" s="728"/>
      <c r="Z37" s="728"/>
      <c r="AA37" s="728"/>
      <c r="AB37" s="490"/>
      <c r="AC37" s="459"/>
      <c r="AD37" s="459"/>
      <c r="AE37" s="458"/>
      <c r="AF37" s="458"/>
    </row>
    <row r="38" spans="1:32" s="120" customFormat="1" ht="15" customHeight="1">
      <c r="A38" s="132"/>
      <c r="B38" s="132"/>
      <c r="C38" s="137"/>
      <c r="D38" s="137"/>
      <c r="E38" s="132"/>
      <c r="F38" s="132"/>
      <c r="G38" s="132"/>
      <c r="H38" s="132"/>
      <c r="I38" s="132"/>
      <c r="J38" s="132"/>
      <c r="K38" s="132"/>
      <c r="L38" s="132"/>
      <c r="M38" s="132"/>
      <c r="N38" s="132"/>
      <c r="O38" s="132"/>
      <c r="P38" s="132"/>
      <c r="Q38" s="132"/>
      <c r="R38" s="458"/>
      <c r="S38" s="727" t="s">
        <v>60</v>
      </c>
      <c r="T38" s="731">
        <f>+'5. MatrizGeneraciónSEIN (1)'!Q21</f>
        <v>8.2079672680000009</v>
      </c>
      <c r="U38" s="731">
        <f>+'5. MatrizGeneraciónSEIN (1)'!R21</f>
        <v>8.938815525271</v>
      </c>
      <c r="V38" s="730">
        <f t="shared" si="0"/>
        <v>2.0523058222161111E-3</v>
      </c>
      <c r="W38" s="730">
        <f t="shared" si="1"/>
        <v>2.3144548144639998E-3</v>
      </c>
      <c r="X38" s="727"/>
      <c r="Y38" s="728"/>
      <c r="Z38" s="728"/>
      <c r="AA38" s="728"/>
      <c r="AB38" s="490"/>
      <c r="AC38" s="459"/>
      <c r="AD38" s="459"/>
      <c r="AE38" s="458"/>
      <c r="AF38" s="458"/>
    </row>
    <row r="39" spans="1:32" s="120" customFormat="1" ht="15" customHeight="1">
      <c r="A39" s="132"/>
      <c r="B39" s="132"/>
      <c r="C39" s="137"/>
      <c r="D39" s="137" t="str">
        <f>"Total = "&amp;ROUND((T40),2)&amp;" GWh"</f>
        <v>Total = 3999,39 GWh</v>
      </c>
      <c r="F39" s="132"/>
      <c r="G39" s="132"/>
      <c r="H39" s="132"/>
      <c r="I39" s="132"/>
      <c r="J39" s="132"/>
      <c r="K39" s="132"/>
      <c r="L39" s="132"/>
      <c r="M39" s="137" t="str">
        <f>"Total = "&amp;ROUND((U40),2)&amp;" GWh"</f>
        <v>Total = 3862,17 GWh</v>
      </c>
      <c r="N39" s="132"/>
      <c r="O39" s="132"/>
      <c r="P39" s="132"/>
      <c r="Q39" s="132"/>
      <c r="R39" s="458"/>
      <c r="S39" s="732" t="s">
        <v>61</v>
      </c>
      <c r="T39" s="731">
        <f>+'5. MatrizGeneraciónSEIN (1)'!Q20</f>
        <v>2.7806915749999996</v>
      </c>
      <c r="U39" s="731">
        <f>+'5. MatrizGeneraciónSEIN (1)'!R20</f>
        <v>4.0878800420500001</v>
      </c>
      <c r="V39" s="730">
        <f t="shared" si="0"/>
        <v>6.9527927230030799E-4</v>
      </c>
      <c r="W39" s="730">
        <f t="shared" si="1"/>
        <v>1.0584415370835257E-3</v>
      </c>
      <c r="X39" s="727"/>
      <c r="Y39" s="728"/>
      <c r="Z39" s="728"/>
      <c r="AA39" s="728"/>
      <c r="AB39" s="490"/>
      <c r="AC39" s="459"/>
      <c r="AD39" s="459"/>
      <c r="AE39" s="458"/>
      <c r="AF39" s="458"/>
    </row>
    <row r="40" spans="1:32" ht="15" customHeight="1">
      <c r="A40" s="132"/>
      <c r="B40" s="132"/>
      <c r="C40" s="137"/>
      <c r="D40" s="137"/>
      <c r="E40" s="132"/>
      <c r="F40" s="132"/>
      <c r="G40" s="132"/>
      <c r="H40" s="132"/>
      <c r="I40" s="132"/>
      <c r="J40" s="132"/>
      <c r="K40" s="132"/>
      <c r="L40" s="132"/>
      <c r="M40" s="132"/>
      <c r="N40" s="132"/>
      <c r="O40" s="132"/>
      <c r="P40" s="132"/>
      <c r="Q40" s="132"/>
      <c r="S40" s="734"/>
      <c r="T40" s="731">
        <f>+SUM(T32:T39)</f>
        <v>3999.3879952730008</v>
      </c>
      <c r="U40" s="731">
        <f>+SUM(U32:U39)</f>
        <v>3862.1689520178097</v>
      </c>
      <c r="V40" s="732"/>
      <c r="W40" s="732"/>
      <c r="X40" s="732"/>
      <c r="Y40" s="735"/>
      <c r="Z40" s="728"/>
      <c r="AA40" s="728"/>
      <c r="AB40" s="492"/>
      <c r="AC40" s="462"/>
      <c r="AD40" s="462"/>
      <c r="AE40" s="463"/>
      <c r="AF40" s="463"/>
    </row>
    <row r="41" spans="1:32" ht="15" customHeight="1">
      <c r="A41" s="132"/>
      <c r="B41" s="132"/>
      <c r="C41" s="132"/>
      <c r="D41" s="132"/>
      <c r="E41" s="132"/>
      <c r="F41" s="132"/>
      <c r="G41" s="132"/>
      <c r="H41" s="132"/>
      <c r="I41" s="132"/>
      <c r="J41" s="132"/>
      <c r="K41" s="132"/>
      <c r="L41" s="132"/>
      <c r="M41" s="132"/>
      <c r="N41" s="132"/>
      <c r="O41" s="132"/>
      <c r="P41" s="132"/>
      <c r="Q41" s="132"/>
      <c r="S41" s="732"/>
      <c r="T41" s="736">
        <f>+T40-'5. MatrizGeneraciónSEIN (1)'!Q26</f>
        <v>0</v>
      </c>
      <c r="U41" s="736">
        <f>+U40-'5. MatrizGeneraciónSEIN (1)'!R26</f>
        <v>0</v>
      </c>
      <c r="V41" s="732"/>
      <c r="W41" s="732"/>
      <c r="X41" s="732"/>
      <c r="Y41" s="735"/>
      <c r="Z41" s="735"/>
      <c r="AA41" s="735"/>
      <c r="AB41" s="492"/>
      <c r="AC41" s="462"/>
      <c r="AD41" s="462"/>
      <c r="AE41" s="463"/>
      <c r="AF41" s="463"/>
    </row>
    <row r="42" spans="1:32" ht="15" customHeight="1">
      <c r="A42" s="132"/>
      <c r="B42" s="132"/>
      <c r="C42" s="132"/>
      <c r="D42" s="132"/>
      <c r="E42" s="132"/>
      <c r="F42" s="132"/>
      <c r="G42" s="132"/>
      <c r="H42" s="132"/>
      <c r="I42" s="132"/>
      <c r="J42" s="132"/>
      <c r="K42" s="132"/>
      <c r="L42" s="132"/>
      <c r="M42" s="132"/>
      <c r="N42" s="132"/>
      <c r="O42" s="132"/>
      <c r="P42" s="132"/>
      <c r="Q42" s="132"/>
      <c r="S42" s="732"/>
      <c r="T42" s="731"/>
      <c r="U42" s="731"/>
      <c r="V42" s="732"/>
      <c r="W42" s="732"/>
      <c r="X42" s="732"/>
      <c r="Y42" s="735"/>
      <c r="Z42" s="735"/>
      <c r="AA42" s="735"/>
      <c r="AB42" s="492"/>
      <c r="AC42" s="462"/>
      <c r="AD42" s="462"/>
      <c r="AE42" s="463"/>
      <c r="AF42" s="463"/>
    </row>
    <row r="43" spans="1:32" ht="15" customHeight="1">
      <c r="S43" s="737"/>
      <c r="T43" s="738"/>
      <c r="U43" s="737"/>
      <c r="V43" s="737"/>
      <c r="W43" s="737"/>
      <c r="X43" s="735"/>
      <c r="Y43" s="735"/>
      <c r="Z43" s="735"/>
      <c r="AA43" s="735"/>
      <c r="AB43" s="492"/>
      <c r="AC43" s="462"/>
      <c r="AD43" s="462"/>
      <c r="AE43" s="463"/>
      <c r="AF43" s="463"/>
    </row>
    <row r="44" spans="1:32" ht="15" customHeight="1">
      <c r="S44" s="737"/>
      <c r="T44" s="739"/>
      <c r="U44" s="739"/>
      <c r="V44" s="740"/>
      <c r="W44" s="737"/>
      <c r="X44" s="735"/>
      <c r="Y44" s="735"/>
      <c r="Z44" s="735"/>
      <c r="AA44" s="735"/>
      <c r="AB44" s="492"/>
      <c r="AC44" s="462"/>
      <c r="AD44" s="462"/>
    </row>
    <row r="45" spans="1:32" ht="15" customHeight="1">
      <c r="S45" s="737"/>
      <c r="T45" s="739"/>
      <c r="U45" s="739"/>
      <c r="V45" s="740"/>
      <c r="W45" s="737"/>
      <c r="X45" s="735"/>
      <c r="Y45" s="735"/>
      <c r="Z45" s="735"/>
      <c r="AA45" s="735"/>
      <c r="AB45" s="492"/>
      <c r="AC45" s="462"/>
      <c r="AD45" s="462"/>
    </row>
    <row r="46" spans="1:32" ht="15" customHeight="1">
      <c r="S46" s="737"/>
      <c r="T46" s="737"/>
      <c r="U46" s="739"/>
      <c r="V46" s="737"/>
      <c r="W46" s="737"/>
      <c r="X46" s="735"/>
      <c r="Y46" s="735"/>
      <c r="Z46" s="735"/>
      <c r="AA46" s="735"/>
      <c r="AB46" s="492"/>
      <c r="AC46" s="462"/>
      <c r="AD46" s="462"/>
    </row>
    <row r="47" spans="1:32" ht="15" customHeight="1">
      <c r="S47" s="737"/>
      <c r="T47" s="737"/>
      <c r="U47" s="739"/>
      <c r="V47" s="737"/>
      <c r="W47" s="737"/>
      <c r="X47" s="735"/>
      <c r="Y47" s="735"/>
      <c r="Z47" s="735"/>
      <c r="AA47" s="735"/>
      <c r="AB47" s="492"/>
      <c r="AC47" s="462"/>
      <c r="AD47" s="462"/>
    </row>
    <row r="48" spans="1:32" ht="15" customHeight="1">
      <c r="S48" s="737"/>
      <c r="T48" s="737"/>
      <c r="U48" s="739"/>
      <c r="V48" s="737"/>
      <c r="W48" s="737"/>
      <c r="AC48" s="463"/>
      <c r="AD48" s="463"/>
    </row>
    <row r="49" spans="19:30" ht="15" customHeight="1">
      <c r="S49" s="737"/>
      <c r="T49" s="737"/>
      <c r="U49" s="739"/>
      <c r="V49" s="737"/>
      <c r="W49" s="737"/>
      <c r="AC49" s="463"/>
      <c r="AD49" s="463"/>
    </row>
    <row r="50" spans="19:30" ht="15" customHeight="1">
      <c r="S50" s="737"/>
      <c r="T50" s="737"/>
      <c r="U50" s="739"/>
      <c r="V50" s="737"/>
      <c r="W50" s="737"/>
      <c r="AC50" s="463"/>
      <c r="AD50" s="463"/>
    </row>
    <row r="51" spans="19:30" ht="15" customHeight="1">
      <c r="S51" s="737"/>
      <c r="T51" s="737"/>
      <c r="U51" s="739"/>
      <c r="V51" s="737"/>
      <c r="W51" s="737"/>
      <c r="AC51" s="463"/>
      <c r="AD51" s="463"/>
    </row>
    <row r="52" spans="19:30" ht="15" customHeight="1">
      <c r="S52" s="737"/>
      <c r="T52" s="737"/>
      <c r="U52" s="739"/>
      <c r="V52" s="737"/>
      <c r="W52" s="737"/>
      <c r="AC52" s="463"/>
      <c r="AD52" s="463"/>
    </row>
    <row r="53" spans="19:30" ht="15" customHeight="1">
      <c r="S53" s="737"/>
      <c r="T53" s="737"/>
      <c r="U53" s="739"/>
      <c r="V53" s="737"/>
      <c r="W53" s="737"/>
      <c r="AC53" s="463"/>
      <c r="AD53" s="463"/>
    </row>
    <row r="54" spans="19:30" ht="15" customHeight="1">
      <c r="S54" s="737"/>
      <c r="T54" s="737"/>
      <c r="U54" s="739"/>
      <c r="V54" s="737"/>
      <c r="W54" s="737"/>
      <c r="AC54" s="463"/>
      <c r="AD54" s="463"/>
    </row>
    <row r="55" spans="19:30" ht="15" customHeight="1">
      <c r="S55" s="737"/>
      <c r="T55" s="737"/>
      <c r="U55" s="739"/>
      <c r="V55" s="737"/>
      <c r="W55" s="737"/>
      <c r="AC55" s="463"/>
      <c r="AD55" s="463"/>
    </row>
    <row r="56" spans="19:30" ht="15" customHeight="1">
      <c r="S56" s="737"/>
      <c r="T56" s="737"/>
      <c r="U56" s="739"/>
      <c r="V56" s="737"/>
      <c r="W56" s="737"/>
      <c r="AC56" s="463"/>
      <c r="AD56" s="463"/>
    </row>
    <row r="57" spans="19:30" ht="15" customHeight="1">
      <c r="S57" s="737"/>
      <c r="T57" s="737"/>
      <c r="U57" s="739"/>
      <c r="V57" s="737"/>
      <c r="W57" s="737"/>
      <c r="AC57" s="463"/>
      <c r="AD57" s="463"/>
    </row>
    <row r="58" spans="19:30" ht="15" customHeight="1">
      <c r="AC58" s="463"/>
      <c r="AD58" s="463"/>
    </row>
    <row r="59" spans="19:30" ht="15" customHeight="1">
      <c r="AC59" s="463"/>
      <c r="AD59" s="463"/>
    </row>
    <row r="60" spans="19:30" ht="15" customHeight="1">
      <c r="AC60" s="463"/>
      <c r="AD60" s="463"/>
    </row>
    <row r="61" spans="19:30" ht="15" customHeight="1">
      <c r="AC61" s="463"/>
      <c r="AD61" s="463"/>
    </row>
    <row r="62" spans="19:30">
      <c r="U62" s="741"/>
      <c r="AC62" s="463"/>
      <c r="AD62" s="463"/>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&amp;R&amp;"Tahoma,Negrita"Informe de la Operación Mensual - Junio 2017
INFSGI-MES-06-2017
07/07/2017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X323"/>
  <sheetViews>
    <sheetView view="pageBreakPreview" zoomScale="115" zoomScaleNormal="100" zoomScaleSheetLayoutView="115" workbookViewId="0">
      <selection activeCell="V24" sqref="V24"/>
    </sheetView>
  </sheetViews>
  <sheetFormatPr defaultRowHeight="11.25"/>
  <cols>
    <col min="1" max="1" width="45.6640625" style="139" customWidth="1"/>
    <col min="2" max="2" width="17.6640625" style="139" customWidth="1"/>
    <col min="3" max="3" width="16.6640625" style="139" customWidth="1"/>
    <col min="4" max="4" width="19.1640625" style="139" customWidth="1"/>
    <col min="5" max="7" width="16.1640625" style="139" customWidth="1"/>
    <col min="8" max="9" width="15" style="139" customWidth="1"/>
    <col min="10" max="10" width="17.1640625" style="139" customWidth="1"/>
    <col min="11" max="11" width="16.83203125" style="197" customWidth="1"/>
    <col min="12" max="12" width="9.33203125" style="742"/>
    <col min="13" max="13" width="9.33203125" style="362"/>
    <col min="14" max="14" width="27.83203125" style="362" bestFit="1" customWidth="1"/>
    <col min="15" max="15" width="20.6640625" style="362" bestFit="1" customWidth="1"/>
    <col min="16" max="16" width="16.33203125" style="362" bestFit="1" customWidth="1"/>
    <col min="17" max="17" width="9.83203125" style="362" bestFit="1" customWidth="1"/>
    <col min="18" max="18" width="27.1640625" style="362" bestFit="1" customWidth="1"/>
    <col min="19" max="19" width="12.5" style="362" bestFit="1" customWidth="1"/>
    <col min="20" max="23" width="9.33203125" style="362"/>
    <col min="24" max="24" width="9.33203125" style="882"/>
    <col min="25" max="16384" width="9.33203125" style="139"/>
  </cols>
  <sheetData>
    <row r="1" spans="1:24" ht="6.75" customHeight="1">
      <c r="A1" s="190"/>
      <c r="B1" s="191"/>
      <c r="C1" s="191"/>
      <c r="D1" s="191"/>
      <c r="E1" s="191"/>
      <c r="F1" s="191"/>
      <c r="G1" s="191"/>
      <c r="H1" s="192"/>
      <c r="I1" s="192"/>
      <c r="J1" s="193"/>
      <c r="K1" s="193"/>
    </row>
    <row r="2" spans="1:24" ht="14.1" hidden="1" customHeight="1">
      <c r="A2" s="194"/>
      <c r="B2" s="195"/>
      <c r="C2" s="195"/>
      <c r="D2" s="195"/>
      <c r="E2" s="195"/>
      <c r="F2" s="195"/>
      <c r="G2" s="195"/>
      <c r="H2" s="196"/>
      <c r="I2" s="196"/>
      <c r="J2" s="196"/>
      <c r="K2" s="196"/>
    </row>
    <row r="3" spans="1:24" ht="14.1" customHeight="1">
      <c r="A3" s="194"/>
      <c r="B3" s="195"/>
      <c r="C3" s="195"/>
      <c r="D3" s="195"/>
      <c r="E3" s="195"/>
      <c r="F3" s="195"/>
      <c r="G3" s="195"/>
      <c r="H3" s="196"/>
      <c r="I3" s="196"/>
      <c r="J3" s="196"/>
      <c r="K3" s="196"/>
    </row>
    <row r="4" spans="1:24" ht="24" customHeight="1">
      <c r="A4" s="1289" t="s">
        <v>783</v>
      </c>
      <c r="B4" s="1289"/>
      <c r="C4" s="1289"/>
      <c r="D4" s="1289"/>
      <c r="E4" s="1289"/>
      <c r="F4" s="1289"/>
      <c r="G4" s="1289"/>
      <c r="H4" s="1289"/>
      <c r="I4" s="1289"/>
      <c r="J4" s="1289"/>
      <c r="K4" s="199"/>
    </row>
    <row r="5" spans="1:24" ht="10.5" customHeight="1">
      <c r="A5" s="197"/>
      <c r="B5" s="198"/>
      <c r="C5" s="200"/>
      <c r="D5" s="201"/>
      <c r="E5" s="201"/>
      <c r="F5" s="201"/>
      <c r="G5" s="199"/>
      <c r="H5" s="202"/>
      <c r="I5" s="202"/>
      <c r="J5" s="203"/>
      <c r="K5" s="199"/>
    </row>
    <row r="6" spans="1:24" ht="15.95" customHeight="1">
      <c r="A6" s="652" t="s">
        <v>592</v>
      </c>
      <c r="B6" s="198"/>
      <c r="C6" s="200"/>
      <c r="D6" s="201"/>
      <c r="E6" s="201"/>
      <c r="F6" s="201"/>
      <c r="G6" s="199"/>
      <c r="H6" s="202"/>
      <c r="I6" s="202"/>
      <c r="J6" s="203"/>
      <c r="K6" s="199"/>
    </row>
    <row r="7" spans="1:24" ht="18.75" customHeight="1">
      <c r="A7" s="534" t="s">
        <v>798</v>
      </c>
      <c r="B7" s="198"/>
      <c r="C7" s="200"/>
      <c r="D7" s="201"/>
      <c r="E7" s="201"/>
      <c r="F7" s="201"/>
      <c r="G7" s="199"/>
      <c r="H7" s="202"/>
      <c r="I7" s="202"/>
      <c r="J7" s="203"/>
      <c r="K7" s="199"/>
    </row>
    <row r="8" spans="1:24" ht="7.5" customHeight="1">
      <c r="A8" s="197"/>
      <c r="B8" s="198"/>
      <c r="C8" s="200"/>
      <c r="D8" s="201"/>
      <c r="E8" s="201"/>
      <c r="F8" s="201"/>
      <c r="G8" s="199"/>
      <c r="H8" s="202"/>
      <c r="I8" s="202"/>
      <c r="J8" s="203"/>
      <c r="K8" s="199"/>
    </row>
    <row r="9" spans="1:24" ht="58.5" customHeight="1">
      <c r="A9" s="1148" t="s">
        <v>18</v>
      </c>
      <c r="B9" s="1149" t="s">
        <v>23</v>
      </c>
      <c r="C9" s="1149" t="s">
        <v>20</v>
      </c>
      <c r="D9" s="1149" t="s">
        <v>27</v>
      </c>
      <c r="E9" s="1149" t="s">
        <v>19</v>
      </c>
      <c r="F9" s="1150" t="s">
        <v>21</v>
      </c>
      <c r="G9" s="1151" t="s">
        <v>24</v>
      </c>
      <c r="H9" s="1150" t="s">
        <v>814</v>
      </c>
      <c r="I9" s="1151" t="s">
        <v>815</v>
      </c>
      <c r="J9" s="1152" t="s">
        <v>26</v>
      </c>
    </row>
    <row r="10" spans="1:24" s="162" customFormat="1" ht="20.25" customHeight="1">
      <c r="A10" s="1153" t="s">
        <v>525</v>
      </c>
      <c r="B10" s="1154" t="s">
        <v>30</v>
      </c>
      <c r="C10" s="1155" t="s">
        <v>390</v>
      </c>
      <c r="D10" s="1156" t="s">
        <v>32</v>
      </c>
      <c r="E10" s="1155" t="s">
        <v>392</v>
      </c>
      <c r="F10" s="1157" t="s">
        <v>386</v>
      </c>
      <c r="G10" s="1158">
        <v>13.8</v>
      </c>
      <c r="H10" s="1159">
        <v>35</v>
      </c>
      <c r="I10" s="1159">
        <v>35</v>
      </c>
      <c r="J10" s="1160" t="s">
        <v>387</v>
      </c>
      <c r="K10" s="197"/>
      <c r="L10" s="743"/>
      <c r="M10" s="894"/>
      <c r="N10" s="357"/>
      <c r="O10" s="357"/>
      <c r="P10" s="357"/>
      <c r="Q10" s="357"/>
      <c r="R10" s="357"/>
      <c r="S10" s="357"/>
      <c r="T10" s="357"/>
      <c r="U10" s="357"/>
      <c r="V10" s="357"/>
      <c r="W10" s="357"/>
      <c r="X10" s="883"/>
    </row>
    <row r="11" spans="1:24" s="162" customFormat="1" ht="20.25" customHeight="1">
      <c r="A11" s="1161" t="s">
        <v>538</v>
      </c>
      <c r="B11" s="1162" t="s">
        <v>29</v>
      </c>
      <c r="C11" s="1163" t="s">
        <v>539</v>
      </c>
      <c r="D11" s="1164" t="s">
        <v>540</v>
      </c>
      <c r="E11" s="1163" t="s">
        <v>541</v>
      </c>
      <c r="F11" s="1165" t="s">
        <v>542</v>
      </c>
      <c r="G11" s="1166">
        <v>10</v>
      </c>
      <c r="H11" s="1167">
        <v>19.899999999999999</v>
      </c>
      <c r="I11" s="1167">
        <v>20.456</v>
      </c>
      <c r="J11" s="1168" t="s">
        <v>543</v>
      </c>
      <c r="K11" s="197"/>
      <c r="L11" s="743"/>
      <c r="M11" s="894"/>
      <c r="N11" s="357"/>
      <c r="O11" s="357"/>
      <c r="P11" s="357"/>
      <c r="Q11" s="357"/>
      <c r="R11" s="357"/>
      <c r="S11" s="357"/>
      <c r="T11" s="357"/>
      <c r="U11" s="357"/>
      <c r="V11" s="357"/>
      <c r="W11" s="357"/>
      <c r="X11" s="883"/>
    </row>
    <row r="12" spans="1:24" s="162" customFormat="1" ht="18" customHeight="1">
      <c r="A12" s="1153" t="s">
        <v>794</v>
      </c>
      <c r="B12" s="1154" t="s">
        <v>29</v>
      </c>
      <c r="C12" s="1155" t="s">
        <v>539</v>
      </c>
      <c r="D12" s="1156" t="s">
        <v>540</v>
      </c>
      <c r="E12" s="1155" t="s">
        <v>795</v>
      </c>
      <c r="F12" s="1157" t="s">
        <v>796</v>
      </c>
      <c r="G12" s="1158">
        <v>13.8</v>
      </c>
      <c r="H12" s="1159">
        <v>19.399999999999999</v>
      </c>
      <c r="I12" s="1159">
        <v>19.683</v>
      </c>
      <c r="J12" s="1160" t="s">
        <v>797</v>
      </c>
      <c r="K12" s="197"/>
      <c r="L12" s="743"/>
      <c r="M12" s="894"/>
      <c r="N12" s="357"/>
      <c r="O12" s="357"/>
      <c r="P12" s="357"/>
      <c r="Q12" s="357"/>
      <c r="R12" s="357"/>
      <c r="S12" s="357"/>
      <c r="T12" s="357"/>
      <c r="U12" s="357"/>
      <c r="V12" s="357"/>
      <c r="W12" s="357"/>
      <c r="X12" s="883"/>
    </row>
    <row r="13" spans="1:24" s="162" customFormat="1" ht="17.25" customHeight="1">
      <c r="A13" s="249" t="s">
        <v>28</v>
      </c>
      <c r="B13" s="250"/>
      <c r="C13" s="251"/>
      <c r="D13" s="251"/>
      <c r="E13" s="252"/>
      <c r="F13" s="253"/>
      <c r="G13" s="254"/>
      <c r="H13" s="541">
        <f>+H10+H11+H12</f>
        <v>74.3</v>
      </c>
      <c r="I13" s="541">
        <f>+I10+I11+I12</f>
        <v>75.13900000000001</v>
      </c>
      <c r="J13" s="255"/>
      <c r="K13" s="197"/>
      <c r="L13" s="743"/>
      <c r="M13" s="894"/>
      <c r="N13" s="357"/>
      <c r="O13" s="357"/>
      <c r="P13" s="357"/>
      <c r="Q13" s="357"/>
      <c r="R13" s="357"/>
      <c r="S13" s="357"/>
      <c r="T13" s="357"/>
      <c r="U13" s="357"/>
      <c r="V13" s="357"/>
      <c r="W13" s="357"/>
      <c r="X13" s="883"/>
    </row>
    <row r="14" spans="1:24" s="162" customFormat="1" ht="17.25" customHeight="1">
      <c r="A14" s="636" t="s">
        <v>784</v>
      </c>
      <c r="B14" s="197"/>
      <c r="C14" s="197"/>
      <c r="D14" s="197"/>
      <c r="E14" s="197"/>
      <c r="F14" s="197"/>
      <c r="G14" s="197"/>
      <c r="H14" s="197"/>
      <c r="I14" s="197"/>
      <c r="J14" s="197"/>
      <c r="K14" s="197"/>
      <c r="L14" s="743"/>
      <c r="M14" s="894"/>
      <c r="N14" s="357"/>
      <c r="O14" s="357"/>
      <c r="P14" s="357"/>
      <c r="Q14" s="357"/>
      <c r="R14" s="357"/>
      <c r="S14" s="357"/>
      <c r="T14" s="357"/>
      <c r="U14" s="357"/>
      <c r="V14" s="357"/>
      <c r="W14" s="357"/>
      <c r="X14" s="883"/>
    </row>
    <row r="15" spans="1:24" s="162" customFormat="1" ht="6.75" customHeight="1">
      <c r="A15" s="363"/>
      <c r="B15" s="197"/>
      <c r="C15" s="197"/>
      <c r="D15" s="197"/>
      <c r="E15" s="197"/>
      <c r="F15" s="197"/>
      <c r="G15" s="197"/>
      <c r="H15" s="197"/>
      <c r="I15" s="197"/>
      <c r="J15" s="197"/>
      <c r="K15" s="197"/>
      <c r="L15" s="743"/>
      <c r="M15" s="894"/>
      <c r="N15" s="357"/>
      <c r="O15" s="357"/>
      <c r="P15" s="357"/>
      <c r="Q15" s="357"/>
      <c r="R15" s="357"/>
      <c r="S15" s="357"/>
      <c r="T15" s="357"/>
      <c r="U15" s="357"/>
      <c r="V15" s="357"/>
      <c r="W15" s="357"/>
      <c r="X15" s="883"/>
    </row>
    <row r="16" spans="1:24" s="162" customFormat="1" ht="15" customHeight="1">
      <c r="A16" s="637" t="s">
        <v>593</v>
      </c>
      <c r="B16" s="216"/>
      <c r="C16" s="216"/>
      <c r="D16" s="216"/>
      <c r="E16" s="216"/>
      <c r="F16" s="216"/>
      <c r="G16" s="216"/>
      <c r="H16" s="216"/>
      <c r="I16" s="216"/>
      <c r="J16" s="216"/>
      <c r="K16" s="197"/>
      <c r="L16" s="744"/>
      <c r="M16" s="894"/>
      <c r="N16" s="357"/>
      <c r="O16" s="357"/>
      <c r="P16" s="357"/>
      <c r="Q16" s="357"/>
      <c r="R16" s="357"/>
      <c r="S16" s="357"/>
      <c r="T16" s="357"/>
      <c r="U16" s="357"/>
      <c r="V16" s="357"/>
      <c r="W16" s="357"/>
      <c r="X16" s="883"/>
    </row>
    <row r="17" spans="1:24" s="162" customFormat="1" ht="20.25" customHeight="1">
      <c r="A17" s="204"/>
      <c r="B17" s="216"/>
      <c r="C17" s="216"/>
      <c r="D17" s="216"/>
      <c r="E17" s="216"/>
      <c r="F17" s="216"/>
      <c r="G17" s="216"/>
      <c r="H17" s="216"/>
      <c r="I17" s="216"/>
      <c r="J17" s="216"/>
      <c r="K17" s="239"/>
      <c r="L17" s="744"/>
      <c r="M17" s="894"/>
      <c r="N17" s="357"/>
      <c r="O17" s="357"/>
      <c r="P17" s="357"/>
      <c r="Q17" s="357"/>
      <c r="R17" s="357"/>
      <c r="S17" s="357"/>
      <c r="T17" s="357"/>
      <c r="U17" s="357"/>
      <c r="V17" s="357"/>
      <c r="W17" s="357"/>
      <c r="X17" s="883"/>
    </row>
    <row r="18" spans="1:24" s="163" customFormat="1" ht="12" hidden="1" customHeight="1">
      <c r="A18" s="425"/>
      <c r="B18" s="207"/>
      <c r="C18" s="208"/>
      <c r="D18" s="208"/>
      <c r="E18" s="208"/>
      <c r="F18" s="208"/>
      <c r="G18" s="208"/>
      <c r="H18" s="208"/>
      <c r="I18" s="209"/>
      <c r="J18" s="209"/>
      <c r="K18" s="209"/>
      <c r="L18" s="745"/>
      <c r="M18" s="895"/>
      <c r="N18" s="895"/>
      <c r="O18" s="895"/>
      <c r="P18" s="895"/>
      <c r="Q18" s="895"/>
      <c r="R18" s="895"/>
      <c r="S18" s="895"/>
      <c r="T18" s="895"/>
      <c r="U18" s="895"/>
      <c r="V18" s="895"/>
      <c r="W18" s="895"/>
      <c r="X18" s="884"/>
    </row>
    <row r="19" spans="1:24" s="164" customFormat="1" ht="11.25" hidden="1" customHeight="1">
      <c r="A19" s="426"/>
      <c r="B19" s="208"/>
      <c r="C19" s="208"/>
      <c r="D19" s="208"/>
      <c r="E19" s="208"/>
      <c r="F19" s="208"/>
      <c r="G19" s="208"/>
      <c r="H19" s="208"/>
      <c r="I19" s="211"/>
      <c r="J19" s="211"/>
      <c r="K19" s="211"/>
      <c r="L19" s="746"/>
      <c r="M19" s="896"/>
      <c r="N19" s="896"/>
      <c r="O19" s="896"/>
      <c r="P19" s="896"/>
      <c r="Q19" s="896"/>
      <c r="R19" s="896"/>
      <c r="S19" s="896"/>
      <c r="T19" s="896"/>
      <c r="U19" s="896"/>
      <c r="V19" s="896"/>
      <c r="W19" s="896"/>
      <c r="X19" s="885"/>
    </row>
    <row r="20" spans="1:24" s="163" customFormat="1" ht="12" hidden="1" customHeight="1">
      <c r="A20" s="426"/>
      <c r="B20" s="208"/>
      <c r="C20" s="208"/>
      <c r="D20" s="208"/>
      <c r="E20" s="208"/>
      <c r="F20" s="208"/>
      <c r="G20" s="208"/>
      <c r="H20" s="208"/>
      <c r="I20" s="209"/>
      <c r="J20" s="209" t="s">
        <v>643</v>
      </c>
      <c r="K20" s="209"/>
      <c r="L20" s="745"/>
      <c r="M20" s="895"/>
      <c r="N20" s="895"/>
      <c r="O20" s="895"/>
      <c r="P20" s="895"/>
      <c r="Q20" s="895"/>
      <c r="R20" s="895"/>
      <c r="S20" s="895"/>
      <c r="T20" s="895"/>
      <c r="U20" s="895"/>
      <c r="V20" s="895"/>
      <c r="W20" s="895"/>
      <c r="X20" s="884"/>
    </row>
    <row r="21" spans="1:24" s="163" customFormat="1" ht="12" hidden="1" customHeight="1">
      <c r="A21" s="426"/>
      <c r="B21" s="208"/>
      <c r="C21" s="208"/>
      <c r="D21" s="208"/>
      <c r="E21" s="208"/>
      <c r="F21" s="208"/>
      <c r="G21" s="208"/>
      <c r="H21" s="208"/>
      <c r="I21" s="209"/>
      <c r="J21" s="209"/>
      <c r="K21" s="209"/>
      <c r="L21" s="745"/>
      <c r="M21" s="895"/>
      <c r="N21" s="895"/>
      <c r="O21" s="895"/>
      <c r="P21" s="895"/>
      <c r="Q21" s="895"/>
      <c r="R21" s="895"/>
      <c r="S21" s="895"/>
      <c r="T21" s="895"/>
      <c r="U21" s="895"/>
      <c r="V21" s="895"/>
      <c r="W21" s="895"/>
      <c r="X21" s="884"/>
    </row>
    <row r="22" spans="1:24" s="164" customFormat="1" ht="12" hidden="1" customHeight="1">
      <c r="A22" s="427"/>
      <c r="B22" s="212"/>
      <c r="C22" s="212"/>
      <c r="D22" s="212"/>
      <c r="E22" s="212"/>
      <c r="F22" s="212"/>
      <c r="G22" s="212"/>
      <c r="H22" s="212"/>
      <c r="I22" s="210"/>
      <c r="J22" s="210"/>
      <c r="K22" s="210"/>
      <c r="L22" s="746"/>
      <c r="M22" s="896"/>
      <c r="N22" s="896"/>
      <c r="O22" s="896"/>
      <c r="P22" s="896"/>
      <c r="Q22" s="896"/>
      <c r="R22" s="896"/>
      <c r="S22" s="896"/>
      <c r="T22" s="896"/>
      <c r="U22" s="896"/>
      <c r="V22" s="896"/>
      <c r="W22" s="896"/>
      <c r="X22" s="885"/>
    </row>
    <row r="23" spans="1:24" s="165" customFormat="1" ht="9" hidden="1" customHeight="1">
      <c r="A23" s="427"/>
      <c r="B23" s="212"/>
      <c r="C23" s="212"/>
      <c r="D23" s="212"/>
      <c r="E23" s="212"/>
      <c r="F23" s="212"/>
      <c r="G23" s="212"/>
      <c r="H23" s="212"/>
      <c r="I23" s="210"/>
      <c r="J23" s="210"/>
      <c r="K23" s="210"/>
      <c r="L23" s="747"/>
      <c r="M23" s="897"/>
      <c r="N23" s="897"/>
      <c r="O23" s="897"/>
      <c r="P23" s="897"/>
      <c r="Q23" s="897"/>
      <c r="R23" s="896"/>
      <c r="S23" s="896"/>
      <c r="T23" s="896"/>
      <c r="U23" s="897"/>
      <c r="V23" s="897"/>
      <c r="W23" s="897"/>
      <c r="X23" s="886"/>
    </row>
    <row r="24" spans="1:24" s="166" customFormat="1" ht="15.95" customHeight="1">
      <c r="A24" s="213"/>
      <c r="B24" s="214"/>
      <c r="C24" s="214"/>
      <c r="D24" s="214"/>
      <c r="E24" s="214"/>
      <c r="F24" s="214"/>
      <c r="G24" s="214"/>
      <c r="H24" s="214"/>
      <c r="I24" s="206"/>
      <c r="J24" s="206"/>
      <c r="K24" s="206"/>
      <c r="L24" s="748"/>
      <c r="M24" s="898"/>
      <c r="N24" s="898"/>
      <c r="O24" s="898"/>
      <c r="P24" s="898"/>
      <c r="Q24" s="898"/>
      <c r="R24" s="896"/>
      <c r="S24" s="896"/>
      <c r="T24" s="896"/>
      <c r="U24" s="898"/>
      <c r="V24" s="898"/>
      <c r="W24" s="898"/>
      <c r="X24" s="887"/>
    </row>
    <row r="25" spans="1:24" s="167" customFormat="1" ht="35.25" customHeight="1">
      <c r="A25" s="1290"/>
      <c r="B25" s="1290"/>
      <c r="C25" s="1290"/>
      <c r="D25" s="1290"/>
      <c r="E25" s="1290"/>
      <c r="F25" s="1290"/>
      <c r="G25" s="1290"/>
      <c r="H25" s="1290"/>
      <c r="I25" s="1290"/>
      <c r="J25" s="1290"/>
      <c r="K25" s="1290"/>
      <c r="L25" s="749"/>
      <c r="M25" s="899"/>
      <c r="N25" s="900" t="s">
        <v>37</v>
      </c>
      <c r="O25" s="900" t="s">
        <v>38</v>
      </c>
      <c r="P25" s="900" t="s">
        <v>39</v>
      </c>
      <c r="Q25" s="899"/>
      <c r="R25" s="896"/>
      <c r="S25" s="896"/>
      <c r="T25" s="896"/>
      <c r="U25" s="899"/>
      <c r="V25" s="899"/>
      <c r="W25" s="899"/>
      <c r="X25" s="888"/>
    </row>
    <row r="26" spans="1:24" s="168" customFormat="1" ht="12" customHeight="1">
      <c r="A26" s="215"/>
      <c r="B26" s="216"/>
      <c r="C26" s="216"/>
      <c r="D26" s="216"/>
      <c r="E26" s="216"/>
      <c r="F26" s="216"/>
      <c r="G26" s="216"/>
      <c r="H26" s="217"/>
      <c r="I26" s="217"/>
      <c r="J26" s="217"/>
      <c r="K26" s="217"/>
      <c r="L26" s="750"/>
      <c r="M26" s="901"/>
      <c r="N26" s="902" t="s">
        <v>29</v>
      </c>
      <c r="O26" s="903">
        <v>39.299999999999997</v>
      </c>
      <c r="P26" s="904">
        <f>+O26/$O$29</f>
        <v>0.52893674293405113</v>
      </c>
      <c r="Q26" s="901"/>
      <c r="R26" s="896"/>
      <c r="S26" s="896"/>
      <c r="T26" s="896"/>
      <c r="U26" s="901"/>
      <c r="V26" s="901"/>
      <c r="W26" s="901"/>
      <c r="X26" s="889"/>
    </row>
    <row r="27" spans="1:24" s="168" customFormat="1" ht="12" customHeight="1">
      <c r="A27" s="218"/>
      <c r="B27" s="216"/>
      <c r="C27" s="216"/>
      <c r="D27" s="216"/>
      <c r="E27" s="216"/>
      <c r="F27" s="216"/>
      <c r="G27" s="216"/>
      <c r="H27" s="216"/>
      <c r="I27" s="217"/>
      <c r="J27" s="217"/>
      <c r="K27" s="217"/>
      <c r="L27" s="750"/>
      <c r="M27" s="901"/>
      <c r="N27" s="902" t="s">
        <v>30</v>
      </c>
      <c r="O27" s="903">
        <f>+I10</f>
        <v>35</v>
      </c>
      <c r="P27" s="904">
        <f>+O27/$O$29</f>
        <v>0.47106325706594887</v>
      </c>
      <c r="Q27" s="901"/>
      <c r="R27" s="896"/>
      <c r="S27" s="896"/>
      <c r="T27" s="896"/>
      <c r="U27" s="901"/>
      <c r="V27" s="901"/>
      <c r="W27" s="901"/>
      <c r="X27" s="889"/>
    </row>
    <row r="28" spans="1:24" s="168" customFormat="1" ht="12" customHeight="1">
      <c r="A28" s="220"/>
      <c r="B28" s="220"/>
      <c r="C28" s="221"/>
      <c r="D28" s="216"/>
      <c r="E28" s="216"/>
      <c r="F28" s="222"/>
      <c r="G28" s="222"/>
      <c r="H28" s="223"/>
      <c r="I28" s="217"/>
      <c r="J28" s="217"/>
      <c r="K28" s="217"/>
      <c r="L28" s="750"/>
      <c r="M28" s="901"/>
      <c r="N28" s="902" t="s">
        <v>41</v>
      </c>
      <c r="O28" s="903"/>
      <c r="P28" s="904">
        <f>+O28/$O$29</f>
        <v>0</v>
      </c>
      <c r="Q28" s="901"/>
      <c r="R28" s="896"/>
      <c r="S28" s="896"/>
      <c r="T28" s="896"/>
      <c r="U28" s="901"/>
      <c r="V28" s="901"/>
      <c r="W28" s="901"/>
      <c r="X28" s="889"/>
    </row>
    <row r="29" spans="1:24" s="168" customFormat="1" ht="12" customHeight="1">
      <c r="A29" s="224"/>
      <c r="B29" s="220"/>
      <c r="C29" s="221"/>
      <c r="D29" s="216"/>
      <c r="E29" s="216"/>
      <c r="F29" s="222"/>
      <c r="G29" s="222"/>
      <c r="H29" s="225"/>
      <c r="I29" s="217"/>
      <c r="J29" s="217"/>
      <c r="K29" s="217"/>
      <c r="L29" s="750"/>
      <c r="M29" s="901"/>
      <c r="N29" s="905" t="s">
        <v>42</v>
      </c>
      <c r="O29" s="906">
        <f>SUM(O26:O28)</f>
        <v>74.3</v>
      </c>
      <c r="P29" s="907">
        <f>+O29/$O$29</f>
        <v>1</v>
      </c>
      <c r="Q29" s="901"/>
      <c r="R29" s="896"/>
      <c r="S29" s="896"/>
      <c r="T29" s="896"/>
      <c r="U29" s="901"/>
      <c r="V29" s="901"/>
      <c r="W29" s="901"/>
      <c r="X29" s="889"/>
    </row>
    <row r="30" spans="1:24" s="168" customFormat="1" ht="12" customHeight="1">
      <c r="A30" s="224"/>
      <c r="B30" s="216"/>
      <c r="C30" s="219"/>
      <c r="D30" s="216"/>
      <c r="E30" s="216"/>
      <c r="F30" s="216"/>
      <c r="G30" s="226"/>
      <c r="H30" s="226"/>
      <c r="I30" s="217"/>
      <c r="J30" s="217"/>
      <c r="K30" s="217"/>
      <c r="L30" s="750"/>
      <c r="M30" s="901"/>
      <c r="N30" s="901"/>
      <c r="O30" s="901"/>
      <c r="P30" s="901"/>
      <c r="Q30" s="901"/>
      <c r="R30" s="896"/>
      <c r="S30" s="896"/>
      <c r="T30" s="896"/>
      <c r="U30" s="901"/>
      <c r="V30" s="901"/>
      <c r="W30" s="901"/>
      <c r="X30" s="889"/>
    </row>
    <row r="31" spans="1:24" s="168" customFormat="1" ht="12" customHeight="1">
      <c r="A31" s="224"/>
      <c r="B31" s="227"/>
      <c r="C31" s="227"/>
      <c r="D31" s="216"/>
      <c r="E31" s="216"/>
      <c r="F31" s="216"/>
      <c r="G31" s="216"/>
      <c r="H31" s="216"/>
      <c r="I31" s="217"/>
      <c r="J31" s="217"/>
      <c r="K31" s="217"/>
      <c r="L31" s="750"/>
      <c r="M31" s="901"/>
      <c r="N31" s="901"/>
      <c r="O31" s="901"/>
      <c r="P31" s="901"/>
      <c r="Q31" s="901"/>
      <c r="R31" s="896"/>
      <c r="S31" s="896"/>
      <c r="T31" s="896"/>
      <c r="U31" s="901"/>
      <c r="V31" s="901"/>
      <c r="W31" s="901"/>
      <c r="X31" s="889"/>
    </row>
    <row r="32" spans="1:24" s="168" customFormat="1" ht="12" customHeight="1">
      <c r="A32" s="224"/>
      <c r="B32" s="227"/>
      <c r="C32" s="227"/>
      <c r="D32" s="216"/>
      <c r="E32" s="216"/>
      <c r="F32" s="216"/>
      <c r="G32" s="216"/>
      <c r="H32" s="216"/>
      <c r="I32" s="217"/>
      <c r="J32" s="217"/>
      <c r="K32" s="217"/>
      <c r="L32" s="750"/>
      <c r="M32" s="901"/>
      <c r="N32" s="901"/>
      <c r="O32" s="901"/>
      <c r="P32" s="901"/>
      <c r="Q32" s="901"/>
      <c r="R32" s="901"/>
      <c r="S32" s="901"/>
      <c r="T32" s="901"/>
      <c r="U32" s="901"/>
      <c r="V32" s="901"/>
      <c r="W32" s="901"/>
      <c r="X32" s="889"/>
    </row>
    <row r="33" spans="1:24" s="168" customFormat="1" ht="12" customHeight="1">
      <c r="A33" s="218"/>
      <c r="B33" s="216"/>
      <c r="C33" s="216"/>
      <c r="D33" s="216"/>
      <c r="E33" s="216"/>
      <c r="F33" s="216"/>
      <c r="G33" s="216"/>
      <c r="H33" s="216"/>
      <c r="I33" s="217"/>
      <c r="J33" s="217"/>
      <c r="K33" s="217"/>
      <c r="L33" s="750"/>
      <c r="M33" s="901"/>
      <c r="N33" s="1288" t="s">
        <v>45</v>
      </c>
      <c r="O33" s="1287" t="s">
        <v>46</v>
      </c>
      <c r="P33" s="1287"/>
      <c r="Q33" s="1287"/>
      <c r="R33" s="1287"/>
      <c r="S33" s="1287"/>
      <c r="T33" s="901"/>
      <c r="U33" s="901"/>
      <c r="V33" s="901"/>
      <c r="W33" s="901"/>
      <c r="X33" s="889"/>
    </row>
    <row r="34" spans="1:24" s="168" customFormat="1" ht="15" customHeight="1">
      <c r="A34" s="218"/>
      <c r="B34" s="216"/>
      <c r="C34" s="216"/>
      <c r="D34" s="216"/>
      <c r="E34" s="216"/>
      <c r="F34" s="216"/>
      <c r="G34" s="216"/>
      <c r="H34" s="216"/>
      <c r="I34" s="228"/>
      <c r="J34" s="228"/>
      <c r="K34" s="228"/>
      <c r="L34" s="750"/>
      <c r="M34" s="901"/>
      <c r="N34" s="1288"/>
      <c r="O34" s="908" t="s">
        <v>43</v>
      </c>
      <c r="P34" s="908" t="s">
        <v>394</v>
      </c>
      <c r="Q34" s="908"/>
      <c r="R34" s="908"/>
      <c r="S34" s="908" t="s">
        <v>42</v>
      </c>
      <c r="T34" s="901"/>
      <c r="U34" s="901"/>
      <c r="V34" s="901"/>
      <c r="W34" s="901"/>
      <c r="X34" s="889"/>
    </row>
    <row r="35" spans="1:24" s="168" customFormat="1" ht="12" customHeight="1">
      <c r="A35" s="218"/>
      <c r="B35" s="216"/>
      <c r="C35" s="216"/>
      <c r="D35" s="216"/>
      <c r="E35" s="216"/>
      <c r="F35" s="216"/>
      <c r="G35" s="216"/>
      <c r="H35" s="216"/>
      <c r="I35" s="217"/>
      <c r="J35" s="217"/>
      <c r="K35" s="217"/>
      <c r="L35" s="750"/>
      <c r="M35" s="901"/>
      <c r="N35" s="909" t="s">
        <v>809</v>
      </c>
      <c r="O35" s="910">
        <v>39.299999999999997</v>
      </c>
      <c r="P35" s="910"/>
      <c r="Q35" s="910"/>
      <c r="R35" s="910"/>
      <c r="S35" s="911">
        <f t="shared" ref="S35:S40" si="0">SUM(O35:R35)</f>
        <v>39.299999999999997</v>
      </c>
      <c r="T35" s="901"/>
      <c r="U35" s="901"/>
      <c r="V35" s="901"/>
      <c r="W35" s="901"/>
      <c r="X35" s="889"/>
    </row>
    <row r="36" spans="1:24" s="171" customFormat="1" ht="12" customHeight="1">
      <c r="A36" s="218"/>
      <c r="B36" s="216"/>
      <c r="C36" s="216"/>
      <c r="D36" s="216"/>
      <c r="E36" s="216"/>
      <c r="F36" s="216"/>
      <c r="G36" s="216"/>
      <c r="H36" s="216"/>
      <c r="I36" s="229"/>
      <c r="J36" s="229"/>
      <c r="K36" s="229"/>
      <c r="L36" s="416"/>
      <c r="M36" s="358"/>
      <c r="N36" s="912" t="s">
        <v>810</v>
      </c>
      <c r="O36" s="913"/>
      <c r="P36" s="913">
        <v>35</v>
      </c>
      <c r="Q36" s="913"/>
      <c r="R36" s="913"/>
      <c r="S36" s="911">
        <f t="shared" si="0"/>
        <v>35</v>
      </c>
      <c r="T36" s="358"/>
      <c r="U36" s="358"/>
      <c r="V36" s="358"/>
      <c r="W36" s="358"/>
      <c r="X36" s="890"/>
    </row>
    <row r="37" spans="1:24" s="171" customFormat="1" ht="12" customHeight="1">
      <c r="A37" s="230"/>
      <c r="B37" s="221"/>
      <c r="C37" s="221"/>
      <c r="D37" s="221"/>
      <c r="E37" s="221"/>
      <c r="F37" s="221"/>
      <c r="G37" s="221"/>
      <c r="H37" s="221"/>
      <c r="I37" s="221"/>
      <c r="J37" s="221"/>
      <c r="K37" s="221"/>
      <c r="L37" s="416"/>
      <c r="M37" s="358"/>
      <c r="N37" s="912" t="s">
        <v>369</v>
      </c>
      <c r="O37" s="913"/>
      <c r="P37" s="913"/>
      <c r="Q37" s="913"/>
      <c r="R37" s="913"/>
      <c r="S37" s="911">
        <f t="shared" si="0"/>
        <v>0</v>
      </c>
      <c r="T37" s="358"/>
      <c r="U37" s="358"/>
      <c r="V37" s="358"/>
      <c r="W37" s="358"/>
      <c r="X37" s="890"/>
    </row>
    <row r="38" spans="1:24" s="169" customFormat="1" ht="12" customHeight="1">
      <c r="A38" s="231"/>
      <c r="B38" s="216"/>
      <c r="C38" s="216"/>
      <c r="D38" s="216"/>
      <c r="E38" s="216"/>
      <c r="F38" s="216"/>
      <c r="G38" s="216"/>
      <c r="H38" s="216"/>
      <c r="I38" s="216"/>
      <c r="J38" s="216"/>
      <c r="K38" s="216"/>
      <c r="L38" s="417"/>
      <c r="M38" s="359"/>
      <c r="N38" s="909" t="s">
        <v>36</v>
      </c>
      <c r="O38" s="910"/>
      <c r="P38" s="910"/>
      <c r="Q38" s="910"/>
      <c r="R38" s="910"/>
      <c r="S38" s="911">
        <f t="shared" si="0"/>
        <v>0</v>
      </c>
      <c r="T38" s="359"/>
      <c r="U38" s="359"/>
      <c r="V38" s="359"/>
      <c r="W38" s="359"/>
      <c r="X38" s="891"/>
    </row>
    <row r="39" spans="1:24" s="169" customFormat="1" ht="12" customHeight="1">
      <c r="A39" s="232"/>
      <c r="B39" s="232"/>
      <c r="C39" s="232"/>
      <c r="D39" s="232"/>
      <c r="E39" s="232"/>
      <c r="F39" s="232"/>
      <c r="G39" s="232"/>
      <c r="H39" s="232"/>
      <c r="I39" s="232"/>
      <c r="J39" s="232"/>
      <c r="K39" s="216"/>
      <c r="L39" s="417"/>
      <c r="M39" s="359"/>
      <c r="N39" s="909" t="s">
        <v>47</v>
      </c>
      <c r="O39" s="910"/>
      <c r="P39" s="910"/>
      <c r="Q39" s="910"/>
      <c r="R39" s="910"/>
      <c r="S39" s="911">
        <f t="shared" si="0"/>
        <v>0</v>
      </c>
      <c r="T39" s="359"/>
      <c r="U39" s="359"/>
      <c r="V39" s="359"/>
      <c r="W39" s="359"/>
      <c r="X39" s="891"/>
    </row>
    <row r="40" spans="1:24" s="169" customFormat="1" ht="12" customHeight="1">
      <c r="A40" s="219"/>
      <c r="B40" s="216"/>
      <c r="C40" s="216"/>
      <c r="D40" s="216"/>
      <c r="E40" s="216"/>
      <c r="F40" s="219"/>
      <c r="G40" s="216"/>
      <c r="H40" s="216"/>
      <c r="I40" s="216"/>
      <c r="J40" s="216"/>
      <c r="K40" s="216"/>
      <c r="L40" s="417"/>
      <c r="M40" s="359"/>
      <c r="N40" s="909" t="s">
        <v>34</v>
      </c>
      <c r="O40" s="910"/>
      <c r="P40" s="910"/>
      <c r="Q40" s="910"/>
      <c r="R40" s="910"/>
      <c r="S40" s="911">
        <f t="shared" si="0"/>
        <v>0</v>
      </c>
      <c r="T40" s="359"/>
      <c r="U40" s="359"/>
      <c r="V40" s="359"/>
      <c r="W40" s="359"/>
      <c r="X40" s="891"/>
    </row>
    <row r="41" spans="1:24" s="169" customFormat="1" ht="19.5" customHeight="1">
      <c r="A41" s="233"/>
      <c r="B41" s="216"/>
      <c r="C41" s="216"/>
      <c r="D41" s="216"/>
      <c r="E41" s="216"/>
      <c r="F41" s="216"/>
      <c r="G41" s="216"/>
      <c r="H41" s="216"/>
      <c r="I41" s="223"/>
      <c r="J41" s="223"/>
      <c r="K41" s="223"/>
      <c r="L41" s="417"/>
      <c r="M41" s="359"/>
      <c r="N41" s="914" t="s">
        <v>42</v>
      </c>
      <c r="O41" s="915">
        <f>SUM(O35:O40)</f>
        <v>39.299999999999997</v>
      </c>
      <c r="P41" s="915">
        <f>SUM(P35:P40)</f>
        <v>35</v>
      </c>
      <c r="Q41" s="915"/>
      <c r="R41" s="915"/>
      <c r="S41" s="911">
        <f>SUM(S35:S40)</f>
        <v>74.3</v>
      </c>
      <c r="T41" s="359"/>
      <c r="U41" s="359"/>
      <c r="V41" s="359"/>
      <c r="W41" s="359"/>
      <c r="X41" s="891"/>
    </row>
    <row r="42" spans="1:24" s="169" customFormat="1" ht="18" customHeight="1">
      <c r="A42" s="219"/>
      <c r="B42" s="1042" t="s">
        <v>785</v>
      </c>
      <c r="C42" s="1043"/>
      <c r="D42" s="1043"/>
      <c r="E42" s="1043"/>
      <c r="F42" s="1043"/>
      <c r="G42" s="1043"/>
      <c r="H42" s="170"/>
      <c r="I42" s="225"/>
      <c r="J42" s="225"/>
      <c r="K42" s="225"/>
      <c r="L42" s="417"/>
      <c r="M42" s="359"/>
      <c r="N42" s="359"/>
      <c r="O42" s="359"/>
      <c r="P42" s="359"/>
      <c r="Q42" s="359"/>
      <c r="R42" s="359"/>
      <c r="S42" s="359"/>
      <c r="T42" s="359"/>
      <c r="U42" s="359"/>
      <c r="V42" s="359"/>
      <c r="W42" s="359"/>
      <c r="X42" s="891"/>
    </row>
    <row r="43" spans="1:24" s="169" customFormat="1" ht="12" customHeight="1">
      <c r="A43" s="219"/>
      <c r="B43" s="216"/>
      <c r="C43" s="221"/>
      <c r="D43" s="221"/>
      <c r="E43" s="216"/>
      <c r="F43" s="216"/>
      <c r="G43" s="216"/>
      <c r="H43" s="216"/>
      <c r="I43" s="226"/>
      <c r="J43" s="226"/>
      <c r="K43" s="226"/>
      <c r="L43" s="417"/>
      <c r="M43" s="359"/>
      <c r="N43" s="359"/>
      <c r="O43" s="359"/>
      <c r="P43" s="359"/>
      <c r="Q43" s="359"/>
      <c r="R43" s="359"/>
      <c r="S43" s="359"/>
      <c r="T43" s="359"/>
      <c r="U43" s="359"/>
      <c r="V43" s="359"/>
      <c r="W43" s="359"/>
      <c r="X43" s="891"/>
    </row>
    <row r="44" spans="1:24" s="169" customFormat="1" ht="18" customHeight="1">
      <c r="A44" s="219"/>
      <c r="B44" s="216"/>
      <c r="C44" s="221"/>
      <c r="D44" s="221"/>
      <c r="E44" s="216"/>
      <c r="F44" s="216"/>
      <c r="G44" s="216"/>
      <c r="H44" s="216"/>
      <c r="I44" s="216"/>
      <c r="J44" s="216"/>
      <c r="K44" s="216"/>
      <c r="L44" s="417"/>
      <c r="M44" s="359"/>
      <c r="N44" s="359"/>
      <c r="O44" s="359"/>
      <c r="P44" s="359"/>
      <c r="Q44" s="359"/>
      <c r="R44" s="359"/>
      <c r="S44" s="359"/>
      <c r="T44" s="359"/>
      <c r="U44" s="359"/>
      <c r="V44" s="359"/>
      <c r="W44" s="359"/>
      <c r="X44" s="891"/>
    </row>
    <row r="45" spans="1:24" s="169" customFormat="1" ht="17.25" customHeight="1">
      <c r="A45" s="219"/>
      <c r="B45" s="220"/>
      <c r="C45" s="221"/>
      <c r="D45" s="216"/>
      <c r="E45" s="216"/>
      <c r="F45" s="222"/>
      <c r="G45" s="222"/>
      <c r="H45" s="225"/>
      <c r="I45" s="216"/>
      <c r="J45" s="216"/>
      <c r="K45" s="216"/>
      <c r="L45" s="417"/>
      <c r="M45" s="359"/>
      <c r="N45" s="359"/>
      <c r="O45" s="359"/>
      <c r="P45" s="359"/>
      <c r="Q45" s="359"/>
      <c r="R45" s="359"/>
      <c r="S45" s="359"/>
      <c r="T45" s="359"/>
      <c r="U45" s="359"/>
      <c r="V45" s="359"/>
      <c r="W45" s="359"/>
      <c r="X45" s="891"/>
    </row>
    <row r="46" spans="1:24" s="169" customFormat="1" ht="21.75" customHeight="1">
      <c r="A46" s="652" t="s">
        <v>594</v>
      </c>
      <c r="B46" s="219"/>
      <c r="C46" s="219"/>
      <c r="D46" s="219"/>
      <c r="E46" s="219"/>
      <c r="F46" s="219"/>
      <c r="G46" s="219"/>
      <c r="H46" s="219"/>
      <c r="I46" s="216"/>
      <c r="J46" s="216"/>
      <c r="K46" s="216"/>
      <c r="L46" s="417"/>
      <c r="M46" s="359"/>
      <c r="N46" s="359"/>
      <c r="O46" s="359"/>
      <c r="P46" s="359"/>
      <c r="Q46" s="359"/>
      <c r="R46" s="359"/>
      <c r="S46" s="359"/>
      <c r="T46" s="359"/>
      <c r="U46" s="359"/>
      <c r="V46" s="359"/>
      <c r="W46" s="359"/>
      <c r="X46" s="891"/>
    </row>
    <row r="47" spans="1:24" s="169" customFormat="1" ht="12" customHeight="1">
      <c r="A47" s="234"/>
      <c r="B47" s="219"/>
      <c r="C47" s="219"/>
      <c r="D47" s="219"/>
      <c r="E47" s="219"/>
      <c r="F47" s="219"/>
      <c r="G47" s="219"/>
      <c r="H47" s="219"/>
      <c r="I47" s="216"/>
      <c r="J47" s="216"/>
      <c r="K47" s="216"/>
      <c r="L47" s="417"/>
      <c r="M47" s="359"/>
      <c r="N47" s="359"/>
      <c r="O47" s="359"/>
      <c r="P47" s="359"/>
      <c r="Q47" s="359"/>
      <c r="R47" s="359"/>
      <c r="S47" s="359"/>
      <c r="T47" s="359"/>
      <c r="U47" s="359"/>
      <c r="V47" s="359"/>
      <c r="W47" s="359"/>
      <c r="X47" s="891"/>
    </row>
    <row r="48" spans="1:24" s="171" customFormat="1" ht="12" customHeight="1">
      <c r="A48" s="1293" t="s">
        <v>18</v>
      </c>
      <c r="B48" s="1293" t="s">
        <v>23</v>
      </c>
      <c r="C48" s="1293" t="s">
        <v>20</v>
      </c>
      <c r="D48" s="1293" t="s">
        <v>27</v>
      </c>
      <c r="E48" s="1293" t="s">
        <v>19</v>
      </c>
      <c r="F48" s="1293" t="s">
        <v>21</v>
      </c>
      <c r="G48" s="1293" t="s">
        <v>24</v>
      </c>
      <c r="H48" s="1293" t="s">
        <v>25</v>
      </c>
      <c r="I48" s="1293" t="s">
        <v>22</v>
      </c>
      <c r="J48" s="1291" t="s">
        <v>384</v>
      </c>
      <c r="K48" s="216"/>
      <c r="L48" s="416"/>
      <c r="M48" s="358"/>
      <c r="N48" s="358"/>
      <c r="O48" s="358"/>
      <c r="P48" s="358"/>
      <c r="Q48" s="358"/>
      <c r="R48" s="358"/>
      <c r="S48" s="358"/>
      <c r="T48" s="358"/>
      <c r="U48" s="358"/>
      <c r="V48" s="358"/>
      <c r="W48" s="358"/>
      <c r="X48" s="890"/>
    </row>
    <row r="49" spans="1:24" s="169" customFormat="1" ht="44.25" customHeight="1">
      <c r="A49" s="1294"/>
      <c r="B49" s="1294"/>
      <c r="C49" s="1294"/>
      <c r="D49" s="1294"/>
      <c r="E49" s="1294"/>
      <c r="F49" s="1294"/>
      <c r="G49" s="1294"/>
      <c r="H49" s="1294"/>
      <c r="I49" s="1294"/>
      <c r="J49" s="1292"/>
      <c r="K49" s="216"/>
      <c r="L49" s="417"/>
      <c r="M49" s="359"/>
      <c r="N49" s="359"/>
      <c r="O49" s="359"/>
      <c r="P49" s="359"/>
      <c r="Q49" s="359"/>
      <c r="R49" s="359"/>
      <c r="S49" s="359"/>
      <c r="T49" s="359"/>
      <c r="U49" s="359"/>
      <c r="V49" s="359"/>
      <c r="W49" s="359"/>
      <c r="X49" s="891"/>
    </row>
    <row r="50" spans="1:24" s="140" customFormat="1" ht="12" customHeight="1">
      <c r="A50" s="256" t="s">
        <v>380</v>
      </c>
      <c r="B50" s="256" t="s">
        <v>30</v>
      </c>
      <c r="C50" s="256" t="s">
        <v>33</v>
      </c>
      <c r="D50" s="256" t="s">
        <v>381</v>
      </c>
      <c r="E50" s="256" t="s">
        <v>382</v>
      </c>
      <c r="F50" s="256" t="s">
        <v>396</v>
      </c>
      <c r="G50" s="256">
        <v>2.4</v>
      </c>
      <c r="H50" s="542">
        <v>6.7</v>
      </c>
      <c r="I50" s="542">
        <v>4.08</v>
      </c>
      <c r="J50" s="256" t="s">
        <v>383</v>
      </c>
      <c r="K50" s="216"/>
      <c r="L50" s="751"/>
      <c r="M50" s="360"/>
      <c r="N50" s="360"/>
      <c r="O50" s="360"/>
      <c r="P50" s="360"/>
      <c r="Q50" s="360"/>
      <c r="R50" s="360"/>
      <c r="S50" s="360"/>
      <c r="T50" s="360"/>
      <c r="U50" s="360"/>
      <c r="V50" s="360"/>
      <c r="W50" s="360"/>
      <c r="X50" s="892"/>
    </row>
    <row r="51" spans="1:24" s="140" customFormat="1" ht="12" customHeight="1">
      <c r="A51" s="256" t="s">
        <v>74</v>
      </c>
      <c r="B51" s="256" t="s">
        <v>30</v>
      </c>
      <c r="C51" s="256" t="s">
        <v>391</v>
      </c>
      <c r="D51" s="256" t="s">
        <v>388</v>
      </c>
      <c r="E51" s="256" t="s">
        <v>330</v>
      </c>
      <c r="F51" s="256" t="s">
        <v>395</v>
      </c>
      <c r="G51" s="256">
        <v>13.8</v>
      </c>
      <c r="H51" s="542">
        <v>31</v>
      </c>
      <c r="I51" s="542">
        <v>29.4</v>
      </c>
      <c r="J51" s="256" t="s">
        <v>389</v>
      </c>
      <c r="K51" s="216"/>
      <c r="L51" s="751"/>
      <c r="M51" s="360"/>
      <c r="N51" s="360"/>
      <c r="O51" s="360"/>
      <c r="P51" s="360"/>
      <c r="Q51" s="360"/>
      <c r="R51" s="360"/>
      <c r="S51" s="360"/>
      <c r="T51" s="360"/>
      <c r="U51" s="360"/>
      <c r="V51" s="360"/>
      <c r="W51" s="360"/>
      <c r="X51" s="892"/>
    </row>
    <row r="52" spans="1:24" s="140" customFormat="1" ht="12" customHeight="1">
      <c r="A52" s="256" t="s">
        <v>215</v>
      </c>
      <c r="B52" s="256" t="s">
        <v>30</v>
      </c>
      <c r="C52" s="256" t="s">
        <v>33</v>
      </c>
      <c r="D52" s="256" t="s">
        <v>381</v>
      </c>
      <c r="E52" s="256" t="s">
        <v>306</v>
      </c>
      <c r="F52" s="256" t="s">
        <v>546</v>
      </c>
      <c r="G52" s="256">
        <v>4.16</v>
      </c>
      <c r="H52" s="542">
        <v>3.14</v>
      </c>
      <c r="I52" s="542">
        <v>3.14</v>
      </c>
      <c r="J52" s="256" t="s">
        <v>549</v>
      </c>
      <c r="K52" s="216"/>
      <c r="L52" s="751"/>
      <c r="M52" s="360"/>
      <c r="N52" s="360"/>
      <c r="O52" s="360"/>
      <c r="P52" s="360"/>
      <c r="Q52" s="360"/>
      <c r="R52" s="360"/>
      <c r="S52" s="360"/>
      <c r="T52" s="360"/>
      <c r="U52" s="360"/>
      <c r="V52" s="360"/>
      <c r="W52" s="360"/>
      <c r="X52" s="892"/>
    </row>
    <row r="53" spans="1:24" s="140" customFormat="1" ht="12" customHeight="1">
      <c r="A53" s="256" t="s">
        <v>215</v>
      </c>
      <c r="B53" s="256" t="s">
        <v>30</v>
      </c>
      <c r="C53" s="256" t="s">
        <v>33</v>
      </c>
      <c r="D53" s="256" t="s">
        <v>388</v>
      </c>
      <c r="E53" s="256" t="s">
        <v>306</v>
      </c>
      <c r="F53" s="256" t="s">
        <v>547</v>
      </c>
      <c r="G53" s="256">
        <v>13.8</v>
      </c>
      <c r="H53" s="542">
        <v>42.2</v>
      </c>
      <c r="I53" s="542">
        <v>29.8</v>
      </c>
      <c r="J53" s="256" t="s">
        <v>549</v>
      </c>
      <c r="K53" s="216"/>
      <c r="L53" s="751"/>
      <c r="M53" s="360"/>
      <c r="N53" s="360"/>
      <c r="O53" s="360"/>
      <c r="P53" s="360"/>
      <c r="Q53" s="360"/>
      <c r="R53" s="360"/>
      <c r="S53" s="360"/>
      <c r="T53" s="360"/>
      <c r="U53" s="360"/>
      <c r="V53" s="360"/>
      <c r="W53" s="360"/>
      <c r="X53" s="892"/>
    </row>
    <row r="54" spans="1:24" s="140" customFormat="1" ht="12" customHeight="1">
      <c r="A54" s="256" t="s">
        <v>215</v>
      </c>
      <c r="B54" s="256" t="s">
        <v>30</v>
      </c>
      <c r="C54" s="256" t="s">
        <v>544</v>
      </c>
      <c r="D54" s="256" t="s">
        <v>545</v>
      </c>
      <c r="E54" s="256" t="s">
        <v>306</v>
      </c>
      <c r="F54" s="256" t="s">
        <v>548</v>
      </c>
      <c r="G54" s="256">
        <v>13.8</v>
      </c>
      <c r="H54" s="542">
        <v>66</v>
      </c>
      <c r="I54" s="542">
        <v>36.9</v>
      </c>
      <c r="J54" s="256" t="s">
        <v>549</v>
      </c>
      <c r="K54" s="216"/>
      <c r="L54" s="751"/>
      <c r="M54" s="360"/>
      <c r="N54" s="360"/>
      <c r="O54" s="360"/>
      <c r="P54" s="360"/>
      <c r="Q54" s="360"/>
      <c r="R54" s="360"/>
      <c r="S54" s="360"/>
      <c r="T54" s="360"/>
      <c r="U54" s="360"/>
      <c r="V54" s="360"/>
      <c r="W54" s="360"/>
      <c r="X54" s="892"/>
    </row>
    <row r="55" spans="1:24" s="140" customFormat="1" ht="12" customHeight="1">
      <c r="A55" s="256" t="s">
        <v>512</v>
      </c>
      <c r="B55" s="256" t="s">
        <v>29</v>
      </c>
      <c r="C55" s="256" t="s">
        <v>539</v>
      </c>
      <c r="D55" s="256" t="s">
        <v>35</v>
      </c>
      <c r="E55" s="256" t="s">
        <v>800</v>
      </c>
      <c r="F55" s="256" t="s">
        <v>542</v>
      </c>
      <c r="G55" s="256">
        <v>13.8</v>
      </c>
      <c r="H55" s="542">
        <v>12.6</v>
      </c>
      <c r="I55" s="542">
        <v>11.99</v>
      </c>
      <c r="J55" s="256" t="s">
        <v>799</v>
      </c>
      <c r="K55" s="216"/>
      <c r="L55" s="751"/>
      <c r="M55" s="360"/>
      <c r="N55" s="360"/>
      <c r="O55" s="360"/>
      <c r="P55" s="360"/>
      <c r="Q55" s="360"/>
      <c r="R55" s="360"/>
      <c r="S55" s="360"/>
      <c r="T55" s="360"/>
      <c r="U55" s="360"/>
      <c r="V55" s="360"/>
      <c r="W55" s="360"/>
      <c r="X55" s="892"/>
    </row>
    <row r="56" spans="1:24" s="140" customFormat="1" ht="12" customHeight="1">
      <c r="A56" s="256" t="s">
        <v>801</v>
      </c>
      <c r="B56" s="256" t="s">
        <v>29</v>
      </c>
      <c r="C56" s="256" t="s">
        <v>539</v>
      </c>
      <c r="D56" s="256" t="s">
        <v>34</v>
      </c>
      <c r="E56" s="256" t="s">
        <v>802</v>
      </c>
      <c r="F56" s="256" t="s">
        <v>803</v>
      </c>
      <c r="G56" s="256">
        <v>10</v>
      </c>
      <c r="H56" s="542">
        <v>84.17</v>
      </c>
      <c r="I56" s="542">
        <v>84.17</v>
      </c>
      <c r="J56" s="256" t="s">
        <v>804</v>
      </c>
      <c r="K56" s="216"/>
      <c r="L56" s="751"/>
      <c r="M56" s="360"/>
      <c r="N56" s="360"/>
      <c r="O56" s="360"/>
      <c r="P56" s="360"/>
      <c r="Q56" s="360"/>
      <c r="R56" s="360"/>
      <c r="S56" s="360"/>
      <c r="T56" s="360"/>
      <c r="U56" s="360"/>
      <c r="V56" s="360"/>
      <c r="W56" s="360"/>
      <c r="X56" s="892"/>
    </row>
    <row r="57" spans="1:24" s="140" customFormat="1" ht="12" customHeight="1">
      <c r="A57" s="249" t="s">
        <v>28</v>
      </c>
      <c r="B57" s="250"/>
      <c r="C57" s="251"/>
      <c r="D57" s="251"/>
      <c r="E57" s="252"/>
      <c r="F57" s="253"/>
      <c r="G57" s="254"/>
      <c r="H57" s="543">
        <f>SUM(H50:H56)</f>
        <v>245.81</v>
      </c>
      <c r="I57" s="543">
        <f>SUM(I50:I56)</f>
        <v>199.48</v>
      </c>
      <c r="J57" s="255"/>
      <c r="K57" s="216"/>
      <c r="L57" s="751"/>
      <c r="M57" s="360"/>
      <c r="N57" s="360"/>
      <c r="O57" s="360"/>
      <c r="P57" s="360"/>
      <c r="Q57" s="360"/>
      <c r="R57" s="360"/>
      <c r="S57" s="360"/>
      <c r="T57" s="360"/>
      <c r="U57" s="360"/>
      <c r="V57" s="360"/>
      <c r="W57" s="360"/>
      <c r="X57" s="892"/>
    </row>
    <row r="58" spans="1:24" s="140" customFormat="1" ht="18.75" customHeight="1">
      <c r="A58" s="636" t="s">
        <v>786</v>
      </c>
      <c r="B58" s="197"/>
      <c r="C58" s="197"/>
      <c r="D58" s="197"/>
      <c r="E58" s="219"/>
      <c r="F58" s="197"/>
      <c r="G58" s="197"/>
      <c r="H58" s="197"/>
      <c r="I58" s="195"/>
      <c r="J58" s="195"/>
      <c r="K58" s="195"/>
      <c r="L58" s="751"/>
      <c r="M58" s="360"/>
      <c r="N58" s="360"/>
      <c r="O58" s="360"/>
      <c r="P58" s="360"/>
      <c r="Q58" s="360"/>
      <c r="R58" s="360"/>
      <c r="S58" s="360"/>
      <c r="T58" s="360"/>
      <c r="U58" s="360"/>
      <c r="V58" s="360"/>
      <c r="W58" s="360"/>
      <c r="X58" s="892"/>
    </row>
    <row r="59" spans="1:24" s="140" customFormat="1" ht="12" customHeight="1">
      <c r="A59" s="197"/>
      <c r="B59" s="197"/>
      <c r="C59" s="197"/>
      <c r="D59" s="197"/>
      <c r="E59" s="219"/>
      <c r="F59" s="197"/>
      <c r="G59" s="197"/>
      <c r="H59" s="197"/>
      <c r="I59" s="195"/>
      <c r="J59" s="195"/>
      <c r="K59" s="195"/>
      <c r="L59" s="751"/>
      <c r="M59" s="360"/>
      <c r="N59" s="360"/>
      <c r="O59" s="360"/>
      <c r="P59" s="360"/>
      <c r="Q59" s="360"/>
      <c r="R59" s="360"/>
      <c r="S59" s="360"/>
      <c r="T59" s="360"/>
      <c r="U59" s="360"/>
      <c r="V59" s="360"/>
      <c r="W59" s="360"/>
      <c r="X59" s="892"/>
    </row>
    <row r="60" spans="1:24" s="140" customFormat="1" ht="12" hidden="1" customHeight="1">
      <c r="A60" s="197"/>
      <c r="B60" s="197"/>
      <c r="C60" s="197"/>
      <c r="D60" s="197"/>
      <c r="E60" s="197"/>
      <c r="F60" s="197"/>
      <c r="G60" s="197"/>
      <c r="H60" s="197"/>
      <c r="I60" s="195"/>
      <c r="J60" s="195"/>
      <c r="K60" s="195"/>
      <c r="L60" s="751"/>
      <c r="M60" s="360"/>
      <c r="N60" s="360"/>
      <c r="O60" s="360"/>
      <c r="P60" s="360"/>
      <c r="Q60" s="360"/>
      <c r="R60" s="360"/>
      <c r="S60" s="360"/>
      <c r="T60" s="360"/>
      <c r="U60" s="360"/>
      <c r="V60" s="360"/>
      <c r="W60" s="360"/>
      <c r="X60" s="892"/>
    </row>
    <row r="61" spans="1:24" s="140" customFormat="1" ht="12" hidden="1" customHeight="1">
      <c r="A61" s="197"/>
      <c r="B61" s="197"/>
      <c r="C61" s="197"/>
      <c r="D61" s="197"/>
      <c r="E61" s="197"/>
      <c r="F61" s="195"/>
      <c r="G61" s="195"/>
      <c r="H61" s="197"/>
      <c r="I61" s="195"/>
      <c r="J61" s="195"/>
      <c r="K61" s="195"/>
      <c r="L61" s="751"/>
      <c r="M61" s="360"/>
      <c r="N61" s="360"/>
      <c r="O61" s="360"/>
      <c r="P61" s="360"/>
      <c r="Q61" s="360"/>
      <c r="R61" s="360"/>
      <c r="S61" s="360"/>
      <c r="T61" s="360"/>
      <c r="U61" s="360"/>
      <c r="V61" s="360"/>
      <c r="W61" s="360"/>
      <c r="X61" s="892"/>
    </row>
    <row r="62" spans="1:24" s="140" customFormat="1" ht="12" customHeight="1">
      <c r="A62" s="197"/>
      <c r="B62" s="197"/>
      <c r="C62" s="197"/>
      <c r="D62" s="197"/>
      <c r="E62" s="197"/>
      <c r="F62" s="195"/>
      <c r="G62" s="195"/>
      <c r="H62" s="197"/>
      <c r="I62" s="195"/>
      <c r="J62" s="195"/>
      <c r="K62" s="195"/>
      <c r="L62" s="751"/>
      <c r="M62" s="360"/>
      <c r="N62" s="360"/>
      <c r="O62" s="360"/>
      <c r="P62" s="360"/>
      <c r="Q62" s="360"/>
      <c r="R62" s="360"/>
      <c r="S62" s="360"/>
      <c r="T62" s="360"/>
      <c r="U62" s="360"/>
      <c r="V62" s="360"/>
      <c r="W62" s="360"/>
      <c r="X62" s="892"/>
    </row>
    <row r="63" spans="1:24" s="140" customFormat="1" ht="12" customHeight="1">
      <c r="A63" s="197"/>
      <c r="B63" s="197"/>
      <c r="C63" s="197"/>
      <c r="D63" s="197"/>
      <c r="E63" s="197"/>
      <c r="F63" s="195"/>
      <c r="G63" s="195"/>
      <c r="H63" s="197"/>
      <c r="I63" s="195"/>
      <c r="J63" s="195"/>
      <c r="K63" s="195"/>
      <c r="L63" s="751"/>
      <c r="M63" s="360"/>
      <c r="N63" s="360"/>
      <c r="O63" s="360"/>
      <c r="P63" s="360"/>
      <c r="Q63" s="360"/>
      <c r="R63" s="360"/>
      <c r="S63" s="360"/>
      <c r="T63" s="360"/>
      <c r="U63" s="360"/>
      <c r="V63" s="360"/>
      <c r="W63" s="360"/>
      <c r="X63" s="892"/>
    </row>
    <row r="64" spans="1:24" s="179" customFormat="1" ht="12" customHeight="1">
      <c r="A64" s="544"/>
      <c r="B64" s="544"/>
      <c r="C64" s="547" t="s">
        <v>282</v>
      </c>
      <c r="D64" s="547" t="s">
        <v>283</v>
      </c>
      <c r="E64" s="547" t="s">
        <v>533</v>
      </c>
      <c r="F64" s="547" t="s">
        <v>534</v>
      </c>
      <c r="G64" s="545" t="s">
        <v>42</v>
      </c>
      <c r="H64" s="197"/>
      <c r="I64" s="195"/>
      <c r="J64" s="195"/>
      <c r="K64" s="195"/>
      <c r="L64" s="418"/>
      <c r="M64" s="361"/>
      <c r="N64" s="361"/>
      <c r="O64" s="361"/>
      <c r="P64" s="361"/>
      <c r="Q64" s="361"/>
      <c r="R64" s="361"/>
      <c r="S64" s="361"/>
      <c r="T64" s="361"/>
      <c r="U64" s="361"/>
      <c r="V64" s="361"/>
      <c r="W64" s="361"/>
      <c r="X64" s="893"/>
    </row>
    <row r="65" spans="1:24" s="140" customFormat="1" ht="12" customHeight="1">
      <c r="A65" s="544"/>
      <c r="B65" s="546" t="s">
        <v>788</v>
      </c>
      <c r="C65" s="661">
        <v>3932.9</v>
      </c>
      <c r="D65" s="661">
        <v>6689.24</v>
      </c>
      <c r="E65" s="661">
        <v>96</v>
      </c>
      <c r="F65" s="661">
        <v>243.16</v>
      </c>
      <c r="G65" s="662">
        <f>+SUM(C65:F65)</f>
        <v>10961.3</v>
      </c>
      <c r="H65" s="197"/>
      <c r="I65" s="195"/>
      <c r="J65" s="195"/>
      <c r="K65" s="195"/>
      <c r="L65" s="751"/>
      <c r="M65" s="360"/>
      <c r="N65" s="360"/>
      <c r="O65" s="360"/>
      <c r="P65" s="360"/>
      <c r="Q65" s="360"/>
      <c r="R65" s="360"/>
      <c r="S65" s="360"/>
      <c r="T65" s="360"/>
      <c r="U65" s="360"/>
      <c r="V65" s="360"/>
      <c r="W65" s="360"/>
      <c r="X65" s="892"/>
    </row>
    <row r="66" spans="1:24" s="179" customFormat="1" ht="12" customHeight="1">
      <c r="A66" s="544"/>
      <c r="B66" s="546" t="s">
        <v>789</v>
      </c>
      <c r="C66" s="663">
        <v>4890.6699999999992</v>
      </c>
      <c r="D66" s="663">
        <v>7373.58</v>
      </c>
      <c r="E66" s="663">
        <v>96</v>
      </c>
      <c r="F66" s="663">
        <v>243.16</v>
      </c>
      <c r="G66" s="664">
        <f>+SUM(C66:F66)</f>
        <v>12603.41</v>
      </c>
      <c r="H66" s="197"/>
      <c r="I66" s="195"/>
      <c r="J66" s="195"/>
      <c r="K66" s="195"/>
      <c r="L66" s="418"/>
      <c r="M66" s="361"/>
      <c r="N66" s="361"/>
      <c r="O66" s="361"/>
      <c r="P66" s="361"/>
      <c r="Q66" s="361"/>
      <c r="R66" s="361"/>
      <c r="S66" s="361"/>
      <c r="T66" s="361"/>
      <c r="U66" s="361"/>
      <c r="V66" s="361"/>
      <c r="W66" s="361"/>
      <c r="X66" s="893"/>
    </row>
    <row r="67" spans="1:24" s="140" customFormat="1" ht="12" customHeight="1">
      <c r="A67" s="197"/>
      <c r="B67" s="546" t="s">
        <v>535</v>
      </c>
      <c r="C67" s="548">
        <f>+C66/C65-1</f>
        <v>0.24352767677794995</v>
      </c>
      <c r="D67" s="548">
        <f>+D66/D65-1</f>
        <v>0.10230459663579117</v>
      </c>
      <c r="E67" s="548">
        <f>+E66/E65-1</f>
        <v>0</v>
      </c>
      <c r="F67" s="548">
        <f>+F66/F65-1</f>
        <v>0</v>
      </c>
      <c r="G67" s="548">
        <f>+G66/G65-1</f>
        <v>0.14980978533568101</v>
      </c>
      <c r="H67" s="197"/>
      <c r="I67" s="195"/>
      <c r="J67" s="195"/>
      <c r="K67" s="195"/>
      <c r="L67" s="751"/>
      <c r="M67" s="360"/>
      <c r="N67" s="360"/>
      <c r="O67" s="360"/>
      <c r="P67" s="360"/>
      <c r="Q67" s="360"/>
      <c r="R67" s="360"/>
      <c r="S67" s="360"/>
      <c r="T67" s="360"/>
      <c r="U67" s="360"/>
      <c r="V67" s="360"/>
      <c r="W67" s="360"/>
      <c r="X67" s="892"/>
    </row>
    <row r="68" spans="1:24" ht="12" customHeight="1">
      <c r="A68" s="197"/>
      <c r="B68" s="197"/>
      <c r="C68" s="197"/>
      <c r="D68" s="197"/>
      <c r="E68" s="197"/>
      <c r="F68" s="197"/>
      <c r="G68" s="197"/>
      <c r="H68" s="197"/>
      <c r="I68" s="197"/>
      <c r="J68" s="197"/>
    </row>
    <row r="69" spans="1:24" ht="12" customHeight="1">
      <c r="A69" s="197"/>
      <c r="B69" s="636" t="s">
        <v>787</v>
      </c>
      <c r="C69" s="197"/>
      <c r="D69" s="197"/>
      <c r="E69" s="197"/>
      <c r="F69" s="197"/>
      <c r="G69" s="197"/>
      <c r="H69" s="197"/>
      <c r="I69" s="197"/>
      <c r="J69" s="197"/>
    </row>
    <row r="70" spans="1:24" ht="12" customHeight="1">
      <c r="A70" s="197"/>
      <c r="B70" s="197"/>
      <c r="C70" s="197"/>
      <c r="D70" s="197"/>
      <c r="E70" s="197"/>
      <c r="F70" s="197"/>
      <c r="G70" s="197"/>
      <c r="H70" s="197"/>
      <c r="I70" s="197"/>
      <c r="J70" s="197"/>
    </row>
    <row r="71" spans="1:24" ht="9" customHeight="1">
      <c r="A71" s="197"/>
      <c r="B71" s="197"/>
      <c r="C71" s="197"/>
      <c r="D71" s="197"/>
      <c r="E71" s="197"/>
      <c r="F71" s="197"/>
      <c r="G71" s="197"/>
      <c r="H71" s="197"/>
      <c r="I71" s="197"/>
      <c r="J71" s="197"/>
    </row>
    <row r="72" spans="1:24" ht="9.75" customHeight="1">
      <c r="A72" s="197"/>
      <c r="B72" s="197"/>
      <c r="C72" s="197"/>
      <c r="D72" s="197"/>
      <c r="E72" s="197"/>
      <c r="F72" s="197"/>
      <c r="G72" s="197"/>
      <c r="H72" s="197"/>
      <c r="I72" s="197"/>
      <c r="J72" s="197"/>
    </row>
    <row r="73" spans="1:24" ht="12" customHeight="1">
      <c r="A73" s="197"/>
      <c r="B73" s="197"/>
      <c r="C73" s="197"/>
      <c r="D73" s="197"/>
      <c r="E73" s="197"/>
      <c r="F73" s="197"/>
      <c r="G73" s="197"/>
      <c r="H73" s="197"/>
      <c r="I73" s="197"/>
      <c r="J73" s="197"/>
    </row>
    <row r="74" spans="1:24" ht="12" customHeight="1">
      <c r="A74" s="197"/>
      <c r="B74" s="197"/>
      <c r="C74" s="197"/>
      <c r="D74" s="197"/>
      <c r="E74" s="197"/>
      <c r="F74" s="197"/>
      <c r="G74" s="197"/>
      <c r="H74" s="197"/>
      <c r="I74" s="197"/>
      <c r="J74" s="197"/>
    </row>
    <row r="75" spans="1:24" ht="12" customHeight="1">
      <c r="A75" s="197"/>
      <c r="B75" s="197"/>
      <c r="C75" s="197"/>
      <c r="D75" s="197"/>
      <c r="E75" s="197"/>
      <c r="F75" s="197"/>
      <c r="G75" s="197"/>
      <c r="H75" s="197"/>
      <c r="I75" s="197"/>
      <c r="J75" s="197"/>
    </row>
    <row r="76" spans="1:24" ht="12" customHeight="1">
      <c r="A76" s="244"/>
      <c r="B76" s="197"/>
      <c r="C76" s="197"/>
      <c r="D76" s="197"/>
      <c r="E76" s="197"/>
      <c r="F76" s="197"/>
      <c r="G76" s="197"/>
      <c r="H76" s="197"/>
      <c r="I76" s="197"/>
      <c r="J76" s="197"/>
    </row>
    <row r="77" spans="1:24" ht="12" customHeight="1">
      <c r="A77" s="197"/>
      <c r="B77" s="197"/>
      <c r="C77" s="197"/>
      <c r="D77" s="197"/>
      <c r="E77" s="197"/>
      <c r="F77" s="197"/>
      <c r="G77" s="197"/>
      <c r="H77" s="197"/>
      <c r="I77" s="197"/>
      <c r="J77" s="197"/>
    </row>
    <row r="78" spans="1:24" ht="12" customHeight="1">
      <c r="A78" s="197"/>
      <c r="B78" s="197"/>
      <c r="C78" s="197"/>
      <c r="D78" s="197"/>
      <c r="E78" s="197"/>
      <c r="F78" s="197"/>
      <c r="G78" s="197"/>
      <c r="H78" s="197"/>
      <c r="I78" s="197"/>
      <c r="J78" s="197"/>
    </row>
    <row r="79" spans="1:24" ht="12" customHeight="1">
      <c r="A79" s="197"/>
      <c r="B79" s="197"/>
      <c r="C79" s="197"/>
      <c r="D79" s="197"/>
      <c r="E79" s="197"/>
      <c r="F79" s="197"/>
      <c r="G79" s="197"/>
      <c r="H79" s="197"/>
      <c r="I79" s="197"/>
      <c r="J79" s="197"/>
    </row>
    <row r="80" spans="1:24" ht="12" customHeight="1">
      <c r="A80" s="197"/>
      <c r="B80" s="197"/>
      <c r="C80" s="197"/>
      <c r="D80" s="197"/>
      <c r="E80" s="197"/>
      <c r="F80" s="197"/>
      <c r="G80" s="197"/>
      <c r="H80" s="197"/>
      <c r="I80" s="197"/>
      <c r="J80" s="197"/>
    </row>
    <row r="81" spans="1:10" ht="12" customHeight="1">
      <c r="A81" s="197"/>
      <c r="B81" s="197"/>
      <c r="C81" s="197"/>
      <c r="D81" s="197"/>
      <c r="E81" s="197"/>
      <c r="F81" s="197"/>
      <c r="G81" s="197"/>
      <c r="H81" s="197"/>
      <c r="I81" s="197"/>
      <c r="J81" s="197"/>
    </row>
    <row r="82" spans="1:10" ht="12" customHeight="1">
      <c r="A82" s="197"/>
      <c r="B82" s="197"/>
      <c r="C82" s="197"/>
      <c r="D82" s="197"/>
      <c r="E82" s="197"/>
      <c r="F82" s="197"/>
      <c r="G82" s="197"/>
      <c r="H82" s="197"/>
      <c r="I82" s="197"/>
      <c r="J82" s="197"/>
    </row>
    <row r="83" spans="1:10" ht="12" customHeight="1">
      <c r="A83" s="197"/>
      <c r="B83" s="197"/>
      <c r="C83" s="197"/>
      <c r="D83" s="197"/>
      <c r="E83" s="197"/>
      <c r="F83" s="197"/>
      <c r="G83" s="197"/>
      <c r="H83" s="197"/>
      <c r="I83" s="197"/>
      <c r="J83" s="197"/>
    </row>
    <row r="84" spans="1:10" ht="12" customHeight="1">
      <c r="A84" s="197"/>
      <c r="B84" s="197"/>
      <c r="C84" s="197"/>
      <c r="D84" s="197"/>
      <c r="E84" s="197"/>
      <c r="F84" s="197"/>
      <c r="G84" s="197"/>
      <c r="H84" s="197"/>
      <c r="I84" s="197"/>
      <c r="J84" s="197"/>
    </row>
    <row r="85" spans="1:10" ht="12" customHeight="1">
      <c r="A85" s="197"/>
      <c r="B85" s="197"/>
      <c r="C85" s="197"/>
      <c r="D85" s="197"/>
      <c r="E85" s="197"/>
      <c r="F85" s="197"/>
      <c r="G85" s="197"/>
      <c r="H85" s="197"/>
      <c r="I85" s="197"/>
      <c r="J85" s="197"/>
    </row>
    <row r="86" spans="1:10" ht="12" customHeight="1">
      <c r="A86" s="197"/>
      <c r="B86" s="197"/>
      <c r="C86" s="197"/>
      <c r="D86" s="197"/>
      <c r="E86" s="197"/>
      <c r="F86" s="197"/>
      <c r="G86" s="197"/>
      <c r="H86" s="197"/>
      <c r="I86" s="197"/>
      <c r="J86" s="197"/>
    </row>
    <row r="87" spans="1:10" ht="8.25" customHeight="1">
      <c r="A87" s="197"/>
      <c r="B87" s="197"/>
      <c r="C87" s="197"/>
      <c r="D87" s="197"/>
      <c r="E87" s="197"/>
      <c r="F87" s="197"/>
      <c r="G87" s="197"/>
      <c r="H87" s="197"/>
      <c r="I87" s="197"/>
      <c r="J87" s="197"/>
    </row>
    <row r="88" spans="1:10" ht="8.25" customHeight="1">
      <c r="A88" s="197"/>
      <c r="B88" s="197"/>
      <c r="C88" s="197"/>
      <c r="D88" s="197"/>
      <c r="E88" s="197"/>
      <c r="F88" s="197"/>
      <c r="G88" s="197"/>
      <c r="H88" s="197"/>
      <c r="I88" s="197"/>
      <c r="J88" s="197"/>
    </row>
    <row r="89" spans="1:10" ht="8.25" customHeight="1">
      <c r="A89" s="197"/>
      <c r="B89" s="197"/>
      <c r="C89" s="197"/>
      <c r="D89" s="197"/>
      <c r="E89" s="197"/>
      <c r="F89" s="197"/>
      <c r="G89" s="197"/>
      <c r="H89" s="197"/>
      <c r="I89" s="197"/>
      <c r="J89" s="197"/>
    </row>
    <row r="90" spans="1:10" ht="8.25" customHeight="1">
      <c r="A90" s="197"/>
      <c r="B90" s="197"/>
      <c r="C90" s="197"/>
      <c r="D90" s="197"/>
      <c r="E90" s="197"/>
      <c r="F90" s="197"/>
      <c r="G90" s="197"/>
      <c r="H90" s="197"/>
      <c r="I90" s="197"/>
      <c r="J90" s="197"/>
    </row>
    <row r="91" spans="1:10" ht="8.25" customHeight="1">
      <c r="A91" s="197"/>
      <c r="B91" s="197"/>
      <c r="C91" s="197"/>
      <c r="D91" s="197"/>
      <c r="E91" s="197"/>
      <c r="F91" s="197"/>
      <c r="G91" s="197"/>
      <c r="H91" s="197"/>
      <c r="I91" s="197"/>
      <c r="J91" s="197"/>
    </row>
    <row r="92" spans="1:10" ht="8.25" customHeight="1">
      <c r="A92" s="197"/>
      <c r="B92" s="197"/>
      <c r="C92" s="197"/>
      <c r="D92" s="197"/>
      <c r="E92" s="197"/>
      <c r="F92" s="197"/>
      <c r="G92" s="197"/>
      <c r="H92" s="197"/>
      <c r="I92" s="197"/>
      <c r="J92" s="197"/>
    </row>
    <row r="93" spans="1:10" ht="11.45" customHeight="1">
      <c r="A93" s="197"/>
      <c r="B93" s="197"/>
      <c r="C93" s="197"/>
      <c r="D93" s="197"/>
      <c r="E93" s="197"/>
      <c r="F93" s="197"/>
      <c r="G93" s="197"/>
      <c r="H93" s="197"/>
      <c r="I93" s="197"/>
      <c r="J93" s="197"/>
    </row>
    <row r="94" spans="1:10" ht="11.45" customHeight="1">
      <c r="A94" s="197"/>
      <c r="B94" s="197"/>
      <c r="C94" s="197"/>
      <c r="D94" s="197"/>
      <c r="E94" s="197"/>
      <c r="F94" s="197"/>
      <c r="G94" s="197"/>
      <c r="H94" s="197"/>
      <c r="I94" s="197"/>
      <c r="J94" s="197"/>
    </row>
    <row r="95" spans="1:10" ht="11.45" customHeight="1">
      <c r="A95" s="197"/>
      <c r="B95" s="197"/>
      <c r="C95" s="197"/>
      <c r="D95" s="197"/>
      <c r="E95" s="197"/>
      <c r="F95" s="197"/>
      <c r="G95" s="197"/>
      <c r="H95" s="197"/>
      <c r="I95" s="197"/>
      <c r="J95" s="197"/>
    </row>
    <row r="96" spans="1:10" ht="9" customHeight="1">
      <c r="A96" s="197"/>
      <c r="B96" s="197"/>
      <c r="C96" s="197"/>
      <c r="D96" s="197"/>
      <c r="E96" s="197"/>
      <c r="F96" s="197"/>
      <c r="G96" s="197"/>
      <c r="H96" s="197"/>
      <c r="I96" s="197"/>
      <c r="J96" s="197"/>
    </row>
    <row r="97" spans="1:10" ht="8.85" customHeight="1">
      <c r="A97" s="197"/>
      <c r="B97" s="197"/>
      <c r="C97" s="197"/>
      <c r="D97" s="197"/>
      <c r="E97" s="197"/>
      <c r="F97" s="197"/>
      <c r="G97" s="197"/>
      <c r="H97" s="197"/>
      <c r="I97" s="197"/>
      <c r="J97" s="197"/>
    </row>
    <row r="98" spans="1:10" ht="8.85" customHeight="1">
      <c r="A98" s="197"/>
      <c r="B98" s="197"/>
      <c r="C98" s="197"/>
      <c r="D98" s="197"/>
      <c r="E98" s="197"/>
      <c r="F98" s="197"/>
      <c r="G98" s="197"/>
      <c r="H98" s="197"/>
      <c r="I98" s="197"/>
      <c r="J98" s="197"/>
    </row>
    <row r="99" spans="1:10" ht="8.85" customHeight="1">
      <c r="A99" s="197"/>
      <c r="B99" s="197"/>
      <c r="C99" s="197"/>
      <c r="D99" s="197"/>
      <c r="E99" s="197"/>
      <c r="F99" s="197"/>
      <c r="G99" s="197"/>
      <c r="H99" s="197"/>
      <c r="I99" s="197"/>
      <c r="J99" s="197"/>
    </row>
    <row r="100" spans="1:10" ht="8.85" hidden="1" customHeight="1">
      <c r="A100" s="197"/>
      <c r="B100" s="197"/>
      <c r="C100" s="197"/>
      <c r="D100" s="197"/>
      <c r="E100" s="197"/>
      <c r="F100" s="197"/>
      <c r="G100" s="197"/>
      <c r="H100" s="197"/>
      <c r="I100" s="197"/>
      <c r="J100" s="197"/>
    </row>
    <row r="101" spans="1:10" ht="8.85" customHeight="1">
      <c r="A101" s="197"/>
      <c r="B101" s="197"/>
      <c r="C101" s="197"/>
      <c r="D101" s="197"/>
      <c r="E101" s="197"/>
      <c r="F101" s="197"/>
      <c r="G101" s="197"/>
      <c r="H101" s="197"/>
      <c r="I101" s="197"/>
      <c r="J101" s="197"/>
    </row>
    <row r="102" spans="1:10" ht="8.85" hidden="1" customHeight="1">
      <c r="A102" s="197"/>
      <c r="B102" s="197"/>
      <c r="C102" s="197"/>
      <c r="D102" s="197"/>
      <c r="E102" s="197"/>
      <c r="F102" s="197"/>
      <c r="G102" s="197"/>
      <c r="H102" s="197"/>
      <c r="I102" s="197"/>
      <c r="J102" s="197"/>
    </row>
    <row r="103" spans="1:10" ht="12.75" customHeight="1">
      <c r="A103" s="197"/>
      <c r="B103" s="636" t="s">
        <v>790</v>
      </c>
      <c r="C103" s="197"/>
      <c r="D103" s="197"/>
      <c r="E103" s="197"/>
      <c r="F103" s="197"/>
      <c r="G103" s="197"/>
      <c r="H103" s="197"/>
      <c r="I103" s="197"/>
      <c r="J103" s="197"/>
    </row>
    <row r="104" spans="1:10" ht="14.25" customHeight="1">
      <c r="A104" s="197"/>
      <c r="C104" s="197"/>
      <c r="D104" s="197"/>
      <c r="E104" s="197"/>
      <c r="F104" s="197"/>
      <c r="G104" s="197"/>
      <c r="H104" s="197"/>
      <c r="I104" s="197"/>
      <c r="J104" s="197"/>
    </row>
    <row r="105" spans="1:10" ht="8.85" customHeight="1">
      <c r="A105" s="197"/>
      <c r="B105" s="197"/>
      <c r="C105" s="197"/>
      <c r="D105" s="197"/>
      <c r="E105" s="197"/>
      <c r="F105" s="197"/>
      <c r="G105" s="197"/>
      <c r="H105" s="197"/>
      <c r="I105" s="197"/>
      <c r="J105" s="197"/>
    </row>
    <row r="106" spans="1:10" ht="8.85" customHeight="1">
      <c r="A106" s="197"/>
      <c r="B106" s="197"/>
      <c r="C106" s="197"/>
      <c r="D106" s="197"/>
      <c r="E106" s="197"/>
      <c r="F106" s="197"/>
      <c r="G106" s="197"/>
      <c r="H106" s="197"/>
      <c r="I106" s="197"/>
      <c r="J106" s="197"/>
    </row>
    <row r="107" spans="1:10" ht="8.85" customHeight="1">
      <c r="A107" s="197"/>
      <c r="B107" s="197"/>
      <c r="C107" s="197"/>
      <c r="D107" s="197"/>
      <c r="E107" s="197"/>
      <c r="F107" s="197"/>
      <c r="G107" s="197"/>
      <c r="H107" s="197"/>
      <c r="I107" s="197"/>
      <c r="J107" s="197"/>
    </row>
    <row r="108" spans="1:10" ht="8.85" customHeight="1">
      <c r="A108" s="197"/>
      <c r="B108" s="197"/>
      <c r="C108" s="197"/>
      <c r="D108" s="197"/>
      <c r="E108" s="197"/>
      <c r="F108" s="197"/>
      <c r="G108" s="197"/>
      <c r="H108" s="197"/>
      <c r="I108" s="197"/>
      <c r="J108" s="197"/>
    </row>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3:S33"/>
    <mergeCell ref="N33:N34"/>
    <mergeCell ref="A4:J4"/>
    <mergeCell ref="A25:K25"/>
    <mergeCell ref="J48:J49"/>
    <mergeCell ref="I48:I49"/>
    <mergeCell ref="B48:B49"/>
    <mergeCell ref="C48:C49"/>
    <mergeCell ref="D48:D49"/>
    <mergeCell ref="A48:A49"/>
    <mergeCell ref="E48:E49"/>
    <mergeCell ref="F48:F49"/>
    <mergeCell ref="G48:G49"/>
    <mergeCell ref="H48:H49"/>
  </mergeCells>
  <conditionalFormatting sqref="A21:A23 A18">
    <cfRule type="containsText" dxfId="10" priority="7" stopIfTrue="1" operator="containsText" text=" 0%">
      <formula>NOT(ISERROR(SEARCH(" 0%",A18)))</formula>
    </cfRule>
    <cfRule type="containsText" dxfId="9" priority="8" stopIfTrue="1" operator="containsText" text="0.0%">
      <formula>NOT(ISERROR(SEARCH("0.0%",A18)))</formula>
    </cfRule>
  </conditionalFormatting>
  <conditionalFormatting sqref="A19">
    <cfRule type="containsText" dxfId="8" priority="3" stopIfTrue="1" operator="containsText" text=" 0%">
      <formula>NOT(ISERROR(SEARCH(" 0%",A19)))</formula>
    </cfRule>
    <cfRule type="containsText" dxfId="7" priority="4" stopIfTrue="1" operator="containsText" text="0.0%">
      <formula>NOT(ISERROR(SEARCH("0.0%",A19)))</formula>
    </cfRule>
  </conditionalFormatting>
  <conditionalFormatting sqref="A20">
    <cfRule type="containsText" dxfId="6" priority="1" stopIfTrue="1" operator="containsText" text=" 0%">
      <formula>NOT(ISERROR(SEARCH(" 0%",A20)))</formula>
    </cfRule>
    <cfRule type="containsText" dxfId="5" priority="2" stopIfTrue="1" operator="containsText" text="0.0%">
      <formula>NOT(ISERROR(SEARCH("0.0%",A20)))</formula>
    </cfRule>
  </conditionalFormatting>
  <printOptions horizontalCentered="1"/>
  <pageMargins left="0.51181102362204722" right="0.51181102362204722" top="0.77142857142857146" bottom="0.74803149606299213" header="0.31496062992125984" footer="0.31496062992125984"/>
  <pageSetup paperSize="9" scale="55" fitToHeight="0" orientation="portrait" r:id="rId2"/>
  <headerFooter>
    <oddHeader>&amp;L&amp;"Calibri Light,Regular"&amp;10 &amp;R&amp;"Tahoma,Negrita"&amp;11Informe de la Operación Mensual - Junio 2017
INFSGI-MES-06-2017
07/07/2017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AX491"/>
  <sheetViews>
    <sheetView view="pageBreakPreview" zoomScale="130" zoomScaleNormal="100" zoomScaleSheetLayoutView="130" zoomScalePageLayoutView="70" workbookViewId="0">
      <selection activeCell="V24" sqref="V24"/>
    </sheetView>
  </sheetViews>
  <sheetFormatPr defaultRowHeight="11.25"/>
  <cols>
    <col min="1" max="1" width="27.33203125" style="139" customWidth="1"/>
    <col min="2" max="5" width="9.83203125" style="139" customWidth="1"/>
    <col min="6" max="8" width="8.5" style="139" customWidth="1"/>
    <col min="9" max="9" width="11.33203125" style="139" customWidth="1"/>
    <col min="10" max="10" width="11.5" style="139" customWidth="1"/>
    <col min="11" max="11" width="12.1640625" style="139" customWidth="1"/>
    <col min="12" max="12" width="7.5" style="1054" customWidth="1"/>
    <col min="13" max="13" width="7.5" style="362" customWidth="1"/>
    <col min="14" max="14" width="14" style="362" bestFit="1" customWidth="1"/>
    <col min="15" max="15" width="9.83203125" style="362" customWidth="1"/>
    <col min="16" max="16" width="9.5" style="362" customWidth="1"/>
    <col min="17" max="17" width="12.1640625" style="362" bestFit="1" customWidth="1"/>
    <col min="18" max="18" width="10.83203125" style="362" customWidth="1"/>
    <col min="19" max="21" width="10.6640625" style="362" customWidth="1"/>
    <col min="22" max="23" width="7.5" style="362" customWidth="1"/>
    <col min="24" max="24" width="7.5" style="494" customWidth="1"/>
    <col min="25" max="25" width="9.5" style="917" bestFit="1" customWidth="1"/>
    <col min="26" max="26" width="13.83203125" style="917" bestFit="1" customWidth="1"/>
    <col min="27" max="27" width="12.5" style="917" bestFit="1" customWidth="1"/>
    <col min="28" max="28" width="12.83203125" style="917" bestFit="1" customWidth="1"/>
    <col min="29" max="29" width="15.33203125" style="917" bestFit="1" customWidth="1"/>
    <col min="30" max="30" width="15" style="917" bestFit="1" customWidth="1"/>
    <col min="31" max="31" width="14.83203125" style="917" bestFit="1" customWidth="1"/>
    <col min="32" max="32" width="12.6640625" style="917" bestFit="1" customWidth="1"/>
    <col min="33" max="33" width="13.5" style="917" bestFit="1" customWidth="1"/>
    <col min="34" max="34" width="12" style="917" bestFit="1" customWidth="1"/>
    <col min="35" max="35" width="12.1640625" style="917" bestFit="1" customWidth="1"/>
    <col min="36" max="36" width="12.5" style="917" bestFit="1" customWidth="1"/>
    <col min="37" max="37" width="13" style="917" bestFit="1" customWidth="1"/>
    <col min="38" max="38" width="11.5" style="917" bestFit="1" customWidth="1"/>
    <col min="39" max="39" width="9.83203125" style="917" bestFit="1" customWidth="1"/>
    <col min="40" max="40" width="11.33203125" style="917" bestFit="1" customWidth="1"/>
    <col min="41" max="41" width="12.83203125" style="917" bestFit="1" customWidth="1"/>
    <col min="42" max="42" width="13" style="917" bestFit="1" customWidth="1"/>
    <col min="43" max="47" width="9.33203125" style="362"/>
    <col min="48" max="50" width="9.33203125" style="1046"/>
    <col min="51" max="16384" width="9.33203125" style="139"/>
  </cols>
  <sheetData>
    <row r="1" spans="1:45" ht="14.1" customHeight="1">
      <c r="A1" s="190"/>
      <c r="B1" s="191"/>
      <c r="C1" s="191"/>
      <c r="D1" s="191"/>
      <c r="E1" s="191"/>
      <c r="F1" s="191"/>
      <c r="G1" s="191"/>
      <c r="H1" s="191"/>
      <c r="I1" s="192"/>
      <c r="J1" s="192"/>
      <c r="K1" s="193"/>
      <c r="L1" s="1045"/>
      <c r="M1" s="916"/>
    </row>
    <row r="2" spans="1:45" ht="6" customHeight="1">
      <c r="A2" s="194"/>
      <c r="B2" s="195"/>
      <c r="C2" s="195"/>
      <c r="D2" s="195"/>
      <c r="E2" s="195"/>
      <c r="F2" s="195"/>
      <c r="G2" s="195"/>
      <c r="H2" s="195"/>
      <c r="I2" s="196"/>
      <c r="J2" s="196"/>
      <c r="K2" s="196"/>
      <c r="L2" s="1047"/>
      <c r="M2" s="918"/>
    </row>
    <row r="3" spans="1:45" ht="7.5" customHeight="1">
      <c r="A3" s="194"/>
      <c r="B3" s="195"/>
      <c r="C3" s="195"/>
      <c r="D3" s="195"/>
      <c r="E3" s="195"/>
      <c r="F3" s="195"/>
      <c r="G3" s="195"/>
      <c r="H3" s="195"/>
      <c r="I3" s="196"/>
      <c r="J3" s="196"/>
      <c r="K3" s="196"/>
      <c r="L3" s="1047"/>
      <c r="M3" s="918"/>
    </row>
    <row r="4" spans="1:45" ht="24" customHeight="1">
      <c r="A4" s="1300" t="s">
        <v>595</v>
      </c>
      <c r="B4" s="1300"/>
      <c r="C4" s="1300"/>
      <c r="D4" s="1300"/>
      <c r="E4" s="1300"/>
      <c r="F4" s="1300"/>
      <c r="G4" s="1300"/>
      <c r="H4" s="1300"/>
      <c r="I4" s="1300"/>
      <c r="J4" s="1300"/>
      <c r="K4" s="1300"/>
      <c r="L4" s="452"/>
      <c r="M4" s="919"/>
    </row>
    <row r="5" spans="1:45" ht="15.95" customHeight="1">
      <c r="A5" s="364"/>
      <c r="B5" s="638"/>
      <c r="C5" s="639"/>
      <c r="D5" s="640"/>
      <c r="E5" s="640"/>
      <c r="F5" s="640"/>
      <c r="G5" s="640"/>
      <c r="H5" s="202"/>
      <c r="I5" s="202"/>
      <c r="J5" s="202"/>
      <c r="K5" s="641"/>
      <c r="L5" s="452"/>
      <c r="M5" s="919"/>
      <c r="N5" s="357"/>
      <c r="O5" s="357"/>
      <c r="P5" s="357"/>
      <c r="Q5" s="357"/>
      <c r="R5" s="357"/>
      <c r="S5" s="357"/>
      <c r="T5" s="357"/>
      <c r="U5" s="357"/>
      <c r="V5" s="357"/>
    </row>
    <row r="6" spans="1:45" ht="15" customHeight="1">
      <c r="A6" s="1308" t="str">
        <f>+"2.1. PRODUCCIÓN POR TIPO DE GENERACIÓN (GWh)"</f>
        <v>2.1. PRODUCCIÓN POR TIPO DE GENERACIÓN (GWh)</v>
      </c>
      <c r="B6" s="1308"/>
      <c r="C6" s="1308"/>
      <c r="D6" s="1308"/>
      <c r="E6" s="1308"/>
      <c r="F6" s="1308"/>
      <c r="G6" s="1308"/>
      <c r="H6" s="1308"/>
      <c r="I6" s="1308"/>
      <c r="J6" s="1308"/>
      <c r="K6" s="1308"/>
      <c r="L6" s="452"/>
      <c r="M6" s="919"/>
      <c r="N6" s="357"/>
      <c r="O6" s="357"/>
      <c r="P6" s="357"/>
      <c r="Q6" s="357"/>
      <c r="R6" s="357"/>
      <c r="S6" s="357"/>
      <c r="T6" s="357"/>
      <c r="U6" s="357"/>
      <c r="V6" s="357"/>
    </row>
    <row r="7" spans="1:45" ht="10.5" customHeight="1">
      <c r="A7" s="197"/>
      <c r="B7" s="198"/>
      <c r="C7" s="200"/>
      <c r="D7" s="201"/>
      <c r="E7" s="201"/>
      <c r="F7" s="201"/>
      <c r="G7" s="201"/>
      <c r="H7" s="199"/>
      <c r="I7" s="202"/>
      <c r="J7" s="202"/>
      <c r="K7" s="203"/>
      <c r="L7" s="452"/>
      <c r="M7" s="919"/>
      <c r="N7" s="357"/>
      <c r="O7" s="357"/>
      <c r="P7" s="357"/>
      <c r="Q7" s="357"/>
      <c r="R7" s="357"/>
      <c r="S7" s="357"/>
      <c r="T7" s="357"/>
      <c r="U7" s="357"/>
      <c r="V7" s="357"/>
    </row>
    <row r="8" spans="1:45" ht="3.75" customHeight="1">
      <c r="A8" s="265"/>
      <c r="B8" s="266"/>
      <c r="C8" s="267"/>
      <c r="D8" s="268"/>
      <c r="E8" s="442"/>
      <c r="F8" s="443"/>
      <c r="G8" s="447"/>
      <c r="H8" s="270"/>
      <c r="I8" s="270"/>
      <c r="J8" s="265"/>
      <c r="K8" s="265"/>
      <c r="L8" s="1049"/>
      <c r="M8" s="920"/>
      <c r="N8" s="921"/>
      <c r="O8" s="921"/>
      <c r="P8" s="921"/>
      <c r="Q8" s="921"/>
      <c r="R8" s="921"/>
      <c r="S8" s="921"/>
      <c r="T8" s="921"/>
      <c r="U8" s="921"/>
      <c r="V8" s="357"/>
    </row>
    <row r="9" spans="1:45" ht="16.5" customHeight="1">
      <c r="A9" s="517" t="s">
        <v>4</v>
      </c>
      <c r="B9" s="1301" t="s">
        <v>48</v>
      </c>
      <c r="C9" s="1302"/>
      <c r="D9" s="1302"/>
      <c r="E9" s="1303" t="s">
        <v>425</v>
      </c>
      <c r="F9" s="1304"/>
      <c r="G9" s="1305" t="s">
        <v>753</v>
      </c>
      <c r="H9" s="1306"/>
      <c r="I9" s="1306"/>
      <c r="J9" s="1306"/>
      <c r="K9" s="1307"/>
      <c r="L9" s="453"/>
      <c r="M9" s="922"/>
      <c r="N9" s="921"/>
      <c r="O9" s="921"/>
      <c r="P9" s="921"/>
      <c r="Q9" s="921"/>
      <c r="R9" s="921"/>
      <c r="S9" s="923" t="str">
        <f>+"&lt;"&amp;'3. Resumen_Relevante'!U3+26</f>
        <v>&lt;32</v>
      </c>
      <c r="T9" s="923" t="str">
        <f>+"&lt;"&amp;'3. Resumen_Relevante'!U3+14</f>
        <v>&lt;20</v>
      </c>
      <c r="U9" s="923" t="str">
        <f>+"&lt;"&amp;'3. Resumen_Relevante'!U3+2</f>
        <v>&lt;8</v>
      </c>
      <c r="V9" s="357"/>
    </row>
    <row r="10" spans="1:45" ht="33" customHeight="1">
      <c r="A10" s="271"/>
      <c r="B10" s="550">
        <f>+C10-30</f>
        <v>42829</v>
      </c>
      <c r="C10" s="551">
        <f>+D10-28</f>
        <v>42859</v>
      </c>
      <c r="D10" s="551">
        <f>+'3. Resumen_Relevante'!U1</f>
        <v>42887</v>
      </c>
      <c r="E10" s="552">
        <f>+D10-365</f>
        <v>42522</v>
      </c>
      <c r="F10" s="549" t="s">
        <v>49</v>
      </c>
      <c r="G10" s="553">
        <v>2017</v>
      </c>
      <c r="H10" s="554">
        <f>+G10-1</f>
        <v>2016</v>
      </c>
      <c r="I10" s="549" t="s">
        <v>530</v>
      </c>
      <c r="J10" s="554">
        <f>+H10-1</f>
        <v>2015</v>
      </c>
      <c r="K10" s="549" t="s">
        <v>531</v>
      </c>
      <c r="L10" s="1050"/>
      <c r="M10" s="924"/>
      <c r="N10" s="921"/>
      <c r="O10" s="925">
        <f>+B10</f>
        <v>42829</v>
      </c>
      <c r="P10" s="925">
        <f>+C10</f>
        <v>42859</v>
      </c>
      <c r="Q10" s="925">
        <f>+D10</f>
        <v>42887</v>
      </c>
      <c r="R10" s="925">
        <f>+E10</f>
        <v>42522</v>
      </c>
      <c r="S10" s="921">
        <f>+G10</f>
        <v>2017</v>
      </c>
      <c r="T10" s="921">
        <f>+H10</f>
        <v>2016</v>
      </c>
      <c r="U10" s="921">
        <f>+J10</f>
        <v>2015</v>
      </c>
      <c r="V10" s="357"/>
      <c r="Z10" s="1055">
        <f>+Z44+AG12</f>
        <v>2098554.574</v>
      </c>
      <c r="AD10" s="926"/>
      <c r="AE10" s="926"/>
      <c r="AG10" s="1056">
        <f>+AG44-AG12</f>
        <v>64215.642769999999</v>
      </c>
    </row>
    <row r="11" spans="1:45" ht="4.5" customHeight="1">
      <c r="A11" s="245"/>
      <c r="B11" s="276"/>
      <c r="C11" s="277"/>
      <c r="D11" s="277"/>
      <c r="E11" s="431"/>
      <c r="F11" s="432"/>
      <c r="G11" s="431"/>
      <c r="H11" s="277"/>
      <c r="I11" s="432"/>
      <c r="J11" s="670"/>
      <c r="K11" s="432"/>
      <c r="L11" s="692"/>
      <c r="M11" s="927"/>
      <c r="N11" s="921"/>
      <c r="O11" s="921"/>
      <c r="P11" s="921"/>
      <c r="Q11" s="921"/>
      <c r="R11" s="921"/>
      <c r="S11" s="921"/>
      <c r="T11" s="921"/>
      <c r="U11" s="921"/>
      <c r="V11" s="357"/>
    </row>
    <row r="12" spans="1:45" ht="15.95" customHeight="1">
      <c r="A12" s="150" t="s">
        <v>29</v>
      </c>
      <c r="B12" s="148">
        <f>+O12+O19</f>
        <v>2575.6931020716488</v>
      </c>
      <c r="C12" s="148">
        <f>+P12+P19</f>
        <v>2689.0244550000002</v>
      </c>
      <c r="D12" s="148">
        <f>+Q12+Q19</f>
        <v>2162.7702167700004</v>
      </c>
      <c r="E12" s="444">
        <f>+R12+R19</f>
        <v>1576.171992589502</v>
      </c>
      <c r="F12" s="434">
        <f>IF(E12=0,"",D12/E12-1)</f>
        <v>0.37216637964539179</v>
      </c>
      <c r="G12" s="433">
        <f>+S12+S19</f>
        <v>15387.938466411173</v>
      </c>
      <c r="H12" s="448">
        <f>+T12+T19</f>
        <v>12414.550499565425</v>
      </c>
      <c r="I12" s="434">
        <f>IF(H12=0,"",G12/H12-1)</f>
        <v>0.23950830655929378</v>
      </c>
      <c r="J12" s="448">
        <f>+U12+U19</f>
        <v>11848.089611527286</v>
      </c>
      <c r="K12" s="434">
        <f>IF(J12=0,"",H12/J12-1)</f>
        <v>4.7810314287884514E-2</v>
      </c>
      <c r="L12" s="693"/>
      <c r="N12" s="928" t="s">
        <v>412</v>
      </c>
      <c r="O12" s="929">
        <f>+HLOOKUP(N12,$Z$14:$AP$50,'3. Resumen_Relevante'!$U$3+23,0)/1000</f>
        <v>2485.3478271066119</v>
      </c>
      <c r="P12" s="929">
        <f>+HLOOKUP(N12,$Z$14:$AP$50,'3. Resumen_Relevante'!$U$3+24,0)/1000</f>
        <v>2585.5373650000001</v>
      </c>
      <c r="Q12" s="929">
        <f>+HLOOKUP(N12,$Z$14:$AP$50,'3. Resumen_Relevante'!$U$3+25,0)/1000</f>
        <v>2086.3154130000003</v>
      </c>
      <c r="R12" s="929">
        <f>+HLOOKUP(N12,$Z$14:$AP$50,'3. Resumen_Relevante'!$U$3+13,0)/1000</f>
        <v>1526.43984057587</v>
      </c>
      <c r="S12" s="929">
        <f>+SUMIFS(Z39:Z50,$W$39:$W$50,+$S$9)/1000</f>
        <v>14774.687956948072</v>
      </c>
      <c r="T12" s="929">
        <f>+SUMIFS(Z27:Z38,$W$27:$W$38,+$T$9)/1000</f>
        <v>11921.77808274832</v>
      </c>
      <c r="U12" s="929">
        <f>+SUMIFS(Z15:Z26,$W$15:$W$26,+$U$9)/1000</f>
        <v>11275.205902626411</v>
      </c>
      <c r="V12" s="357"/>
      <c r="AG12" s="1057">
        <v>12239.161</v>
      </c>
    </row>
    <row r="13" spans="1:45" ht="12" customHeight="1">
      <c r="A13" s="246" t="s">
        <v>30</v>
      </c>
      <c r="B13" s="248">
        <f>+SUM(O13:O18,O20:O21,O24:O25)</f>
        <v>1275.986322460582</v>
      </c>
      <c r="C13" s="248">
        <f>+SUM(P13:P18,P20:P21,P24:P25)</f>
        <v>1366.053609286</v>
      </c>
      <c r="D13" s="248">
        <f>+SUM(Q13:Q18,Q20:Q21,Q24:Q25)</f>
        <v>1735.8863286029998</v>
      </c>
      <c r="E13" s="441">
        <f>+SUM(R13:R18,R20:R21,R24:R25)</f>
        <v>2174.6141166184352</v>
      </c>
      <c r="F13" s="436">
        <f t="shared" ref="F13:F19" si="0">IF(E13=0,"",D13/E13-1)</f>
        <v>-0.20174971948479081</v>
      </c>
      <c r="G13" s="435">
        <f>+SUM(S13:S18,S20:S21,S24:S25)</f>
        <v>8462.2872936640215</v>
      </c>
      <c r="H13" s="248">
        <f>+SUM(T13:T18,T20:T21,T24:T25)</f>
        <v>10964.982116696516</v>
      </c>
      <c r="I13" s="436">
        <f t="shared" ref="I13:I19" si="1">IF(H13=0,"",G13/H13-1)</f>
        <v>-0.22824431416277546</v>
      </c>
      <c r="J13" s="248">
        <f>+SUM(U13:U18,U20:U21,U24:U25)</f>
        <v>9529.6443480511844</v>
      </c>
      <c r="K13" s="436">
        <f t="shared" ref="K13:K17" si="2">IF(J13=0,"",H13/J13-1)</f>
        <v>0.15061818848872965</v>
      </c>
      <c r="L13" s="693"/>
      <c r="N13" s="928" t="s">
        <v>413</v>
      </c>
      <c r="O13" s="929">
        <f>+HLOOKUP(N13,$Z$14:$AP$50,'3. Resumen_Relevante'!$U$3+23,0)/1000</f>
        <v>61.619238063476601</v>
      </c>
      <c r="P13" s="929">
        <f>+HLOOKUP(N13,$Z$14:$AP$50,'3. Resumen_Relevante'!$U$3+24,0)/1000</f>
        <v>2.3336000000000001</v>
      </c>
      <c r="Q13" s="929">
        <f>+HLOOKUP(N13,$Z$14:$AP$50,'3. Resumen_Relevante'!$U$3+25,0)/1000</f>
        <v>79.400688479999999</v>
      </c>
      <c r="R13" s="929">
        <f>+HLOOKUP(N13,$Z$14:$AP$50,'3. Resumen_Relevante'!$U$3+13,0)/1000</f>
        <v>67.156265958838006</v>
      </c>
      <c r="S13" s="929">
        <f>+SUMIFS(AA39:AA50,$W$39:$W$50,+$S$9)/1000</f>
        <v>370.53524629277854</v>
      </c>
      <c r="T13" s="929">
        <f>+SUMIFS(AA27:AA38,$W$27:$W$38,+$T$9)/1000</f>
        <v>316.45906031777383</v>
      </c>
      <c r="U13" s="929">
        <f>+SUMIFS(AA15:AA26,$W$15:$W$26,+$U$9)/1000</f>
        <v>23.571730031952281</v>
      </c>
      <c r="V13" s="357"/>
      <c r="X13" s="930"/>
      <c r="Y13" s="931"/>
      <c r="Z13" s="931"/>
      <c r="AA13" s="931"/>
      <c r="AB13" s="931"/>
      <c r="AC13" s="931"/>
      <c r="AD13" s="931"/>
      <c r="AE13" s="931"/>
      <c r="AF13" s="931"/>
      <c r="AG13" s="931"/>
      <c r="AH13" s="931"/>
      <c r="AI13" s="931"/>
      <c r="AJ13" s="931"/>
      <c r="AK13" s="931"/>
      <c r="AL13" s="931"/>
      <c r="AM13" s="931"/>
      <c r="AN13" s="931"/>
      <c r="AO13" s="931"/>
      <c r="AP13" s="931"/>
      <c r="AQ13" s="360"/>
      <c r="AR13" s="360"/>
    </row>
    <row r="14" spans="1:45" ht="12" customHeight="1">
      <c r="A14" s="150" t="s">
        <v>466</v>
      </c>
      <c r="B14" s="152">
        <f>+O23</f>
        <v>92.967202730385409</v>
      </c>
      <c r="C14" s="152">
        <f>+P23</f>
        <v>93.012600000000006</v>
      </c>
      <c r="D14" s="152">
        <f>+Q23</f>
        <v>84.876053969999987</v>
      </c>
      <c r="E14" s="445">
        <f>+R23</f>
        <v>95.414071852372203</v>
      </c>
      <c r="F14" s="438">
        <f t="shared" si="0"/>
        <v>-0.11044511231715359</v>
      </c>
      <c r="G14" s="437">
        <f>+S23</f>
        <v>459.83837059886088</v>
      </c>
      <c r="H14" s="152">
        <f>+T23</f>
        <v>463.03396267430026</v>
      </c>
      <c r="I14" s="438">
        <f t="shared" si="1"/>
        <v>-6.9014204854065397E-3</v>
      </c>
      <c r="J14" s="152">
        <f>+U23</f>
        <v>275.66625356448452</v>
      </c>
      <c r="K14" s="438">
        <f t="shared" si="2"/>
        <v>0.67969041073062009</v>
      </c>
      <c r="L14" s="693"/>
      <c r="N14" s="928" t="s">
        <v>414</v>
      </c>
      <c r="O14" s="929">
        <f>+HLOOKUP(N14,$Z$14:$AP$50,'3. Resumen_Relevante'!$U$3+23,0)/1000</f>
        <v>7.8534421642274257</v>
      </c>
      <c r="P14" s="929">
        <f>+HLOOKUP(N14,$Z$14:$AP$50,'3. Resumen_Relevante'!$U$3+24,0)/1000</f>
        <v>70.188789999999997</v>
      </c>
      <c r="Q14" s="929">
        <f>+HLOOKUP(N14,$Z$14:$AP$50,'3. Resumen_Relevante'!$U$3+25,0)/1000</f>
        <v>71.30142318</v>
      </c>
      <c r="R14" s="929">
        <f>+HLOOKUP(N14,$Z$14:$AP$50,'3. Resumen_Relevante'!$U$3+13,0)/1000</f>
        <v>26.854919519357601</v>
      </c>
      <c r="S14" s="929">
        <f>+SUMIFS(AB39:AB50,$W$39:$W$50,+$S$9)/1000</f>
        <v>294.33185759879649</v>
      </c>
      <c r="T14" s="929">
        <f>+SUMIFS(AB27:AB38,$W$27:$W$38,+$T$9)/1000</f>
        <v>345.55161209763446</v>
      </c>
      <c r="U14" s="929">
        <f>+SUMIFS(AB15:AB26,$W$15:$W$26,+$U$9)/1000</f>
        <v>19.719182769452228</v>
      </c>
      <c r="V14" s="357"/>
      <c r="W14" s="917">
        <v>1</v>
      </c>
      <c r="X14" s="932" t="s">
        <v>159</v>
      </c>
      <c r="Y14" s="933" t="s">
        <v>96</v>
      </c>
      <c r="Z14" s="933" t="s">
        <v>412</v>
      </c>
      <c r="AA14" s="934" t="s">
        <v>413</v>
      </c>
      <c r="AB14" s="934" t="s">
        <v>414</v>
      </c>
      <c r="AC14" s="934" t="s">
        <v>415</v>
      </c>
      <c r="AD14" s="934" t="s">
        <v>416</v>
      </c>
      <c r="AE14" s="934" t="s">
        <v>417</v>
      </c>
      <c r="AF14" s="934" t="s">
        <v>418</v>
      </c>
      <c r="AG14" s="934" t="s">
        <v>419</v>
      </c>
      <c r="AH14" s="934" t="s">
        <v>622</v>
      </c>
      <c r="AI14" s="934" t="s">
        <v>623</v>
      </c>
      <c r="AJ14" s="934" t="s">
        <v>420</v>
      </c>
      <c r="AK14" s="934" t="s">
        <v>421</v>
      </c>
      <c r="AL14" s="934" t="s">
        <v>422</v>
      </c>
      <c r="AM14" s="934" t="s">
        <v>423</v>
      </c>
      <c r="AN14" s="934" t="s">
        <v>424</v>
      </c>
      <c r="AO14" s="934" t="s">
        <v>373</v>
      </c>
      <c r="AP14" s="934" t="s">
        <v>372</v>
      </c>
      <c r="AQ14" s="360"/>
      <c r="AR14" s="360"/>
    </row>
    <row r="15" spans="1:45" ht="12" customHeight="1">
      <c r="A15" s="246" t="s">
        <v>40</v>
      </c>
      <c r="B15" s="248">
        <f>+O22</f>
        <v>19.088536792355001</v>
      </c>
      <c r="C15" s="248">
        <f>+P22</f>
        <v>15.975</v>
      </c>
      <c r="D15" s="248">
        <f>+Q22</f>
        <v>15.85539593</v>
      </c>
      <c r="E15" s="441">
        <f>+R22</f>
        <v>15.9687709575</v>
      </c>
      <c r="F15" s="436">
        <f t="shared" si="0"/>
        <v>-7.0997967095740577E-3</v>
      </c>
      <c r="G15" s="435">
        <f>+S22</f>
        <v>105.26856550379799</v>
      </c>
      <c r="H15" s="449">
        <f>+T22</f>
        <v>115.9821994184999</v>
      </c>
      <c r="I15" s="436">
        <f t="shared" si="1"/>
        <v>-9.2373088011926563E-2</v>
      </c>
      <c r="J15" s="248">
        <f>+U22</f>
        <v>109.438444006</v>
      </c>
      <c r="K15" s="436">
        <f t="shared" si="2"/>
        <v>5.9793936874149578E-2</v>
      </c>
      <c r="L15" s="693"/>
      <c r="N15" s="928" t="s">
        <v>415</v>
      </c>
      <c r="O15" s="929">
        <f>+HLOOKUP(N15,$Z$14:$AP$50,'3. Resumen_Relevante'!$U$3+23,0)/1000</f>
        <v>3.1329999999999999E-10</v>
      </c>
      <c r="P15" s="929">
        <f>+HLOOKUP(N15,$Z$14:$AP$50,'3. Resumen_Relevante'!$U$3+24,0)/1000</f>
        <v>1.547818286</v>
      </c>
      <c r="Q15" s="929">
        <f>+HLOOKUP(N15,$Z$14:$AP$50,'3. Resumen_Relevante'!$U$3+25,0)/1000</f>
        <v>0</v>
      </c>
      <c r="R15" s="929">
        <f>+HLOOKUP(N15,$Z$14:$AP$50,'3. Resumen_Relevante'!$U$3+13,0)/1000</f>
        <v>60.231161440874601</v>
      </c>
      <c r="S15" s="929">
        <f>+SUMIFS(AC39:AC50,$W$39:$W$50,+$S$9)/1000</f>
        <v>41.3721658604643</v>
      </c>
      <c r="T15" s="929">
        <f>+SUMIFS(AC27:AC38,$W$27:$W$38,+$T$9)/1000</f>
        <v>276.29676826591299</v>
      </c>
      <c r="U15" s="929">
        <f>+SUMIFS(AC15:AC26,$W$15:$W$26,+$U$9)/1000</f>
        <v>170.9675540116385</v>
      </c>
      <c r="V15" s="357"/>
      <c r="W15" s="917">
        <v>2</v>
      </c>
      <c r="X15" s="930">
        <v>2015</v>
      </c>
      <c r="Y15" s="931" t="s">
        <v>400</v>
      </c>
      <c r="Z15" s="935">
        <v>2005922.0249062199</v>
      </c>
      <c r="AA15" s="936">
        <v>5781.0915497440001</v>
      </c>
      <c r="AB15" s="936">
        <v>2134.7963168709998</v>
      </c>
      <c r="AC15" s="936">
        <v>27364.577306135001</v>
      </c>
      <c r="AD15" s="936">
        <v>1379464.52336301</v>
      </c>
      <c r="AE15" s="936">
        <v>40273.25</v>
      </c>
      <c r="AF15" s="936">
        <v>16185.651681081999</v>
      </c>
      <c r="AG15" s="936">
        <v>100071.91948284399</v>
      </c>
      <c r="AH15" s="936">
        <v>2714.5179499999999</v>
      </c>
      <c r="AI15" s="936">
        <v>7993.2935925069996</v>
      </c>
      <c r="AJ15" s="936">
        <v>21570.98299</v>
      </c>
      <c r="AK15" s="936">
        <v>52919.981231787002</v>
      </c>
      <c r="AL15" s="936">
        <v>4.2381626890000001</v>
      </c>
      <c r="AM15" s="936">
        <v>397.56876807200001</v>
      </c>
      <c r="AN15" s="937">
        <f t="shared" ref="AN15:AN50" si="3">+SUM(Z15:AM15)</f>
        <v>3662798.41730096</v>
      </c>
      <c r="AO15" s="936">
        <v>458.98246</v>
      </c>
      <c r="AP15" s="936">
        <v>3067.82818</v>
      </c>
      <c r="AQ15" s="360"/>
      <c r="AR15" s="360"/>
    </row>
    <row r="16" spans="1:45" ht="15.95" customHeight="1">
      <c r="A16" s="153" t="s">
        <v>52</v>
      </c>
      <c r="B16" s="155">
        <f>+B12+B13+B14+B15</f>
        <v>3963.7351640549714</v>
      </c>
      <c r="C16" s="155">
        <f>+C12+C13+C14+C15</f>
        <v>4164.0656642860004</v>
      </c>
      <c r="D16" s="419">
        <f>+D12+D13+D14+D15</f>
        <v>3999.3879952730003</v>
      </c>
      <c r="E16" s="446">
        <f>+E12+E13+E14+E15</f>
        <v>3862.1689520178097</v>
      </c>
      <c r="F16" s="440">
        <f t="shared" si="0"/>
        <v>3.5529011019442835E-2</v>
      </c>
      <c r="G16" s="439">
        <f>+G12+G13+G14+G15</f>
        <v>24415.332696177851</v>
      </c>
      <c r="H16" s="155">
        <f>+H12+H13+H14+H15</f>
        <v>23958.54877835474</v>
      </c>
      <c r="I16" s="440">
        <f t="shared" si="1"/>
        <v>1.9065592079424709E-2</v>
      </c>
      <c r="J16" s="155">
        <f>+J12+J13+J14+J15</f>
        <v>21762.838657148954</v>
      </c>
      <c r="K16" s="440">
        <f t="shared" si="2"/>
        <v>0.1008926342650851</v>
      </c>
      <c r="L16" s="694"/>
      <c r="N16" s="928" t="s">
        <v>416</v>
      </c>
      <c r="O16" s="929">
        <f>+HLOOKUP(N16,$Z$14:$AP$50,'3. Resumen_Relevante'!$U$3+23,0)/1000</f>
        <v>1171.9030568707769</v>
      </c>
      <c r="P16" s="929">
        <f>+HLOOKUP(N16,$Z$14:$AP$50,'3. Resumen_Relevante'!$U$3+24,0)/1000</f>
        <v>1233.411785</v>
      </c>
      <c r="Q16" s="929">
        <f>+HLOOKUP(N16,$Z$14:$AP$50,'3. Resumen_Relevante'!$U$3+25,0)/1000</f>
        <v>1505.912859</v>
      </c>
      <c r="R16" s="929">
        <f>+HLOOKUP(N16,$Z$14:$AP$50,'3. Resumen_Relevante'!$U$3+13,0)/1000</f>
        <v>1903.3867890343301</v>
      </c>
      <c r="S16" s="929">
        <f>+SUMIFS(AD39:AD50,$W$39:$W$50,+$S$9)/1000</f>
        <v>7437.746497280551</v>
      </c>
      <c r="T16" s="929">
        <f>+SUMIFS(AD27:AD38,$W$27:$W$38,+$T$9)/1000</f>
        <v>9494.2402975069399</v>
      </c>
      <c r="U16" s="929">
        <f>+SUMIFS(AD15:AD26,$W$15:$W$26,+$U$9)/1000</f>
        <v>8934.8391409904689</v>
      </c>
      <c r="V16" s="357"/>
      <c r="W16" s="917">
        <v>3</v>
      </c>
      <c r="X16" s="930">
        <v>2015</v>
      </c>
      <c r="Y16" s="931" t="s">
        <v>401</v>
      </c>
      <c r="Z16" s="935">
        <v>1818715.0560492701</v>
      </c>
      <c r="AA16" s="936">
        <v>0</v>
      </c>
      <c r="AB16" s="936">
        <v>2972.9127485240001</v>
      </c>
      <c r="AC16" s="936">
        <v>24946.713801303998</v>
      </c>
      <c r="AD16" s="936">
        <v>1325998.19016221</v>
      </c>
      <c r="AE16" s="936">
        <v>32839.000000000102</v>
      </c>
      <c r="AF16" s="936">
        <v>15545.797650840001</v>
      </c>
      <c r="AG16" s="936">
        <v>98647.560801822707</v>
      </c>
      <c r="AH16" s="936">
        <v>2508.507775</v>
      </c>
      <c r="AI16" s="936">
        <v>7029.6794605810001</v>
      </c>
      <c r="AJ16" s="936">
        <v>15823.412627</v>
      </c>
      <c r="AK16" s="936">
        <v>37674.022954693501</v>
      </c>
      <c r="AL16" s="936">
        <v>422.98392695849998</v>
      </c>
      <c r="AM16" s="936">
        <v>0</v>
      </c>
      <c r="AN16" s="937">
        <f t="shared" si="3"/>
        <v>3383123.8379582036</v>
      </c>
      <c r="AO16" s="936">
        <v>0</v>
      </c>
      <c r="AP16" s="936">
        <v>0</v>
      </c>
      <c r="AQ16" s="493"/>
      <c r="AR16" s="493"/>
      <c r="AS16" s="357"/>
    </row>
    <row r="17" spans="1:50" ht="15.95" customHeight="1">
      <c r="A17" s="257"/>
      <c r="B17" s="257"/>
      <c r="C17" s="257"/>
      <c r="D17" s="479"/>
      <c r="E17" s="257"/>
      <c r="F17" s="482"/>
      <c r="G17" s="257"/>
      <c r="H17" s="257"/>
      <c r="I17" s="482"/>
      <c r="J17" s="259"/>
      <c r="K17" s="482" t="str">
        <f t="shared" si="2"/>
        <v/>
      </c>
      <c r="L17" s="694"/>
      <c r="N17" s="928" t="s">
        <v>417</v>
      </c>
      <c r="O17" s="929">
        <f>+HLOOKUP(N17,$Z$14:$AP$50,'3. Resumen_Relevante'!$U$3+23,0)/1000</f>
        <v>26.533139539136002</v>
      </c>
      <c r="P17" s="929">
        <f>+HLOOKUP(N17,$Z$14:$AP$50,'3. Resumen_Relevante'!$U$3+24,0)/1000</f>
        <v>21.092009999999998</v>
      </c>
      <c r="Q17" s="929">
        <f>+HLOOKUP(N17,$Z$14:$AP$50,'3. Resumen_Relevante'!$U$3+25,0)/1000</f>
        <v>47.2014791</v>
      </c>
      <c r="R17" s="929">
        <f>+HLOOKUP(N17,$Z$14:$AP$50,'3. Resumen_Relevante'!$U$3+13,0)/1000</f>
        <v>61.747250000000001</v>
      </c>
      <c r="S17" s="929">
        <f>+SUMIFS(AE39:AE50,$W$39:$W$50,+$S$9)/1000</f>
        <v>178.84415592808571</v>
      </c>
      <c r="T17" s="929">
        <f>+SUMIFS(AE27:AE38,$W$27:$W$38,+$T$9)/1000</f>
        <v>285.46384911099449</v>
      </c>
      <c r="U17" s="929">
        <f>+SUMIFS(AE15:AE26,$W$15:$W$26,+$U$9)/1000</f>
        <v>241.9792416732754</v>
      </c>
      <c r="V17" s="357"/>
      <c r="W17" s="917">
        <v>4</v>
      </c>
      <c r="X17" s="930">
        <v>2015</v>
      </c>
      <c r="Y17" s="931" t="s">
        <v>402</v>
      </c>
      <c r="Z17" s="935">
        <v>1850310.01615376</v>
      </c>
      <c r="AA17" s="936">
        <v>9652.4211015930305</v>
      </c>
      <c r="AB17" s="936">
        <v>1911.7960977314201</v>
      </c>
      <c r="AC17" s="936">
        <v>30090.6469497051</v>
      </c>
      <c r="AD17" s="936">
        <v>1662172.2888178199</v>
      </c>
      <c r="AE17" s="936">
        <v>39109.114673274998</v>
      </c>
      <c r="AF17" s="936">
        <v>12456.419592666</v>
      </c>
      <c r="AG17" s="936">
        <v>105996.315392009</v>
      </c>
      <c r="AH17" s="936">
        <v>2768.0849499999999</v>
      </c>
      <c r="AI17" s="936">
        <v>5477.0413882339999</v>
      </c>
      <c r="AJ17" s="936">
        <v>19331.067571</v>
      </c>
      <c r="AK17" s="936">
        <v>34193.714791515697</v>
      </c>
      <c r="AL17" s="936">
        <v>951.5938136748</v>
      </c>
      <c r="AM17" s="936">
        <v>0</v>
      </c>
      <c r="AN17" s="937">
        <f t="shared" si="3"/>
        <v>3774420.521292985</v>
      </c>
      <c r="AO17" s="936">
        <v>0</v>
      </c>
      <c r="AP17" s="936">
        <v>0</v>
      </c>
      <c r="AQ17" s="493"/>
      <c r="AR17" s="493"/>
      <c r="AS17" s="357"/>
    </row>
    <row r="18" spans="1:50" ht="12" customHeight="1">
      <c r="A18" s="246" t="s">
        <v>54</v>
      </c>
      <c r="B18" s="247">
        <f t="shared" ref="B18:E19" si="4">+O27</f>
        <v>2.2991390000000003</v>
      </c>
      <c r="C18" s="248">
        <f t="shared" si="4"/>
        <v>0</v>
      </c>
      <c r="D18" s="666">
        <f t="shared" si="4"/>
        <v>0</v>
      </c>
      <c r="E18" s="705">
        <f t="shared" si="4"/>
        <v>10.23345707</v>
      </c>
      <c r="F18" s="483">
        <f t="shared" si="0"/>
        <v>-1</v>
      </c>
      <c r="G18" s="248">
        <f>+S27</f>
        <v>12.953248</v>
      </c>
      <c r="H18" s="667">
        <f>+T27</f>
        <v>12.827913700000002</v>
      </c>
      <c r="I18" s="483">
        <f t="shared" si="1"/>
        <v>9.7704352345306944E-3</v>
      </c>
      <c r="J18" s="486">
        <f>+U27</f>
        <v>0.45898245999999998</v>
      </c>
      <c r="K18" s="483">
        <f>IF(J18=0,"",H18/J18-1)</f>
        <v>26.948592414620816</v>
      </c>
      <c r="L18" s="693"/>
      <c r="N18" s="928" t="s">
        <v>418</v>
      </c>
      <c r="O18" s="929">
        <f>+HLOOKUP(N18,$Z$14:$AP$50,'3. Resumen_Relevante'!$U$3+23,0)/1000</f>
        <v>0</v>
      </c>
      <c r="P18" s="929">
        <f>+HLOOKUP(N18,$Z$14:$AP$50,'3. Resumen_Relevante'!$U$3+24,0)/1000</f>
        <v>0</v>
      </c>
      <c r="Q18" s="929">
        <f>+HLOOKUP(N18,$Z$14:$AP$50,'3. Resumen_Relevante'!$U$3+25,0)/1000</f>
        <v>0</v>
      </c>
      <c r="R18" s="929">
        <f>+HLOOKUP(N18,$Z$14:$AP$50,'3. Resumen_Relevante'!$U$3+13,0)/1000</f>
        <v>11.792755197081</v>
      </c>
      <c r="S18" s="929">
        <f>+SUMIFS(AF39:AF50,$W$39:$W$50,+$S$9)/1000</f>
        <v>9.7034091828799998</v>
      </c>
      <c r="T18" s="929">
        <f>+SUMIFS(AF27:AF38,$W$27:$W$38,+$T$9)/1000</f>
        <v>63.336798300149006</v>
      </c>
      <c r="U18" s="929">
        <f>+SUMIFS(AF15:AF26,$W$15:$W$26,+$U$9)/1000</f>
        <v>72.827857407949992</v>
      </c>
      <c r="V18" s="357"/>
      <c r="W18" s="917">
        <v>5</v>
      </c>
      <c r="X18" s="930">
        <v>2015</v>
      </c>
      <c r="Y18" s="931" t="s">
        <v>403</v>
      </c>
      <c r="Z18" s="935">
        <v>1985879.75520714</v>
      </c>
      <c r="AA18" s="936">
        <v>0</v>
      </c>
      <c r="AB18" s="936">
        <v>3630.3723865951301</v>
      </c>
      <c r="AC18" s="936">
        <v>28183.798316375101</v>
      </c>
      <c r="AD18" s="936">
        <v>1344722.3918052099</v>
      </c>
      <c r="AE18" s="936">
        <v>30589.750000000098</v>
      </c>
      <c r="AF18" s="936">
        <v>13465.87495992</v>
      </c>
      <c r="AG18" s="936">
        <v>102979.98905525199</v>
      </c>
      <c r="AH18" s="936">
        <v>2253.4848999999999</v>
      </c>
      <c r="AI18" s="936">
        <v>8630.8875857330004</v>
      </c>
      <c r="AJ18" s="936">
        <v>18171.568314</v>
      </c>
      <c r="AK18" s="936">
        <v>53476.854242364701</v>
      </c>
      <c r="AL18" s="936">
        <v>482.74347461892501</v>
      </c>
      <c r="AM18" s="936">
        <v>0</v>
      </c>
      <c r="AN18" s="937">
        <f t="shared" si="3"/>
        <v>3592467.4702472095</v>
      </c>
      <c r="AO18" s="936">
        <v>0</v>
      </c>
      <c r="AP18" s="936">
        <v>0</v>
      </c>
      <c r="AQ18" s="493"/>
      <c r="AR18" s="493"/>
      <c r="AS18" s="357"/>
    </row>
    <row r="19" spans="1:50" ht="17.25" customHeight="1">
      <c r="A19" s="150" t="s">
        <v>5</v>
      </c>
      <c r="B19" s="151">
        <f t="shared" si="4"/>
        <v>0</v>
      </c>
      <c r="C19" s="152">
        <f t="shared" si="4"/>
        <v>0</v>
      </c>
      <c r="D19" s="480">
        <f t="shared" si="4"/>
        <v>0</v>
      </c>
      <c r="E19" s="152">
        <f t="shared" si="4"/>
        <v>0</v>
      </c>
      <c r="F19" s="484" t="str">
        <f t="shared" si="0"/>
        <v/>
      </c>
      <c r="G19" s="152">
        <f>+S28</f>
        <v>0</v>
      </c>
      <c r="H19" s="152">
        <f>+T28</f>
        <v>37.881596999999992</v>
      </c>
      <c r="I19" s="484">
        <f t="shared" si="1"/>
        <v>-1</v>
      </c>
      <c r="J19" s="487">
        <f>+U28</f>
        <v>3.0678281799999998</v>
      </c>
      <c r="K19" s="484">
        <f>IF(J19=0,"",H19/J19-1)</f>
        <v>11.348017808481046</v>
      </c>
      <c r="L19" s="693"/>
      <c r="N19" s="928" t="s">
        <v>419</v>
      </c>
      <c r="O19" s="929">
        <f>+HLOOKUP(N19,$Z$14:$AP$50,'3. Resumen_Relevante'!$U$3+23,0)/1000</f>
        <v>90.345274965036964</v>
      </c>
      <c r="P19" s="929">
        <f>+HLOOKUP(N19,$Z$14:$AP$50,'3. Resumen_Relevante'!$U$3+24,0)/1000</f>
        <v>103.48708999999999</v>
      </c>
      <c r="Q19" s="929">
        <f>+HLOOKUP(N19,$Z$14:$AP$50,'3. Resumen_Relevante'!$U$3+25,0)/1000</f>
        <v>76.454803769999998</v>
      </c>
      <c r="R19" s="929">
        <f>+HLOOKUP(N19,$Z$14:$AP$50,'3. Resumen_Relevante'!$U$3+13,0)/1000</f>
        <v>49.732152013631904</v>
      </c>
      <c r="S19" s="929">
        <f>+SUMIFS(AG39:AG50,$W$39:$W$50,+$S$9)/1000</f>
        <v>613.25050946310193</v>
      </c>
      <c r="T19" s="929">
        <f>+SUMIFS(AG27:AG38,$W$27:$W$38,+$T$9)/1000</f>
        <v>492.77241681710473</v>
      </c>
      <c r="U19" s="929">
        <f>+SUMIFS(AG15:AG26,$W$15:$W$26,+$U$9)/1000</f>
        <v>572.8837089008764</v>
      </c>
      <c r="V19" s="357"/>
      <c r="W19" s="917">
        <v>6</v>
      </c>
      <c r="X19" s="930">
        <v>2015</v>
      </c>
      <c r="Y19" s="931" t="s">
        <v>404</v>
      </c>
      <c r="Z19" s="935">
        <v>1988937.49603271</v>
      </c>
      <c r="AA19" s="936">
        <v>8138.2173806152496</v>
      </c>
      <c r="AB19" s="936">
        <v>3920.5274162212299</v>
      </c>
      <c r="AC19" s="936">
        <v>32882.011021405699</v>
      </c>
      <c r="AD19" s="936">
        <v>1463795.9010862899</v>
      </c>
      <c r="AE19" s="936">
        <v>42879.250000000196</v>
      </c>
      <c r="AF19" s="936">
        <v>6137.3573609929999</v>
      </c>
      <c r="AG19" s="936">
        <v>96937.876709792297</v>
      </c>
      <c r="AH19" s="936">
        <v>1606.260225</v>
      </c>
      <c r="AI19" s="936">
        <v>6399.6672566360003</v>
      </c>
      <c r="AJ19" s="936">
        <v>17439.972709000001</v>
      </c>
      <c r="AK19" s="936">
        <v>55583.7596307731</v>
      </c>
      <c r="AL19" s="936">
        <v>5021.7097956790803</v>
      </c>
      <c r="AM19" s="936">
        <v>41.964296378</v>
      </c>
      <c r="AN19" s="937">
        <f t="shared" si="3"/>
        <v>3729721.9709214936</v>
      </c>
      <c r="AO19" s="936">
        <v>0</v>
      </c>
      <c r="AP19" s="936">
        <v>0</v>
      </c>
      <c r="AQ19" s="493"/>
      <c r="AR19" s="493"/>
      <c r="AS19" s="357"/>
    </row>
    <row r="20" spans="1:50" ht="17.25" customHeight="1">
      <c r="A20" s="273" t="s">
        <v>53</v>
      </c>
      <c r="B20" s="274">
        <f>+B18-B19</f>
        <v>2.2991390000000003</v>
      </c>
      <c r="C20" s="275">
        <f>+C18-C19</f>
        <v>0</v>
      </c>
      <c r="D20" s="481">
        <f>+D18-D19</f>
        <v>0</v>
      </c>
      <c r="E20" s="275">
        <f>+E18-E19</f>
        <v>10.23345707</v>
      </c>
      <c r="F20" s="485"/>
      <c r="G20" s="275">
        <f>+G18-G19</f>
        <v>12.953248</v>
      </c>
      <c r="H20" s="275">
        <f>+H18-H19</f>
        <v>-25.053683299999989</v>
      </c>
      <c r="I20" s="485"/>
      <c r="J20" s="275">
        <f>+J18-J19</f>
        <v>-2.6088457199999997</v>
      </c>
      <c r="K20" s="485"/>
      <c r="L20" s="694"/>
      <c r="N20" s="928" t="s">
        <v>622</v>
      </c>
      <c r="O20" s="929">
        <f>+HLOOKUP(N20,$Z$14:$AP$50,'3. Resumen_Relevante'!$U$3+23,0)/1000</f>
        <v>2.8657664250000003</v>
      </c>
      <c r="P20" s="929">
        <f>+HLOOKUP(N20,$Z$14:$AP$50,'3. Resumen_Relevante'!$U$3+24,0)/1000</f>
        <v>4.2103199999999994</v>
      </c>
      <c r="Q20" s="929">
        <f>+HLOOKUP(N20,$Z$14:$AP$50,'3. Resumen_Relevante'!$U$3+25,0)/1000</f>
        <v>2.7806915749999996</v>
      </c>
      <c r="R20" s="929">
        <f>+HLOOKUP(N20,$Z$14:$AP$50,'3. Resumen_Relevante'!$U$3+13,0)/1000</f>
        <v>4.0878800420500001</v>
      </c>
      <c r="S20" s="929">
        <f>+SUMIFS(AH39:AH50,$W$39:$W$50,+$S$9)/1000</f>
        <v>19.488930910000001</v>
      </c>
      <c r="T20" s="929">
        <f>+SUMIFS(AH27:AH38,$W$27:$W$38,+$T$9)/1000</f>
        <v>25.164127729100002</v>
      </c>
      <c r="U20" s="929">
        <f>+SUMIFS(AH15:AH26,$W$15:$W$26,+$U$9)/1000</f>
        <v>13.60313811741455</v>
      </c>
      <c r="V20" s="357"/>
      <c r="W20" s="917">
        <v>7</v>
      </c>
      <c r="X20" s="930">
        <v>2015</v>
      </c>
      <c r="Y20" s="931" t="s">
        <v>405</v>
      </c>
      <c r="Z20" s="935">
        <v>1625441.5542773099</v>
      </c>
      <c r="AA20" s="936">
        <v>0</v>
      </c>
      <c r="AB20" s="936">
        <v>5148.7778035094498</v>
      </c>
      <c r="AC20" s="936">
        <v>27499.806616713598</v>
      </c>
      <c r="AD20" s="936">
        <v>1758685.8457559301</v>
      </c>
      <c r="AE20" s="936">
        <v>56288.877</v>
      </c>
      <c r="AF20" s="936">
        <v>9036.7561624490008</v>
      </c>
      <c r="AG20" s="936">
        <v>68250.047459156398</v>
      </c>
      <c r="AH20" s="936">
        <v>1752.2823174145501</v>
      </c>
      <c r="AI20" s="936">
        <v>8682.015565361</v>
      </c>
      <c r="AJ20" s="936">
        <v>17101.439794999998</v>
      </c>
      <c r="AK20" s="936">
        <v>41817.920713350497</v>
      </c>
      <c r="AL20" s="936">
        <v>517.6620075971</v>
      </c>
      <c r="AM20" s="936">
        <v>83.453954311000004</v>
      </c>
      <c r="AN20" s="937">
        <f t="shared" si="3"/>
        <v>3620306.4394281022</v>
      </c>
      <c r="AO20" s="936">
        <v>0</v>
      </c>
      <c r="AP20" s="936">
        <v>0</v>
      </c>
      <c r="AQ20" s="493"/>
      <c r="AR20" s="493"/>
      <c r="AS20" s="357"/>
    </row>
    <row r="21" spans="1:50" s="162" customFormat="1" ht="10.5" customHeight="1">
      <c r="A21" s="197" t="s">
        <v>596</v>
      </c>
      <c r="B21" s="205"/>
      <c r="C21" s="205"/>
      <c r="D21" s="205"/>
      <c r="E21" s="205"/>
      <c r="F21" s="205"/>
      <c r="G21" s="205"/>
      <c r="H21" s="205"/>
      <c r="I21" s="205"/>
      <c r="J21" s="205"/>
      <c r="K21" s="205"/>
      <c r="L21" s="454"/>
      <c r="M21" s="357"/>
      <c r="N21" s="928" t="s">
        <v>623</v>
      </c>
      <c r="O21" s="929">
        <f>+HLOOKUP(N21,$Z$14:$AP$50,'3. Resumen_Relevante'!$U$3+23,0)/1000</f>
        <v>4.3071128636017502</v>
      </c>
      <c r="P21" s="929">
        <f>+HLOOKUP(N21,$Z$14:$AP$50,'3. Resumen_Relevante'!$U$3+24,0)/1000</f>
        <v>8.8779760000000003</v>
      </c>
      <c r="Q21" s="929">
        <f>+HLOOKUP(N21,$Z$14:$AP$50,'3. Resumen_Relevante'!$U$3+25,0)/1000</f>
        <v>8.2079672680000009</v>
      </c>
      <c r="R21" s="929">
        <f>+HLOOKUP(N21,$Z$14:$AP$50,'3. Resumen_Relevante'!$U$3+13,0)/1000</f>
        <v>8.938815525271</v>
      </c>
      <c r="S21" s="929">
        <f>+SUMIFS(AI39:AI50,$W$39:$W$50,+$S$9)/1000</f>
        <v>39.466510056801752</v>
      </c>
      <c r="T21" s="929">
        <f>+SUMIFS(AI27:AI38,$W$27:$W$38,+$T$9)/1000</f>
        <v>47.104414359037399</v>
      </c>
      <c r="U21" s="929">
        <f>+SUMIFS(AI15:AI26,$W$15:$W$26,+$U$9)/1000</f>
        <v>44.212584849052</v>
      </c>
      <c r="V21" s="357"/>
      <c r="W21" s="917">
        <v>8</v>
      </c>
      <c r="X21" s="930">
        <v>2015</v>
      </c>
      <c r="Y21" s="931" t="s">
        <v>406</v>
      </c>
      <c r="Z21" s="935">
        <v>1591281.0391336801</v>
      </c>
      <c r="AA21" s="936">
        <v>3397.5901447753999</v>
      </c>
      <c r="AB21" s="936">
        <v>15803.430852973001</v>
      </c>
      <c r="AC21" s="936">
        <v>24749.570588501902</v>
      </c>
      <c r="AD21" s="936">
        <v>1888100.54760804</v>
      </c>
      <c r="AE21" s="936">
        <v>37903.750000000196</v>
      </c>
      <c r="AF21" s="936">
        <v>10952.120470465999</v>
      </c>
      <c r="AG21" s="936">
        <v>50346.491366150804</v>
      </c>
      <c r="AH21" s="936">
        <v>1921.2064949999999</v>
      </c>
      <c r="AI21" s="936">
        <v>7167.3941882480003</v>
      </c>
      <c r="AJ21" s="936">
        <v>17564.488092</v>
      </c>
      <c r="AK21" s="936">
        <v>46088.026303844301</v>
      </c>
      <c r="AL21" s="936">
        <v>2788.9935480021099</v>
      </c>
      <c r="AM21" s="936">
        <v>0</v>
      </c>
      <c r="AN21" s="937">
        <f t="shared" si="3"/>
        <v>3698064.648791682</v>
      </c>
      <c r="AO21" s="936">
        <v>0</v>
      </c>
      <c r="AP21" s="936">
        <v>0</v>
      </c>
      <c r="AQ21" s="493"/>
      <c r="AR21" s="493"/>
      <c r="AS21" s="357"/>
      <c r="AT21" s="357"/>
      <c r="AU21" s="357"/>
      <c r="AV21" s="1048"/>
      <c r="AW21" s="1048"/>
      <c r="AX21" s="1048"/>
    </row>
    <row r="22" spans="1:50" s="162" customFormat="1" ht="12.75">
      <c r="A22" s="204"/>
      <c r="B22" s="216"/>
      <c r="C22" s="216"/>
      <c r="D22" s="216"/>
      <c r="E22" s="216"/>
      <c r="F22" s="216"/>
      <c r="G22" s="216"/>
      <c r="H22" s="216"/>
      <c r="I22" s="216"/>
      <c r="J22" s="216"/>
      <c r="K22" s="216"/>
      <c r="L22" s="454"/>
      <c r="M22" s="357"/>
      <c r="N22" s="928" t="s">
        <v>420</v>
      </c>
      <c r="O22" s="929">
        <f>+HLOOKUP(N22,$Z$14:$AP$50,'3. Resumen_Relevante'!$U$3+23,0)/1000</f>
        <v>19.088536792355001</v>
      </c>
      <c r="P22" s="929">
        <f>+HLOOKUP(N22,$Z$14:$AP$50,'3. Resumen_Relevante'!$U$3+24,0)/1000</f>
        <v>15.975</v>
      </c>
      <c r="Q22" s="929">
        <f>+HLOOKUP(N22,$Z$14:$AP$50,'3. Resumen_Relevante'!$U$3+25,0)/1000</f>
        <v>15.85539593</v>
      </c>
      <c r="R22" s="929">
        <f>+HLOOKUP(N22,$Z$14:$AP$50,'3. Resumen_Relevante'!$U$3+13,0)/1000</f>
        <v>15.9687709575</v>
      </c>
      <c r="S22" s="929">
        <f>+SUMIFS(AJ39:AJ50,$W$39:$W$50,+$S$9)/1000</f>
        <v>105.26856550379799</v>
      </c>
      <c r="T22" s="929">
        <f>+SUMIFS(AJ27:AJ38,$W$27:$W$38,+$T$9)/1000</f>
        <v>115.9821994184999</v>
      </c>
      <c r="U22" s="929">
        <f>+SUMIFS(AJ15:AJ26,$W$15:$W$26,+$U$9)/1000</f>
        <v>109.438444006</v>
      </c>
      <c r="V22" s="357"/>
      <c r="W22" s="917">
        <v>9</v>
      </c>
      <c r="X22" s="930">
        <v>2015</v>
      </c>
      <c r="Y22" s="931" t="s">
        <v>407</v>
      </c>
      <c r="Z22" s="935">
        <v>1575851.3490244099</v>
      </c>
      <c r="AA22" s="936">
        <v>0</v>
      </c>
      <c r="AB22" s="936">
        <v>5648.67854531785</v>
      </c>
      <c r="AC22" s="936">
        <v>67145.6803558799</v>
      </c>
      <c r="AD22" s="936">
        <v>1893873.4102630699</v>
      </c>
      <c r="AE22" s="936">
        <v>61801.000000000298</v>
      </c>
      <c r="AF22" s="936">
        <v>10762.837149571</v>
      </c>
      <c r="AG22" s="936">
        <v>41646.935797929102</v>
      </c>
      <c r="AH22" s="936">
        <v>2659.1864636666701</v>
      </c>
      <c r="AI22" s="936">
        <v>8755.9674513409991</v>
      </c>
      <c r="AJ22" s="936">
        <v>19114.052913</v>
      </c>
      <c r="AK22" s="936">
        <v>47574.759639759199</v>
      </c>
      <c r="AL22" s="936">
        <v>1657.6519899844</v>
      </c>
      <c r="AM22" s="936">
        <v>476.50230759599998</v>
      </c>
      <c r="AN22" s="937">
        <f t="shared" si="3"/>
        <v>3736968.0119015253</v>
      </c>
      <c r="AO22" s="936">
        <v>0</v>
      </c>
      <c r="AP22" s="936">
        <v>11399.548000000001</v>
      </c>
      <c r="AQ22" s="493"/>
      <c r="AR22" s="493"/>
      <c r="AS22" s="357"/>
      <c r="AT22" s="357"/>
      <c r="AU22" s="357"/>
      <c r="AV22" s="1048"/>
      <c r="AW22" s="1048"/>
      <c r="AX22" s="1048"/>
    </row>
    <row r="23" spans="1:50" s="162" customFormat="1" ht="12.75">
      <c r="A23" s="204"/>
      <c r="B23" s="216"/>
      <c r="C23" s="216"/>
      <c r="D23" s="216"/>
      <c r="E23" s="216"/>
      <c r="F23" s="216"/>
      <c r="G23" s="216"/>
      <c r="H23" s="216"/>
      <c r="I23" s="216"/>
      <c r="J23" s="216"/>
      <c r="K23" s="216"/>
      <c r="L23" s="454"/>
      <c r="M23" s="357"/>
      <c r="N23" s="928" t="s">
        <v>421</v>
      </c>
      <c r="O23" s="929">
        <f>+HLOOKUP(N23,$Z$14:$AP$50,'3. Resumen_Relevante'!$U$3+23,0)/1000</f>
        <v>92.967202730385409</v>
      </c>
      <c r="P23" s="929">
        <f>+HLOOKUP(N23,$Z$14:$AP$50,'3. Resumen_Relevante'!$U$3+24,0)/1000</f>
        <v>93.012600000000006</v>
      </c>
      <c r="Q23" s="929">
        <f>+HLOOKUP(N23,$Z$14:$AP$50,'3. Resumen_Relevante'!$U$3+25,0)/1000</f>
        <v>84.876053969999987</v>
      </c>
      <c r="R23" s="929">
        <f>+HLOOKUP(N23,$Z$14:$AP$50,'3. Resumen_Relevante'!$U$3+13,0)/1000</f>
        <v>95.414071852372203</v>
      </c>
      <c r="S23" s="929">
        <f>+SUMIFS(AK39:AK50,$W$39:$W$50,+$S$9)/1000</f>
        <v>459.83837059886088</v>
      </c>
      <c r="T23" s="929">
        <f>+SUMIFS(AK27:AK38,$W$27:$W$38,+$T$9)/1000</f>
        <v>463.03396267430026</v>
      </c>
      <c r="U23" s="929">
        <f>+SUMIFS(AK15:AK26,$W$15:$W$26,+$U$9)/1000</f>
        <v>275.66625356448452</v>
      </c>
      <c r="V23" s="357"/>
      <c r="W23" s="917">
        <v>10</v>
      </c>
      <c r="X23" s="930">
        <v>2015</v>
      </c>
      <c r="Y23" s="931" t="s">
        <v>408</v>
      </c>
      <c r="Z23" s="935">
        <v>1541181.59253098</v>
      </c>
      <c r="AA23" s="936">
        <v>19380.8567459927</v>
      </c>
      <c r="AB23" s="936">
        <v>84091.057148564098</v>
      </c>
      <c r="AC23" s="936">
        <v>47674.800595311201</v>
      </c>
      <c r="AD23" s="936">
        <v>1771590.19580909</v>
      </c>
      <c r="AE23" s="936">
        <v>57986.205823889999</v>
      </c>
      <c r="AF23" s="936">
        <v>13317.820069948</v>
      </c>
      <c r="AG23" s="936">
        <v>38591.9826059068</v>
      </c>
      <c r="AH23" s="936">
        <v>4549.2335000000003</v>
      </c>
      <c r="AI23" s="936">
        <v>2340.50150837</v>
      </c>
      <c r="AJ23" s="936">
        <v>21031.325349999999</v>
      </c>
      <c r="AK23" s="936">
        <v>47870.259690491497</v>
      </c>
      <c r="AL23" s="936">
        <v>8086.2063159490599</v>
      </c>
      <c r="AM23" s="936">
        <v>639.38176482599999</v>
      </c>
      <c r="AN23" s="937">
        <f t="shared" si="3"/>
        <v>3658331.4194593197</v>
      </c>
      <c r="AO23" s="936">
        <v>0</v>
      </c>
      <c r="AP23" s="936">
        <v>0</v>
      </c>
      <c r="AQ23" s="493"/>
      <c r="AR23" s="493"/>
      <c r="AS23" s="357"/>
      <c r="AT23" s="357"/>
      <c r="AU23" s="357"/>
      <c r="AV23" s="1048"/>
      <c r="AW23" s="1048"/>
      <c r="AX23" s="1048"/>
    </row>
    <row r="24" spans="1:50" s="162" customFormat="1" ht="12.75">
      <c r="A24" s="204"/>
      <c r="B24" s="216"/>
      <c r="C24" s="216"/>
      <c r="D24" s="216"/>
      <c r="E24" s="216"/>
      <c r="F24" s="216"/>
      <c r="G24" s="216"/>
      <c r="H24" s="216"/>
      <c r="I24" s="216"/>
      <c r="J24" s="216"/>
      <c r="K24" s="216"/>
      <c r="L24" s="454"/>
      <c r="M24" s="357"/>
      <c r="N24" s="928" t="s">
        <v>422</v>
      </c>
      <c r="O24" s="929">
        <f>+HLOOKUP(N24,$Z$14:$AP$50,'3. Resumen_Relevante'!$U$3+23,0)/1000</f>
        <v>0.90456653404999998</v>
      </c>
      <c r="P24" s="929">
        <f>+HLOOKUP(N24,$Z$14:$AP$50,'3. Resumen_Relevante'!$U$3+24,0)/1000</f>
        <v>24.391310000000001</v>
      </c>
      <c r="Q24" s="929">
        <f>+HLOOKUP(N24,$Z$14:$AP$50,'3. Resumen_Relevante'!$U$3+25,0)/1000</f>
        <v>21.081220000000002</v>
      </c>
      <c r="R24" s="929">
        <f>+HLOOKUP(N24,$Z$14:$AP$50,'3. Resumen_Relevante'!$U$3+13,0)/1000</f>
        <v>30.338427450181001</v>
      </c>
      <c r="S24" s="929">
        <f>+SUMIFS(AL39:AL50,$W$39:$W$50,+$S$9)/1000</f>
        <v>70.548885261042585</v>
      </c>
      <c r="T24" s="929">
        <f>+SUMIFS(AL27:AL38,$W$27:$W$38,+$T$9)/1000</f>
        <v>108.66820974373208</v>
      </c>
      <c r="U24" s="929">
        <f>+SUMIFS(AL15:AL26,$W$15:$W$26,+$U$9)/1000</f>
        <v>7.4009311812174055</v>
      </c>
      <c r="V24" s="357"/>
      <c r="W24" s="917">
        <v>11</v>
      </c>
      <c r="X24" s="930">
        <v>2015</v>
      </c>
      <c r="Y24" s="931" t="s">
        <v>409</v>
      </c>
      <c r="Z24" s="935">
        <v>1634201.5370678001</v>
      </c>
      <c r="AA24" s="936">
        <v>54564.6894044992</v>
      </c>
      <c r="AB24" s="936">
        <v>12055.889076848</v>
      </c>
      <c r="AC24" s="936">
        <v>46519.047302403902</v>
      </c>
      <c r="AD24" s="936">
        <v>1888274.0610298601</v>
      </c>
      <c r="AE24" s="936">
        <v>61096.625000000196</v>
      </c>
      <c r="AF24" s="936">
        <v>12975.754832115001</v>
      </c>
      <c r="AG24" s="936">
        <v>45113.674804142604</v>
      </c>
      <c r="AH24" s="936">
        <v>4857.8990224999998</v>
      </c>
      <c r="AI24" s="936">
        <v>12639.424762248</v>
      </c>
      <c r="AJ24" s="936">
        <v>21478.180233999999</v>
      </c>
      <c r="AK24" s="936">
        <v>60445.273884766597</v>
      </c>
      <c r="AL24" s="936">
        <v>8312.5518229547997</v>
      </c>
      <c r="AM24" s="936">
        <v>19.311968213</v>
      </c>
      <c r="AN24" s="937">
        <f t="shared" si="3"/>
        <v>3862553.9202123517</v>
      </c>
      <c r="AO24" s="936">
        <v>0</v>
      </c>
      <c r="AP24" s="936">
        <v>0</v>
      </c>
      <c r="AQ24" s="493"/>
      <c r="AR24" s="493"/>
      <c r="AS24" s="357"/>
      <c r="AT24" s="357"/>
      <c r="AU24" s="357"/>
      <c r="AV24" s="1048"/>
      <c r="AW24" s="1048"/>
      <c r="AX24" s="1048"/>
    </row>
    <row r="25" spans="1:50" s="162" customFormat="1">
      <c r="L25" s="454"/>
      <c r="M25" s="357"/>
      <c r="N25" s="928" t="s">
        <v>423</v>
      </c>
      <c r="O25" s="929">
        <f>+HLOOKUP(N25,$Z$14:$AP$50,'3. Resumen_Relevante'!$U$3+23,0)/1000</f>
        <v>0</v>
      </c>
      <c r="P25" s="929">
        <f>+HLOOKUP(N25,$Z$14:$AP$50,'3. Resumen_Relevante'!$U$3+24,0)/1000</f>
        <v>0</v>
      </c>
      <c r="Q25" s="929">
        <f>+HLOOKUP(N25,$Z$14:$AP$50,'3. Resumen_Relevante'!$U$3+25,0)/1000</f>
        <v>0</v>
      </c>
      <c r="R25" s="929">
        <f>+HLOOKUP(N25,$Z$14:$AP$50,'3. Resumen_Relevante'!$U$3+13,0)/1000</f>
        <v>7.9852450451999998E-2</v>
      </c>
      <c r="S25" s="929">
        <f>+SUMIFS(AM39:AM50,$W$39:$W$50,+$S$9)/1000</f>
        <v>0.24963529262100001</v>
      </c>
      <c r="T25" s="929">
        <f>+SUMIFS(AM27:AM38,$W$27:$W$38,+$T$9)/1000</f>
        <v>2.6969792652423696</v>
      </c>
      <c r="U25" s="929">
        <f>+SUMIFS(AM15:AM26,$W$15:$W$26,+$U$9)/1000</f>
        <v>0.52298701876099996</v>
      </c>
      <c r="V25" s="357"/>
      <c r="W25" s="917">
        <v>12</v>
      </c>
      <c r="X25" s="930">
        <v>2015</v>
      </c>
      <c r="Y25" s="931" t="s">
        <v>410</v>
      </c>
      <c r="Z25" s="935">
        <v>1812520.76902498</v>
      </c>
      <c r="AA25" s="936">
        <v>63417.388447128396</v>
      </c>
      <c r="AB25" s="936">
        <v>16303.6471484551</v>
      </c>
      <c r="AC25" s="936">
        <v>36042.486022422403</v>
      </c>
      <c r="AD25" s="936">
        <v>1633872.87589576</v>
      </c>
      <c r="AE25" s="936">
        <v>55039.8750000004</v>
      </c>
      <c r="AF25" s="936">
        <v>12829.431758245501</v>
      </c>
      <c r="AG25" s="936">
        <v>65265.533169925802</v>
      </c>
      <c r="AH25" s="936">
        <v>4793.0876099999996</v>
      </c>
      <c r="AI25" s="936">
        <v>8569.8684259239999</v>
      </c>
      <c r="AJ25" s="936">
        <v>20729.248441</v>
      </c>
      <c r="AK25" s="936">
        <v>60551.572237632201</v>
      </c>
      <c r="AL25" s="936">
        <v>2911.6005316107498</v>
      </c>
      <c r="AM25" s="936">
        <v>145.976084036</v>
      </c>
      <c r="AN25" s="937">
        <f t="shared" si="3"/>
        <v>3792993.3597971201</v>
      </c>
      <c r="AO25" s="936">
        <v>0</v>
      </c>
      <c r="AP25" s="936">
        <v>12657.603580000001</v>
      </c>
      <c r="AQ25" s="493"/>
      <c r="AR25" s="493"/>
      <c r="AS25" s="357"/>
      <c r="AT25" s="357"/>
      <c r="AU25" s="357"/>
      <c r="AV25" s="1048"/>
      <c r="AW25" s="1048"/>
      <c r="AX25" s="1048"/>
    </row>
    <row r="26" spans="1:50" s="162" customFormat="1" ht="12.75">
      <c r="A26" s="204"/>
      <c r="B26" s="216"/>
      <c r="C26" s="216"/>
      <c r="D26" s="216"/>
      <c r="E26" s="216"/>
      <c r="F26" s="216"/>
      <c r="G26" s="216"/>
      <c r="H26" s="216"/>
      <c r="I26" s="216"/>
      <c r="J26" s="216"/>
      <c r="K26" s="216"/>
      <c r="L26" s="454"/>
      <c r="M26" s="938"/>
      <c r="N26" s="921"/>
      <c r="O26" s="939">
        <f t="shared" ref="O26:U26" si="5">+SUM(O12:O25)</f>
        <v>3963.7351640549714</v>
      </c>
      <c r="P26" s="939">
        <f t="shared" si="5"/>
        <v>4164.0656642860004</v>
      </c>
      <c r="Q26" s="939">
        <f t="shared" si="5"/>
        <v>3999.3879952730013</v>
      </c>
      <c r="R26" s="939">
        <f t="shared" si="5"/>
        <v>3862.1689520178093</v>
      </c>
      <c r="S26" s="939">
        <f t="shared" si="5"/>
        <v>24415.332696177851</v>
      </c>
      <c r="T26" s="939">
        <f t="shared" si="5"/>
        <v>23958.54877835474</v>
      </c>
      <c r="U26" s="939">
        <f t="shared" si="5"/>
        <v>21762.838657148946</v>
      </c>
      <c r="V26" s="357"/>
      <c r="W26" s="917">
        <v>13</v>
      </c>
      <c r="X26" s="930">
        <v>2015</v>
      </c>
      <c r="Y26" s="931" t="s">
        <v>411</v>
      </c>
      <c r="Z26" s="935">
        <v>2127744.45292175</v>
      </c>
      <c r="AA26" s="936">
        <v>83755.716213470499</v>
      </c>
      <c r="AB26" s="936">
        <v>19720.448552994199</v>
      </c>
      <c r="AC26" s="936">
        <v>47640.493122711399</v>
      </c>
      <c r="AD26" s="936">
        <v>1509995.03911598</v>
      </c>
      <c r="AE26" s="936">
        <v>49859.000000000102</v>
      </c>
      <c r="AF26" s="936">
        <v>9545.2393068879992</v>
      </c>
      <c r="AG26" s="936">
        <v>84373.320124704507</v>
      </c>
      <c r="AH26" s="936">
        <v>4339.2605249999997</v>
      </c>
      <c r="AI26" s="936">
        <v>6853.9395800479997</v>
      </c>
      <c r="AJ26" s="936">
        <v>21597.568493279501</v>
      </c>
      <c r="AK26" s="936">
        <v>52526.258073134501</v>
      </c>
      <c r="AL26" s="936">
        <v>10208.306578367899</v>
      </c>
      <c r="AM26" s="936">
        <v>133.37251633312499</v>
      </c>
      <c r="AN26" s="937">
        <f t="shared" si="3"/>
        <v>4028292.4151246608</v>
      </c>
      <c r="AO26" s="936">
        <v>0</v>
      </c>
      <c r="AP26" s="936">
        <v>27596.56076</v>
      </c>
      <c r="AQ26" s="493"/>
      <c r="AR26" s="493"/>
      <c r="AS26" s="357"/>
      <c r="AT26" s="357"/>
      <c r="AU26" s="357"/>
      <c r="AV26" s="1048"/>
      <c r="AW26" s="1048"/>
      <c r="AX26" s="1048"/>
    </row>
    <row r="27" spans="1:50" s="162" customFormat="1" ht="12.75">
      <c r="A27" s="204"/>
      <c r="B27" s="216"/>
      <c r="C27" s="216"/>
      <c r="D27" s="216"/>
      <c r="E27" s="216"/>
      <c r="F27" s="216"/>
      <c r="G27" s="216"/>
      <c r="H27" s="216"/>
      <c r="I27" s="216"/>
      <c r="J27" s="216"/>
      <c r="K27" s="216"/>
      <c r="L27" s="454"/>
      <c r="M27" s="938"/>
      <c r="N27" s="928" t="s">
        <v>373</v>
      </c>
      <c r="O27" s="929">
        <f>+HLOOKUP(N27,$Z$14:$AP$50,'3. Resumen_Relevante'!$U$3+23,0)/1000</f>
        <v>2.2991390000000003</v>
      </c>
      <c r="P27" s="929">
        <f>+HLOOKUP(N27,$Z$14:$AP$50,'3. Resumen_Relevante'!$U$3+24,0)/1000</f>
        <v>0</v>
      </c>
      <c r="Q27" s="929">
        <f>+HLOOKUP(N27,$Z$14:$AP$50,'3. Resumen_Relevante'!$U$3+25,0)/1000</f>
        <v>0</v>
      </c>
      <c r="R27" s="929">
        <f>+HLOOKUP(N27,$Z$14:$AP$50,'3. Resumen_Relevante'!$U$3+13,0)/1000</f>
        <v>10.23345707</v>
      </c>
      <c r="S27" s="940">
        <f>+SUMIFS(AO39:AO50,$W$39:$W$50,+$S$9)/1000</f>
        <v>12.953248</v>
      </c>
      <c r="T27" s="941">
        <f>+SUMIFS(AO27:AO38,$W$27:$W$38,+$T$9)/1000</f>
        <v>12.827913700000002</v>
      </c>
      <c r="U27" s="941">
        <f>+SUMIFS(AO15:AO26,$W$15:$W$26,+$U$9)/1000</f>
        <v>0.45898245999999998</v>
      </c>
      <c r="V27" s="357"/>
      <c r="W27" s="931">
        <v>14</v>
      </c>
      <c r="X27" s="942">
        <v>2016</v>
      </c>
      <c r="Y27" s="943" t="s">
        <v>400</v>
      </c>
      <c r="Z27" s="936">
        <v>2095342.3209403099</v>
      </c>
      <c r="AA27" s="936">
        <v>84165.848422210707</v>
      </c>
      <c r="AB27" s="936">
        <v>134984.73010253001</v>
      </c>
      <c r="AC27" s="936">
        <v>74935.131558763605</v>
      </c>
      <c r="AD27" s="936">
        <v>1374912.5649341501</v>
      </c>
      <c r="AE27" s="936">
        <v>48921.849110994001</v>
      </c>
      <c r="AF27" s="936">
        <v>11057.720076239</v>
      </c>
      <c r="AG27" s="936">
        <v>85830.448235015705</v>
      </c>
      <c r="AH27" s="936">
        <v>4149.5938084999998</v>
      </c>
      <c r="AI27" s="936">
        <v>7677.7918425010002</v>
      </c>
      <c r="AJ27" s="936">
        <v>22625.865153999901</v>
      </c>
      <c r="AK27" s="936">
        <v>47238.110219424801</v>
      </c>
      <c r="AL27" s="936">
        <v>29564.586522111498</v>
      </c>
      <c r="AM27" s="936">
        <v>2089.6173232507699</v>
      </c>
      <c r="AN27" s="937">
        <f t="shared" si="3"/>
        <v>4023496.1782500022</v>
      </c>
      <c r="AO27" s="937">
        <v>0</v>
      </c>
      <c r="AP27" s="937">
        <v>15023.17</v>
      </c>
      <c r="AQ27" s="493"/>
      <c r="AR27" s="493"/>
      <c r="AS27" s="357"/>
      <c r="AT27" s="357"/>
      <c r="AU27" s="357"/>
      <c r="AV27" s="1048"/>
      <c r="AW27" s="1048"/>
      <c r="AX27" s="1048"/>
    </row>
    <row r="28" spans="1:50" s="162" customFormat="1" ht="12.75">
      <c r="A28" s="204"/>
      <c r="B28" s="216"/>
      <c r="C28" s="216"/>
      <c r="D28" s="216"/>
      <c r="E28" s="216"/>
      <c r="F28" s="216"/>
      <c r="G28" s="216"/>
      <c r="H28" s="216"/>
      <c r="I28" s="216"/>
      <c r="J28" s="216"/>
      <c r="K28" s="216"/>
      <c r="L28" s="454"/>
      <c r="M28" s="938"/>
      <c r="N28" s="928" t="s">
        <v>372</v>
      </c>
      <c r="O28" s="929">
        <f>+HLOOKUP(N28,$Z$14:$AP$50,'3. Resumen_Relevante'!$U$3+23,0)/1000</f>
        <v>0</v>
      </c>
      <c r="P28" s="929">
        <f>+HLOOKUP(N28,$Z$14:$AP$50,'3. Resumen_Relevante'!$U$3+24,0)/1000</f>
        <v>0</v>
      </c>
      <c r="Q28" s="929">
        <f>+HLOOKUP(N28,$Z$14:$AP$50,'3. Resumen_Relevante'!$U$3+25,0)/1000</f>
        <v>0</v>
      </c>
      <c r="R28" s="929">
        <f>+HLOOKUP(N28,$Z$14:$AP$50,'3. Resumen_Relevante'!$U$3+13,0)/1000</f>
        <v>0</v>
      </c>
      <c r="S28" s="941">
        <f>+SUMIFS(AP39:AP50,$W$39:$W$50,+$S$9)/1000</f>
        <v>0</v>
      </c>
      <c r="T28" s="941">
        <f>+SUMIFS(AP27:AP38,$W$27:$W$38,+$T$9)/1000</f>
        <v>37.881596999999992</v>
      </c>
      <c r="U28" s="941">
        <f>+SUMIFS(AP15:AP26,$W$15:$W$26,+$U$9)/1000</f>
        <v>3.0678281799999998</v>
      </c>
      <c r="V28" s="357"/>
      <c r="W28" s="931">
        <v>15</v>
      </c>
      <c r="X28" s="942">
        <v>2016</v>
      </c>
      <c r="Y28" s="943" t="s">
        <v>401</v>
      </c>
      <c r="Z28" s="936">
        <v>2097016.0883855601</v>
      </c>
      <c r="AA28" s="936">
        <v>4888.4675437107999</v>
      </c>
      <c r="AB28" s="936">
        <v>37219.955374076802</v>
      </c>
      <c r="AC28" s="936">
        <v>42722.673004018601</v>
      </c>
      <c r="AD28" s="936">
        <v>1503805.02095928</v>
      </c>
      <c r="AE28" s="936">
        <v>42562.75</v>
      </c>
      <c r="AF28" s="936">
        <v>5634.2967398979999</v>
      </c>
      <c r="AG28" s="936">
        <v>95203.961776215598</v>
      </c>
      <c r="AH28" s="936">
        <v>4526.1027750000003</v>
      </c>
      <c r="AI28" s="936">
        <v>7426.4342806154</v>
      </c>
      <c r="AJ28" s="936">
        <v>18769.872730999999</v>
      </c>
      <c r="AK28" s="936">
        <v>44491.467700797897</v>
      </c>
      <c r="AL28" s="936">
        <v>28687.2139262788</v>
      </c>
      <c r="AM28" s="936">
        <v>358.64121135699997</v>
      </c>
      <c r="AN28" s="937">
        <f t="shared" si="3"/>
        <v>3933312.9464078099</v>
      </c>
      <c r="AO28" s="937">
        <v>0</v>
      </c>
      <c r="AP28" s="937">
        <v>19888.103999999999</v>
      </c>
      <c r="AQ28" s="493"/>
      <c r="AR28" s="493"/>
      <c r="AS28" s="357"/>
      <c r="AT28" s="357"/>
      <c r="AU28" s="357"/>
      <c r="AV28" s="1048"/>
      <c r="AW28" s="1048"/>
      <c r="AX28" s="1048"/>
    </row>
    <row r="29" spans="1:50" s="162" customFormat="1" ht="12.75">
      <c r="A29" s="204"/>
      <c r="B29" s="216"/>
      <c r="C29" s="216"/>
      <c r="D29" s="216"/>
      <c r="E29" s="216"/>
      <c r="F29" s="216"/>
      <c r="G29" s="216"/>
      <c r="H29" s="216"/>
      <c r="I29" s="216"/>
      <c r="J29" s="216"/>
      <c r="K29" s="216"/>
      <c r="L29" s="454"/>
      <c r="M29" s="938"/>
      <c r="N29" s="921"/>
      <c r="O29" s="921"/>
      <c r="P29" s="921"/>
      <c r="Q29" s="921"/>
      <c r="R29" s="921"/>
      <c r="S29" s="921"/>
      <c r="T29" s="921"/>
      <c r="U29" s="921"/>
      <c r="V29" s="357"/>
      <c r="W29" s="931">
        <v>16</v>
      </c>
      <c r="X29" s="942">
        <v>2016</v>
      </c>
      <c r="Y29" s="943" t="s">
        <v>402</v>
      </c>
      <c r="Z29" s="936">
        <v>2306470.8553166902</v>
      </c>
      <c r="AA29" s="936">
        <v>42714.058611852903</v>
      </c>
      <c r="AB29" s="936">
        <v>32114.2530039339</v>
      </c>
      <c r="AC29" s="936">
        <v>32452.822870257402</v>
      </c>
      <c r="AD29" s="936">
        <v>1444821.1907675001</v>
      </c>
      <c r="AE29" s="936">
        <v>42689.125000000298</v>
      </c>
      <c r="AF29" s="936">
        <v>11111.576598326001</v>
      </c>
      <c r="AG29" s="936">
        <v>100521.464918742</v>
      </c>
      <c r="AH29" s="936">
        <v>4885.9560484000003</v>
      </c>
      <c r="AI29" s="936">
        <v>7191.5498977260004</v>
      </c>
      <c r="AJ29" s="936">
        <v>21846.210268999999</v>
      </c>
      <c r="AK29" s="936">
        <v>74861.371089548804</v>
      </c>
      <c r="AL29" s="936">
        <v>8335.8860697082</v>
      </c>
      <c r="AM29" s="936">
        <v>168.86828018259999</v>
      </c>
      <c r="AN29" s="937">
        <f t="shared" si="3"/>
        <v>4130185.1887418688</v>
      </c>
      <c r="AO29" s="937">
        <v>0</v>
      </c>
      <c r="AP29" s="937">
        <v>2970.3229999999999</v>
      </c>
      <c r="AQ29" s="493"/>
      <c r="AR29" s="493"/>
      <c r="AS29" s="357"/>
      <c r="AT29" s="357"/>
      <c r="AU29" s="357"/>
      <c r="AV29" s="1048"/>
      <c r="AW29" s="1048"/>
      <c r="AX29" s="1048"/>
    </row>
    <row r="30" spans="1:50" s="162" customFormat="1" ht="12.75">
      <c r="A30" s="204"/>
      <c r="B30" s="216"/>
      <c r="C30" s="216"/>
      <c r="D30" s="216"/>
      <c r="E30" s="216"/>
      <c r="F30" s="216"/>
      <c r="G30" s="216"/>
      <c r="H30" s="216"/>
      <c r="I30" s="216"/>
      <c r="J30" s="216"/>
      <c r="K30" s="216"/>
      <c r="L30" s="454"/>
      <c r="M30" s="938"/>
      <c r="N30" s="921"/>
      <c r="O30" s="921"/>
      <c r="P30" s="921"/>
      <c r="Q30" s="921"/>
      <c r="R30" s="921"/>
      <c r="S30" s="921"/>
      <c r="T30" s="921"/>
      <c r="U30" s="921"/>
      <c r="V30" s="357"/>
      <c r="W30" s="931">
        <v>17</v>
      </c>
      <c r="X30" s="942">
        <v>2016</v>
      </c>
      <c r="Y30" s="943" t="s">
        <v>403</v>
      </c>
      <c r="Z30" s="936">
        <v>2163592.9697507401</v>
      </c>
      <c r="AA30" s="936">
        <v>54162.945502429</v>
      </c>
      <c r="AB30" s="936">
        <v>52848.764168330898</v>
      </c>
      <c r="AC30" s="936">
        <v>35343.477929522101</v>
      </c>
      <c r="AD30" s="936">
        <v>1398872.34204915</v>
      </c>
      <c r="AE30" s="936">
        <v>43435.625000000196</v>
      </c>
      <c r="AF30" s="936">
        <v>11193.531667134999</v>
      </c>
      <c r="AG30" s="936">
        <v>92816.1595289533</v>
      </c>
      <c r="AH30" s="936">
        <v>4135.2569750000002</v>
      </c>
      <c r="AI30" s="936">
        <v>7982.0864646310001</v>
      </c>
      <c r="AJ30" s="936">
        <v>17707.449033749999</v>
      </c>
      <c r="AK30" s="936">
        <v>93460.267550878503</v>
      </c>
      <c r="AL30" s="936">
        <v>4294.7015938884497</v>
      </c>
      <c r="AM30" s="936">
        <v>0</v>
      </c>
      <c r="AN30" s="937">
        <f t="shared" si="3"/>
        <v>3979845.5772144091</v>
      </c>
      <c r="AO30" s="937">
        <v>0</v>
      </c>
      <c r="AP30" s="937">
        <v>0</v>
      </c>
      <c r="AQ30" s="493"/>
      <c r="AR30" s="493"/>
      <c r="AS30" s="357"/>
      <c r="AT30" s="357"/>
      <c r="AU30" s="357"/>
      <c r="AV30" s="1048"/>
      <c r="AW30" s="1048"/>
      <c r="AX30" s="1048"/>
    </row>
    <row r="31" spans="1:50" s="162" customFormat="1" ht="12.75">
      <c r="A31" s="204"/>
      <c r="B31" s="216"/>
      <c r="C31" s="216"/>
      <c r="D31" s="216"/>
      <c r="E31" s="216"/>
      <c r="F31" s="216"/>
      <c r="G31" s="216"/>
      <c r="H31" s="216"/>
      <c r="I31" s="216"/>
      <c r="J31" s="216"/>
      <c r="K31" s="216"/>
      <c r="L31" s="454"/>
      <c r="M31" s="938"/>
      <c r="N31" s="357"/>
      <c r="O31" s="357"/>
      <c r="P31" s="357"/>
      <c r="Q31" s="357"/>
      <c r="R31" s="357"/>
      <c r="S31" s="357"/>
      <c r="T31" s="921"/>
      <c r="U31" s="357"/>
      <c r="V31" s="357"/>
      <c r="W31" s="931">
        <v>18</v>
      </c>
      <c r="X31" s="942">
        <v>2016</v>
      </c>
      <c r="Y31" s="943" t="s">
        <v>404</v>
      </c>
      <c r="Z31" s="944">
        <v>1732916.00777915</v>
      </c>
      <c r="AA31" s="944">
        <v>63371.474278732399</v>
      </c>
      <c r="AB31" s="944">
        <v>61528.989929405201</v>
      </c>
      <c r="AC31" s="944">
        <v>30611.501462476699</v>
      </c>
      <c r="AD31" s="944">
        <v>1868442.3897625301</v>
      </c>
      <c r="AE31" s="944">
        <v>46107.25</v>
      </c>
      <c r="AF31" s="944">
        <v>12546.918021470001</v>
      </c>
      <c r="AG31" s="944">
        <v>68668.230344546202</v>
      </c>
      <c r="AH31" s="944">
        <v>3379.3380801500002</v>
      </c>
      <c r="AI31" s="944">
        <v>7887.7363482930004</v>
      </c>
      <c r="AJ31" s="944">
        <v>19064.031273249999</v>
      </c>
      <c r="AK31" s="944">
        <v>107568.67426127801</v>
      </c>
      <c r="AL31" s="944">
        <v>7447.3941815641301</v>
      </c>
      <c r="AM31" s="944">
        <v>0</v>
      </c>
      <c r="AN31" s="937">
        <f t="shared" si="3"/>
        <v>4029539.9357228456</v>
      </c>
      <c r="AO31" s="937">
        <v>2594.4566300000001</v>
      </c>
      <c r="AP31" s="937">
        <v>0</v>
      </c>
      <c r="AQ31" s="493"/>
      <c r="AR31" s="493"/>
      <c r="AS31" s="357"/>
      <c r="AT31" s="357"/>
      <c r="AU31" s="357"/>
      <c r="AV31" s="1048"/>
      <c r="AW31" s="1048"/>
      <c r="AX31" s="1048"/>
    </row>
    <row r="32" spans="1:50" s="162" customFormat="1" ht="12.75">
      <c r="A32" s="204"/>
      <c r="B32" s="216"/>
      <c r="C32" s="216"/>
      <c r="D32" s="216"/>
      <c r="E32" s="216"/>
      <c r="F32" s="216"/>
      <c r="G32" s="216"/>
      <c r="H32" s="216"/>
      <c r="I32" s="216"/>
      <c r="J32" s="216"/>
      <c r="K32" s="216"/>
      <c r="L32" s="454"/>
      <c r="M32" s="938"/>
      <c r="N32" s="357"/>
      <c r="O32" s="357"/>
      <c r="P32" s="357"/>
      <c r="Q32" s="357"/>
      <c r="R32" s="357"/>
      <c r="S32" s="357"/>
      <c r="T32" s="357"/>
      <c r="U32" s="357"/>
      <c r="V32" s="357"/>
      <c r="W32" s="931">
        <v>19</v>
      </c>
      <c r="X32" s="942">
        <v>2016</v>
      </c>
      <c r="Y32" s="943" t="s">
        <v>405</v>
      </c>
      <c r="Z32" s="936">
        <v>1526439.8405758699</v>
      </c>
      <c r="AA32" s="936">
        <v>67156.265958838005</v>
      </c>
      <c r="AB32" s="936">
        <v>26854.919519357602</v>
      </c>
      <c r="AC32" s="936">
        <v>60231.161440874603</v>
      </c>
      <c r="AD32" s="936">
        <v>1903386.7890343301</v>
      </c>
      <c r="AE32" s="936">
        <v>61747.25</v>
      </c>
      <c r="AF32" s="936">
        <v>11792.755197081</v>
      </c>
      <c r="AG32" s="936">
        <v>49732.152013631901</v>
      </c>
      <c r="AH32" s="936">
        <v>4087.8800420500002</v>
      </c>
      <c r="AI32" s="936">
        <v>8938.8155252710003</v>
      </c>
      <c r="AJ32" s="936">
        <v>15968.770957500001</v>
      </c>
      <c r="AK32" s="936">
        <v>95414.071852372203</v>
      </c>
      <c r="AL32" s="936">
        <v>30338.427450181</v>
      </c>
      <c r="AM32" s="936">
        <v>79.852450451999999</v>
      </c>
      <c r="AN32" s="937">
        <f t="shared" si="3"/>
        <v>3862168.9520178093</v>
      </c>
      <c r="AO32" s="937">
        <v>10233.45707</v>
      </c>
      <c r="AP32" s="937">
        <v>0</v>
      </c>
      <c r="AQ32" s="493"/>
      <c r="AR32" s="357"/>
      <c r="AS32" s="357"/>
      <c r="AT32" s="357"/>
      <c r="AU32" s="357"/>
      <c r="AV32" s="1048"/>
      <c r="AW32" s="1048"/>
      <c r="AX32" s="1048"/>
    </row>
    <row r="33" spans="1:50" s="162" customFormat="1" ht="12.75">
      <c r="A33" s="204"/>
      <c r="B33" s="216"/>
      <c r="C33" s="216"/>
      <c r="D33" s="216"/>
      <c r="E33" s="216"/>
      <c r="F33" s="216"/>
      <c r="G33" s="216"/>
      <c r="H33" s="216"/>
      <c r="I33" s="216"/>
      <c r="J33" s="216"/>
      <c r="K33" s="216"/>
      <c r="L33" s="454"/>
      <c r="M33" s="938"/>
      <c r="N33" s="357"/>
      <c r="O33" s="357"/>
      <c r="P33" s="357"/>
      <c r="Q33" s="357"/>
      <c r="R33" s="357"/>
      <c r="S33" s="357"/>
      <c r="T33" s="357"/>
      <c r="U33" s="357"/>
      <c r="V33" s="357"/>
      <c r="W33" s="931">
        <v>20</v>
      </c>
      <c r="X33" s="942">
        <v>2016</v>
      </c>
      <c r="Y33" s="943" t="s">
        <v>406</v>
      </c>
      <c r="Z33" s="936">
        <v>1548484.48939572</v>
      </c>
      <c r="AA33" s="936">
        <v>88142.944002929798</v>
      </c>
      <c r="AB33" s="936">
        <v>40791.127236936802</v>
      </c>
      <c r="AC33" s="936">
        <v>23115.839186384299</v>
      </c>
      <c r="AD33" s="936">
        <v>2037481.6558578799</v>
      </c>
      <c r="AE33" s="936">
        <v>64152.500000000298</v>
      </c>
      <c r="AF33" s="936">
        <v>10941.87977526</v>
      </c>
      <c r="AG33" s="936">
        <v>39288.685565917702</v>
      </c>
      <c r="AH33" s="936">
        <v>3519.5670679250002</v>
      </c>
      <c r="AI33" s="936">
        <v>7912.8254491090001</v>
      </c>
      <c r="AJ33" s="936">
        <v>16814.251898999999</v>
      </c>
      <c r="AK33" s="936">
        <v>91137.483648971494</v>
      </c>
      <c r="AL33" s="936">
        <v>23018.979479194299</v>
      </c>
      <c r="AM33" s="936">
        <v>498.21468171700002</v>
      </c>
      <c r="AN33" s="937">
        <f t="shared" si="3"/>
        <v>3995300.4432469457</v>
      </c>
      <c r="AO33" s="937">
        <v>3025.90526</v>
      </c>
      <c r="AP33" s="937">
        <v>0</v>
      </c>
      <c r="AQ33" s="493"/>
      <c r="AR33" s="357"/>
      <c r="AS33" s="357"/>
      <c r="AT33" s="357"/>
      <c r="AU33" s="357"/>
      <c r="AV33" s="1048"/>
      <c r="AW33" s="1048"/>
      <c r="AX33" s="1048"/>
    </row>
    <row r="34" spans="1:50" s="162" customFormat="1" ht="12.75">
      <c r="A34" s="204"/>
      <c r="B34" s="216"/>
      <c r="C34" s="216"/>
      <c r="D34" s="216"/>
      <c r="E34" s="216"/>
      <c r="F34" s="216"/>
      <c r="G34" s="216"/>
      <c r="H34" s="216"/>
      <c r="I34" s="216"/>
      <c r="J34" s="216"/>
      <c r="K34" s="216"/>
      <c r="L34" s="454"/>
      <c r="M34" s="938"/>
      <c r="N34" s="357"/>
      <c r="O34" s="357"/>
      <c r="P34" s="357"/>
      <c r="Q34" s="357"/>
      <c r="R34" s="357"/>
      <c r="S34" s="357"/>
      <c r="T34" s="357"/>
      <c r="U34" s="357"/>
      <c r="V34" s="357"/>
      <c r="W34" s="931">
        <v>21</v>
      </c>
      <c r="X34" s="942">
        <v>2016</v>
      </c>
      <c r="Y34" s="943" t="s">
        <v>407</v>
      </c>
      <c r="Z34" s="936">
        <v>1609136.9275259899</v>
      </c>
      <c r="AA34" s="936">
        <v>90867.948790039096</v>
      </c>
      <c r="AB34" s="936">
        <v>40589.562030463298</v>
      </c>
      <c r="AC34" s="936">
        <v>15555.9858957948</v>
      </c>
      <c r="AD34" s="936">
        <v>2004717.922643</v>
      </c>
      <c r="AE34" s="936">
        <v>62213.250000000102</v>
      </c>
      <c r="AF34" s="936">
        <v>9245.9827966899993</v>
      </c>
      <c r="AG34" s="936">
        <v>48597.4708026058</v>
      </c>
      <c r="AH34" s="936">
        <v>3385.6437000000001</v>
      </c>
      <c r="AI34" s="936">
        <v>8034.4831165249998</v>
      </c>
      <c r="AJ34" s="936">
        <v>19807.788145250001</v>
      </c>
      <c r="AK34" s="936">
        <v>102532.59961020701</v>
      </c>
      <c r="AL34" s="936">
        <v>22881.648362497101</v>
      </c>
      <c r="AM34" s="936">
        <v>0</v>
      </c>
      <c r="AN34" s="937">
        <f t="shared" si="3"/>
        <v>4037567.2134190621</v>
      </c>
      <c r="AO34" s="937">
        <v>5393.5307700000003</v>
      </c>
      <c r="AP34" s="937">
        <v>0</v>
      </c>
      <c r="AQ34" s="493"/>
      <c r="AR34" s="357"/>
      <c r="AS34" s="357"/>
      <c r="AT34" s="357"/>
      <c r="AU34" s="357"/>
      <c r="AV34" s="1048"/>
      <c r="AW34" s="1048"/>
      <c r="AX34" s="1048"/>
    </row>
    <row r="35" spans="1:50" s="162" customFormat="1" ht="12.75">
      <c r="A35" s="204"/>
      <c r="B35" s="216"/>
      <c r="C35" s="216"/>
      <c r="D35" s="216"/>
      <c r="E35" s="216"/>
      <c r="F35" s="216"/>
      <c r="G35" s="216"/>
      <c r="H35" s="216"/>
      <c r="I35" s="216"/>
      <c r="J35" s="216"/>
      <c r="K35" s="216"/>
      <c r="L35" s="454"/>
      <c r="M35" s="938"/>
      <c r="N35" s="357"/>
      <c r="O35" s="357"/>
      <c r="P35" s="357"/>
      <c r="Q35" s="357"/>
      <c r="R35" s="357"/>
      <c r="S35" s="357"/>
      <c r="T35" s="357"/>
      <c r="U35" s="357"/>
      <c r="V35" s="357"/>
      <c r="W35" s="931">
        <v>22</v>
      </c>
      <c r="X35" s="942">
        <v>2016</v>
      </c>
      <c r="Y35" s="943" t="s">
        <v>408</v>
      </c>
      <c r="Z35" s="936">
        <v>1600387.9520967701</v>
      </c>
      <c r="AA35" s="936">
        <v>86557.892049804694</v>
      </c>
      <c r="AB35" s="936">
        <v>45019.1130950281</v>
      </c>
      <c r="AC35" s="936">
        <v>10319.9669872086</v>
      </c>
      <c r="AD35" s="936">
        <v>1950826.7187469299</v>
      </c>
      <c r="AE35" s="936">
        <v>59760.500000000298</v>
      </c>
      <c r="AF35" s="936">
        <v>7112.8751333541504</v>
      </c>
      <c r="AG35" s="936">
        <v>46551.6335110855</v>
      </c>
      <c r="AH35" s="936">
        <v>4506.9195380499996</v>
      </c>
      <c r="AI35" s="936">
        <v>5617.6979046590004</v>
      </c>
      <c r="AJ35" s="936">
        <v>21579.5473467917</v>
      </c>
      <c r="AK35" s="936">
        <v>95187.651112488296</v>
      </c>
      <c r="AL35" s="936">
        <v>17110.7802527932</v>
      </c>
      <c r="AM35" s="936">
        <v>0</v>
      </c>
      <c r="AN35" s="937">
        <f t="shared" si="3"/>
        <v>3950539.2477749642</v>
      </c>
      <c r="AO35" s="937">
        <v>1153.1198899999999</v>
      </c>
      <c r="AP35" s="937">
        <v>0</v>
      </c>
      <c r="AQ35" s="493"/>
      <c r="AR35" s="357"/>
      <c r="AS35" s="357"/>
      <c r="AT35" s="357"/>
      <c r="AU35" s="357"/>
      <c r="AV35" s="1048"/>
      <c r="AW35" s="1048"/>
      <c r="AX35" s="1048"/>
    </row>
    <row r="36" spans="1:50" s="162" customFormat="1" ht="12.75">
      <c r="A36" s="204"/>
      <c r="B36" s="216"/>
      <c r="C36" s="216"/>
      <c r="D36" s="216"/>
      <c r="E36" s="216"/>
      <c r="F36" s="216"/>
      <c r="G36" s="216"/>
      <c r="H36" s="216"/>
      <c r="I36" s="216"/>
      <c r="J36" s="216"/>
      <c r="K36" s="216"/>
      <c r="L36" s="454"/>
      <c r="M36" s="938"/>
      <c r="N36" s="357"/>
      <c r="O36" s="357"/>
      <c r="P36" s="357"/>
      <c r="Q36" s="357"/>
      <c r="R36" s="357"/>
      <c r="S36" s="357"/>
      <c r="T36" s="357"/>
      <c r="U36" s="357"/>
      <c r="V36" s="357"/>
      <c r="W36" s="931">
        <v>23</v>
      </c>
      <c r="X36" s="942">
        <v>2016</v>
      </c>
      <c r="Y36" s="943" t="s">
        <v>409</v>
      </c>
      <c r="Z36" s="936">
        <v>1885254.45838401</v>
      </c>
      <c r="AA36" s="936">
        <v>66462.837291275093</v>
      </c>
      <c r="AB36" s="936">
        <v>27661.374851624601</v>
      </c>
      <c r="AC36" s="936">
        <v>26968.949516655401</v>
      </c>
      <c r="AD36" s="936">
        <v>1804554.8584205799</v>
      </c>
      <c r="AE36" s="936">
        <v>65911.990000000296</v>
      </c>
      <c r="AF36" s="936">
        <v>7502.4891541360003</v>
      </c>
      <c r="AG36" s="936">
        <v>73996.526987035002</v>
      </c>
      <c r="AH36" s="936">
        <v>5022.5371750000004</v>
      </c>
      <c r="AI36" s="936">
        <v>8029.2267466889998</v>
      </c>
      <c r="AJ36" s="936">
        <v>22082.690838750001</v>
      </c>
      <c r="AK36" s="936">
        <v>102271.995247741</v>
      </c>
      <c r="AL36" s="936">
        <v>5660.6732154448</v>
      </c>
      <c r="AM36" s="936">
        <v>0.22645136299999999</v>
      </c>
      <c r="AN36" s="937">
        <f t="shared" si="3"/>
        <v>4101380.8342803037</v>
      </c>
      <c r="AO36" s="937">
        <v>0</v>
      </c>
      <c r="AP36" s="937">
        <v>0</v>
      </c>
      <c r="AQ36" s="493"/>
      <c r="AR36" s="357"/>
      <c r="AS36" s="357"/>
      <c r="AT36" s="357"/>
      <c r="AU36" s="357"/>
      <c r="AV36" s="1048"/>
      <c r="AW36" s="1048"/>
      <c r="AX36" s="1048"/>
    </row>
    <row r="37" spans="1:50" s="162" customFormat="1" ht="12.75">
      <c r="A37" s="204"/>
      <c r="B37" s="216"/>
      <c r="C37" s="216"/>
      <c r="D37" s="216"/>
      <c r="E37" s="216"/>
      <c r="F37" s="216"/>
      <c r="G37" s="216"/>
      <c r="H37" s="216"/>
      <c r="I37" s="216"/>
      <c r="J37" s="216"/>
      <c r="K37" s="216"/>
      <c r="L37" s="454"/>
      <c r="M37" s="938"/>
      <c r="N37" s="357"/>
      <c r="O37" s="357"/>
      <c r="P37" s="357"/>
      <c r="Q37" s="357"/>
      <c r="R37" s="357"/>
      <c r="S37" s="357"/>
      <c r="T37" s="357"/>
      <c r="U37" s="357"/>
      <c r="V37" s="357"/>
      <c r="W37" s="931">
        <v>24</v>
      </c>
      <c r="X37" s="942">
        <v>2016</v>
      </c>
      <c r="Y37" s="943" t="s">
        <v>410</v>
      </c>
      <c r="Z37" s="936">
        <v>1600648.60517623</v>
      </c>
      <c r="AA37" s="936">
        <v>69072.101765752202</v>
      </c>
      <c r="AB37" s="936">
        <v>26144.2871893095</v>
      </c>
      <c r="AC37" s="936">
        <v>16219.070097768899</v>
      </c>
      <c r="AD37" s="936">
        <v>2071052.5101999999</v>
      </c>
      <c r="AE37" s="936">
        <v>55562.0000000004</v>
      </c>
      <c r="AF37" s="936">
        <v>7817.4400304179999</v>
      </c>
      <c r="AG37" s="936">
        <v>59204.5049921135</v>
      </c>
      <c r="AH37" s="936">
        <v>4805.5095499999998</v>
      </c>
      <c r="AI37" s="936">
        <v>6599.2548428549999</v>
      </c>
      <c r="AJ37" s="936">
        <v>23065.574925000001</v>
      </c>
      <c r="AK37" s="936">
        <v>96422.342473016906</v>
      </c>
      <c r="AL37" s="936">
        <v>10583.325705777301</v>
      </c>
      <c r="AM37" s="936">
        <v>15.015150527999999</v>
      </c>
      <c r="AN37" s="937">
        <f t="shared" si="3"/>
        <v>4047211.5420987695</v>
      </c>
      <c r="AO37" s="937">
        <v>0</v>
      </c>
      <c r="AP37" s="937">
        <v>0</v>
      </c>
      <c r="AQ37" s="493"/>
      <c r="AR37" s="357"/>
      <c r="AS37" s="357"/>
      <c r="AT37" s="357"/>
      <c r="AU37" s="357"/>
      <c r="AV37" s="1048"/>
      <c r="AW37" s="1048"/>
      <c r="AX37" s="1048"/>
    </row>
    <row r="38" spans="1:50" s="162" customFormat="1" ht="12.75">
      <c r="A38" s="204"/>
      <c r="B38" s="216"/>
      <c r="C38" s="216"/>
      <c r="D38" s="216"/>
      <c r="E38" s="216"/>
      <c r="F38" s="216"/>
      <c r="G38" s="216"/>
      <c r="H38" s="216"/>
      <c r="I38" s="216"/>
      <c r="J38" s="216"/>
      <c r="K38" s="216"/>
      <c r="L38" s="454"/>
      <c r="M38" s="938"/>
      <c r="N38" s="357"/>
      <c r="O38" s="357"/>
      <c r="P38" s="357"/>
      <c r="Q38" s="357"/>
      <c r="R38" s="357"/>
      <c r="S38" s="357"/>
      <c r="T38" s="357"/>
      <c r="U38" s="357"/>
      <c r="V38" s="357"/>
      <c r="W38" s="931">
        <v>25</v>
      </c>
      <c r="X38" s="942">
        <v>2016</v>
      </c>
      <c r="Y38" s="943" t="s">
        <v>411</v>
      </c>
      <c r="Z38" s="936">
        <v>1993626.11918169</v>
      </c>
      <c r="AA38" s="936">
        <v>55322.935768723</v>
      </c>
      <c r="AB38" s="936">
        <v>18425.637549008399</v>
      </c>
      <c r="AC38" s="936">
        <v>3.9480000000000001E-7</v>
      </c>
      <c r="AD38" s="936">
        <v>1876354.66026272</v>
      </c>
      <c r="AE38" s="936">
        <v>58620.250000000298</v>
      </c>
      <c r="AF38" s="936">
        <v>6514.8642714090001</v>
      </c>
      <c r="AG38" s="936">
        <v>89911.522741471694</v>
      </c>
      <c r="AH38" s="936">
        <v>4770.7169000000004</v>
      </c>
      <c r="AI38" s="936">
        <v>3208.9371568470001</v>
      </c>
      <c r="AJ38" s="936">
        <v>22486.728287811002</v>
      </c>
      <c r="AK38" s="936">
        <v>103528.591530379</v>
      </c>
      <c r="AL38" s="936">
        <v>3096.7738607863498</v>
      </c>
      <c r="AM38" s="936">
        <v>0</v>
      </c>
      <c r="AN38" s="937">
        <f t="shared" si="3"/>
        <v>4235867.7375112409</v>
      </c>
      <c r="AO38" s="937">
        <v>0</v>
      </c>
      <c r="AP38" s="937">
        <v>0</v>
      </c>
      <c r="AQ38" s="493"/>
      <c r="AR38" s="357"/>
      <c r="AS38" s="357"/>
      <c r="AT38" s="357"/>
      <c r="AU38" s="357"/>
      <c r="AV38" s="1048"/>
      <c r="AW38" s="1048"/>
      <c r="AX38" s="1048"/>
    </row>
    <row r="39" spans="1:50" s="162" customFormat="1" ht="12.75">
      <c r="A39" s="204"/>
      <c r="B39" s="216"/>
      <c r="C39" s="216"/>
      <c r="D39" s="216"/>
      <c r="E39" s="216"/>
      <c r="F39" s="216"/>
      <c r="G39" s="216"/>
      <c r="H39" s="216"/>
      <c r="I39" s="216"/>
      <c r="J39" s="216"/>
      <c r="K39" s="216"/>
      <c r="L39" s="454"/>
      <c r="M39" s="938"/>
      <c r="N39" s="357"/>
      <c r="O39" s="357"/>
      <c r="P39" s="357"/>
      <c r="Q39" s="357"/>
      <c r="R39" s="357"/>
      <c r="S39" s="357"/>
      <c r="T39" s="357"/>
      <c r="U39" s="357"/>
      <c r="V39" s="357"/>
      <c r="W39" s="917">
        <v>26</v>
      </c>
      <c r="X39" s="923">
        <v>2017</v>
      </c>
      <c r="Y39" s="921" t="s">
        <v>400</v>
      </c>
      <c r="Z39" s="941">
        <v>2743653.4521616702</v>
      </c>
      <c r="AA39" s="941">
        <v>68854.987456054805</v>
      </c>
      <c r="AB39" s="941">
        <v>9162.1370531399007</v>
      </c>
      <c r="AC39" s="941">
        <v>0</v>
      </c>
      <c r="AD39" s="941">
        <v>1200209.4914464499</v>
      </c>
      <c r="AE39" s="941">
        <v>29811.042691402799</v>
      </c>
      <c r="AF39" s="941">
        <v>5954.9669953559996</v>
      </c>
      <c r="AG39" s="941">
        <v>124904.05737228801</v>
      </c>
      <c r="AH39" s="941">
        <v>3503.8573999999999</v>
      </c>
      <c r="AI39" s="941">
        <v>7122.5864350709999</v>
      </c>
      <c r="AJ39" s="941">
        <v>17646.586911442999</v>
      </c>
      <c r="AK39" s="941">
        <v>60372.802024048397</v>
      </c>
      <c r="AL39" s="941">
        <v>701.382521523675</v>
      </c>
      <c r="AM39" s="941">
        <v>29.588822052000001</v>
      </c>
      <c r="AN39" s="945">
        <f t="shared" si="3"/>
        <v>4271926.9392905002</v>
      </c>
      <c r="AO39" s="941">
        <v>0</v>
      </c>
      <c r="AP39" s="941">
        <v>0</v>
      </c>
      <c r="AQ39" s="357"/>
      <c r="AR39" s="357"/>
      <c r="AS39" s="357"/>
      <c r="AT39" s="357"/>
      <c r="AU39" s="357"/>
      <c r="AV39" s="1048"/>
      <c r="AW39" s="1048"/>
      <c r="AX39" s="1048"/>
    </row>
    <row r="40" spans="1:50" s="162" customFormat="1" ht="12.75">
      <c r="A40" s="204"/>
      <c r="B40" s="216"/>
      <c r="C40" s="216"/>
      <c r="D40" s="216"/>
      <c r="E40" s="216"/>
      <c r="F40" s="216"/>
      <c r="G40" s="216"/>
      <c r="H40" s="216"/>
      <c r="I40" s="216"/>
      <c r="J40" s="216"/>
      <c r="K40" s="216"/>
      <c r="L40" s="454"/>
      <c r="M40" s="938"/>
      <c r="N40" s="357"/>
      <c r="O40" s="357"/>
      <c r="P40" s="357"/>
      <c r="Q40" s="357"/>
      <c r="R40" s="357"/>
      <c r="S40" s="357"/>
      <c r="T40" s="357"/>
      <c r="U40" s="357"/>
      <c r="V40" s="357"/>
      <c r="W40" s="917">
        <v>27</v>
      </c>
      <c r="X40" s="923">
        <v>2017</v>
      </c>
      <c r="Y40" s="921" t="s">
        <v>401</v>
      </c>
      <c r="Z40" s="941">
        <v>2476740.1616797899</v>
      </c>
      <c r="AA40" s="941">
        <v>80772.747453247095</v>
      </c>
      <c r="AB40" s="941">
        <v>97605.430591429205</v>
      </c>
      <c r="AC40" s="941">
        <v>2090.2807141510002</v>
      </c>
      <c r="AD40" s="941">
        <v>950039.58396332397</v>
      </c>
      <c r="AE40" s="941">
        <v>22322.919697546899</v>
      </c>
      <c r="AF40" s="941">
        <v>3748.442187524</v>
      </c>
      <c r="AG40" s="941">
        <v>115057.386555777</v>
      </c>
      <c r="AH40" s="941">
        <v>2874.592725</v>
      </c>
      <c r="AI40" s="941">
        <v>5707.7746261290004</v>
      </c>
      <c r="AJ40" s="941">
        <v>18189.49984</v>
      </c>
      <c r="AK40" s="941">
        <v>56178.714554427097</v>
      </c>
      <c r="AL40" s="941">
        <v>20246.0163484689</v>
      </c>
      <c r="AM40" s="941">
        <v>131.942216129</v>
      </c>
      <c r="AN40" s="945">
        <f t="shared" si="3"/>
        <v>3851705.493152943</v>
      </c>
      <c r="AO40" s="941">
        <v>402.02100000000002</v>
      </c>
      <c r="AP40" s="941">
        <v>0</v>
      </c>
      <c r="AQ40" s="357"/>
      <c r="AR40" s="357"/>
      <c r="AS40" s="357"/>
      <c r="AT40" s="357"/>
      <c r="AU40" s="357"/>
      <c r="AV40" s="1048"/>
      <c r="AW40" s="1048"/>
      <c r="AX40" s="1048"/>
    </row>
    <row r="41" spans="1:50" s="162" customFormat="1" ht="12.75">
      <c r="A41" s="204"/>
      <c r="B41" s="216"/>
      <c r="C41" s="216"/>
      <c r="D41" s="216"/>
      <c r="E41" s="216"/>
      <c r="F41" s="216"/>
      <c r="G41" s="216"/>
      <c r="H41" s="216"/>
      <c r="I41" s="216"/>
      <c r="J41" s="216"/>
      <c r="K41" s="216"/>
      <c r="L41" s="454"/>
      <c r="M41" s="938"/>
      <c r="N41" s="357"/>
      <c r="O41" s="357"/>
      <c r="P41" s="357"/>
      <c r="Q41" s="357"/>
      <c r="R41" s="357"/>
      <c r="S41" s="357"/>
      <c r="T41" s="357"/>
      <c r="U41" s="357"/>
      <c r="V41" s="357"/>
      <c r="W41" s="917">
        <v>28</v>
      </c>
      <c r="X41" s="923">
        <v>2017</v>
      </c>
      <c r="Y41" s="921" t="s">
        <v>402</v>
      </c>
      <c r="Z41" s="941">
        <v>2397093.7379999999</v>
      </c>
      <c r="AA41" s="941">
        <v>77553.984840000005</v>
      </c>
      <c r="AB41" s="941">
        <v>38220.634610000001</v>
      </c>
      <c r="AC41" s="941">
        <v>37734.066859999999</v>
      </c>
      <c r="AD41" s="941">
        <v>1376269.7209999999</v>
      </c>
      <c r="AE41" s="941">
        <v>31883.564900000001</v>
      </c>
      <c r="AF41" s="941">
        <v>0</v>
      </c>
      <c r="AG41" s="941">
        <v>103001.8968</v>
      </c>
      <c r="AH41" s="941">
        <v>3253.7027849999999</v>
      </c>
      <c r="AI41" s="941">
        <v>5243.0928640000002</v>
      </c>
      <c r="AJ41" s="941">
        <v>18513.546030000001</v>
      </c>
      <c r="AK41" s="941">
        <v>72430.997319999995</v>
      </c>
      <c r="AL41" s="941">
        <v>3224.3898570000001</v>
      </c>
      <c r="AM41" s="941">
        <v>88.104254440000005</v>
      </c>
      <c r="AN41" s="945">
        <f t="shared" si="3"/>
        <v>4164511.4401204404</v>
      </c>
      <c r="AO41" s="941">
        <v>10252.088</v>
      </c>
      <c r="AP41" s="941">
        <v>0</v>
      </c>
      <c r="AQ41" s="357"/>
      <c r="AR41" s="357"/>
      <c r="AS41" s="357"/>
      <c r="AT41" s="357"/>
      <c r="AU41" s="357"/>
      <c r="AV41" s="1048"/>
      <c r="AW41" s="1048"/>
      <c r="AX41" s="1048"/>
    </row>
    <row r="42" spans="1:50" s="162" customFormat="1" ht="12.75">
      <c r="A42" s="204"/>
      <c r="B42" s="216"/>
      <c r="C42" s="216"/>
      <c r="D42" s="216"/>
      <c r="E42" s="216"/>
      <c r="F42" s="216"/>
      <c r="G42" s="216"/>
      <c r="H42" s="216"/>
      <c r="I42" s="216"/>
      <c r="J42" s="216"/>
      <c r="K42" s="216"/>
      <c r="L42" s="454"/>
      <c r="M42" s="938"/>
      <c r="N42" s="357"/>
      <c r="O42" s="357"/>
      <c r="P42" s="357"/>
      <c r="Q42" s="357"/>
      <c r="R42" s="357"/>
      <c r="S42" s="357"/>
      <c r="T42" s="357"/>
      <c r="U42" s="357"/>
      <c r="V42" s="357"/>
      <c r="W42" s="917">
        <v>29</v>
      </c>
      <c r="X42" s="923">
        <v>2017</v>
      </c>
      <c r="Y42" s="921" t="s">
        <v>403</v>
      </c>
      <c r="Z42" s="941">
        <v>2485347.8271066118</v>
      </c>
      <c r="AA42" s="941">
        <v>61619.238063476601</v>
      </c>
      <c r="AB42" s="941">
        <v>7853.4421642274256</v>
      </c>
      <c r="AC42" s="941">
        <v>3.1329999999999998E-7</v>
      </c>
      <c r="AD42" s="941">
        <v>1171903.0568707769</v>
      </c>
      <c r="AE42" s="941">
        <v>26533.139539136002</v>
      </c>
      <c r="AF42" s="941">
        <v>0</v>
      </c>
      <c r="AG42" s="941">
        <v>90345.274965036966</v>
      </c>
      <c r="AH42" s="941">
        <v>2865.7664250000003</v>
      </c>
      <c r="AI42" s="941">
        <v>4307.1128636017502</v>
      </c>
      <c r="AJ42" s="941">
        <v>19088.536792355</v>
      </c>
      <c r="AK42" s="941">
        <v>92967.202730385412</v>
      </c>
      <c r="AL42" s="941">
        <v>904.56653404999997</v>
      </c>
      <c r="AM42" s="941">
        <v>0</v>
      </c>
      <c r="AN42" s="945">
        <f t="shared" si="3"/>
        <v>3963735.1640549717</v>
      </c>
      <c r="AO42" s="941">
        <v>2299.1390000000001</v>
      </c>
      <c r="AP42" s="941">
        <v>0</v>
      </c>
      <c r="AQ42" s="357"/>
      <c r="AR42" s="357"/>
      <c r="AS42" s="357"/>
      <c r="AT42" s="357"/>
      <c r="AU42" s="357"/>
      <c r="AV42" s="1048"/>
      <c r="AW42" s="1048"/>
      <c r="AX42" s="1048"/>
    </row>
    <row r="43" spans="1:50" s="162" customFormat="1" ht="12.75">
      <c r="A43" s="204"/>
      <c r="B43" s="216"/>
      <c r="C43" s="216"/>
      <c r="D43" s="216"/>
      <c r="E43" s="216"/>
      <c r="F43" s="216"/>
      <c r="G43" s="216"/>
      <c r="H43" s="216"/>
      <c r="I43" s="216"/>
      <c r="J43" s="216"/>
      <c r="K43" s="216"/>
      <c r="L43" s="454"/>
      <c r="M43" s="938"/>
      <c r="N43" s="357"/>
      <c r="O43" s="357"/>
      <c r="P43" s="357"/>
      <c r="Q43" s="357"/>
      <c r="R43" s="357"/>
      <c r="S43" s="357"/>
      <c r="T43" s="357"/>
      <c r="U43" s="357"/>
      <c r="V43" s="357"/>
      <c r="W43" s="917">
        <v>30</v>
      </c>
      <c r="X43" s="923">
        <v>2017</v>
      </c>
      <c r="Y43" s="921" t="s">
        <v>404</v>
      </c>
      <c r="Z43" s="941">
        <v>2585537.3650000002</v>
      </c>
      <c r="AA43" s="941">
        <v>2333.6</v>
      </c>
      <c r="AB43" s="941">
        <v>70188.789999999994</v>
      </c>
      <c r="AC43" s="941">
        <v>1547.8182859999999</v>
      </c>
      <c r="AD43" s="941">
        <v>1233411.7849999999</v>
      </c>
      <c r="AE43" s="941">
        <v>21092.01</v>
      </c>
      <c r="AF43" s="941">
        <v>0</v>
      </c>
      <c r="AG43" s="941">
        <v>103487.09</v>
      </c>
      <c r="AH43" s="941">
        <v>4210.32</v>
      </c>
      <c r="AI43" s="941">
        <v>8877.9760000000006</v>
      </c>
      <c r="AJ43" s="941">
        <v>15975</v>
      </c>
      <c r="AK43" s="941">
        <v>93012.6</v>
      </c>
      <c r="AL43" s="941">
        <v>24391.31</v>
      </c>
      <c r="AM43" s="941">
        <v>0</v>
      </c>
      <c r="AN43" s="945">
        <f>+SUM(Z43:AM43)</f>
        <v>4164065.6642859993</v>
      </c>
      <c r="AO43" s="941">
        <v>0</v>
      </c>
      <c r="AP43" s="941">
        <v>0</v>
      </c>
      <c r="AQ43" s="357"/>
      <c r="AR43" s="357"/>
      <c r="AS43" s="357"/>
      <c r="AT43" s="357"/>
      <c r="AU43" s="357"/>
      <c r="AV43" s="1048"/>
      <c r="AW43" s="1048"/>
      <c r="AX43" s="1048"/>
    </row>
    <row r="44" spans="1:50" s="162" customFormat="1" ht="12.75">
      <c r="A44" s="204"/>
      <c r="B44" s="216"/>
      <c r="C44" s="216"/>
      <c r="D44" s="216"/>
      <c r="E44" s="216"/>
      <c r="F44" s="216"/>
      <c r="G44" s="216"/>
      <c r="H44" s="216"/>
      <c r="I44" s="216"/>
      <c r="J44" s="216"/>
      <c r="K44" s="216"/>
      <c r="L44" s="454"/>
      <c r="M44" s="938"/>
      <c r="N44" s="357"/>
      <c r="O44" s="357"/>
      <c r="P44" s="357"/>
      <c r="Q44" s="357"/>
      <c r="R44" s="357"/>
      <c r="S44" s="357"/>
      <c r="T44" s="357"/>
      <c r="U44" s="357"/>
      <c r="V44" s="357"/>
      <c r="W44" s="917">
        <v>31</v>
      </c>
      <c r="X44" s="923">
        <v>2017</v>
      </c>
      <c r="Y44" s="921" t="s">
        <v>405</v>
      </c>
      <c r="Z44" s="941">
        <v>2086315.4130000002</v>
      </c>
      <c r="AA44" s="941">
        <v>79400.688479999997</v>
      </c>
      <c r="AB44" s="941">
        <v>71301.423179999998</v>
      </c>
      <c r="AC44" s="941">
        <v>0</v>
      </c>
      <c r="AD44" s="941">
        <v>1505912.8589999999</v>
      </c>
      <c r="AE44" s="941">
        <v>47201.479099999997</v>
      </c>
      <c r="AF44" s="941">
        <v>0</v>
      </c>
      <c r="AG44" s="941">
        <v>76454.803769999999</v>
      </c>
      <c r="AH44" s="941">
        <v>2780.6915749999998</v>
      </c>
      <c r="AI44" s="941">
        <v>8207.9672680000003</v>
      </c>
      <c r="AJ44" s="941">
        <v>15855.395930000001</v>
      </c>
      <c r="AK44" s="941">
        <v>84876.053969999994</v>
      </c>
      <c r="AL44" s="941">
        <v>21081.22</v>
      </c>
      <c r="AM44" s="941">
        <v>0</v>
      </c>
      <c r="AN44" s="945">
        <f>+SUM(Z44:AM44)</f>
        <v>3999387.9952730001</v>
      </c>
      <c r="AO44" s="941">
        <v>0</v>
      </c>
      <c r="AP44" s="941">
        <v>0</v>
      </c>
      <c r="AQ44" s="357"/>
      <c r="AR44" s="357"/>
      <c r="AS44" s="357"/>
      <c r="AT44" s="357"/>
      <c r="AU44" s="357"/>
      <c r="AV44" s="1048"/>
      <c r="AW44" s="1048"/>
      <c r="AX44" s="1048"/>
    </row>
    <row r="45" spans="1:50" s="162" customFormat="1" ht="12.75">
      <c r="A45" s="204"/>
      <c r="B45" s="216"/>
      <c r="C45" s="216"/>
      <c r="D45" s="216"/>
      <c r="E45" s="216"/>
      <c r="F45" s="216"/>
      <c r="G45" s="216"/>
      <c r="H45" s="216"/>
      <c r="I45" s="216"/>
      <c r="J45" s="216"/>
      <c r="K45" s="216"/>
      <c r="L45" s="454"/>
      <c r="M45" s="938"/>
      <c r="N45" s="357"/>
      <c r="O45" s="357"/>
      <c r="P45" s="357"/>
      <c r="Q45" s="357"/>
      <c r="R45" s="357"/>
      <c r="S45" s="357"/>
      <c r="T45" s="357"/>
      <c r="U45" s="357"/>
      <c r="V45" s="357"/>
      <c r="W45" s="917">
        <v>32</v>
      </c>
      <c r="X45" s="923">
        <v>2017</v>
      </c>
      <c r="Y45" s="921" t="s">
        <v>406</v>
      </c>
      <c r="Z45" s="941"/>
      <c r="AA45" s="941"/>
      <c r="AB45" s="941"/>
      <c r="AC45" s="941"/>
      <c r="AD45" s="941"/>
      <c r="AE45" s="941"/>
      <c r="AF45" s="941"/>
      <c r="AG45" s="941"/>
      <c r="AH45" s="941"/>
      <c r="AI45" s="941"/>
      <c r="AJ45" s="941"/>
      <c r="AK45" s="941"/>
      <c r="AL45" s="941"/>
      <c r="AM45" s="941"/>
      <c r="AN45" s="945">
        <f t="shared" si="3"/>
        <v>0</v>
      </c>
      <c r="AO45" s="941"/>
      <c r="AP45" s="941"/>
      <c r="AQ45" s="357"/>
      <c r="AR45" s="357"/>
      <c r="AS45" s="357"/>
      <c r="AT45" s="357"/>
      <c r="AU45" s="357"/>
      <c r="AV45" s="1048"/>
      <c r="AW45" s="1048"/>
      <c r="AX45" s="1048"/>
    </row>
    <row r="46" spans="1:50" s="162" customFormat="1" ht="12.75">
      <c r="A46" s="389"/>
      <c r="B46" s="1298"/>
      <c r="C46" s="1298"/>
      <c r="D46" s="1298"/>
      <c r="E46" s="429"/>
      <c r="F46" s="429"/>
      <c r="G46" s="1299"/>
      <c r="H46" s="1299"/>
      <c r="I46" s="1299"/>
      <c r="J46" s="1299"/>
      <c r="K46" s="1299"/>
      <c r="L46" s="454"/>
      <c r="M46" s="938"/>
      <c r="N46" s="357"/>
      <c r="O46" s="357"/>
      <c r="P46" s="357"/>
      <c r="Q46" s="357"/>
      <c r="R46" s="357"/>
      <c r="S46" s="357"/>
      <c r="T46" s="357"/>
      <c r="U46" s="357"/>
      <c r="V46" s="357"/>
      <c r="W46" s="917">
        <v>33</v>
      </c>
      <c r="X46" s="923">
        <v>2017</v>
      </c>
      <c r="Y46" s="921" t="s">
        <v>407</v>
      </c>
      <c r="Z46" s="941"/>
      <c r="AA46" s="941"/>
      <c r="AB46" s="941"/>
      <c r="AC46" s="941"/>
      <c r="AD46" s="941"/>
      <c r="AE46" s="941"/>
      <c r="AF46" s="941"/>
      <c r="AG46" s="941"/>
      <c r="AH46" s="941"/>
      <c r="AI46" s="941"/>
      <c r="AJ46" s="941"/>
      <c r="AK46" s="941"/>
      <c r="AL46" s="941"/>
      <c r="AM46" s="941"/>
      <c r="AN46" s="945">
        <f t="shared" si="3"/>
        <v>0</v>
      </c>
      <c r="AO46" s="941"/>
      <c r="AP46" s="941"/>
      <c r="AQ46" s="357"/>
      <c r="AR46" s="357"/>
      <c r="AS46" s="357"/>
      <c r="AT46" s="357"/>
      <c r="AU46" s="357"/>
      <c r="AV46" s="1048"/>
      <c r="AW46" s="1048"/>
      <c r="AX46" s="1048"/>
    </row>
    <row r="47" spans="1:50" s="162" customFormat="1" ht="30" customHeight="1">
      <c r="A47" s="368"/>
      <c r="B47" s="369"/>
      <c r="C47" s="369"/>
      <c r="D47" s="369"/>
      <c r="E47" s="369"/>
      <c r="F47" s="369"/>
      <c r="G47" s="370"/>
      <c r="H47" s="370"/>
      <c r="I47" s="382"/>
      <c r="J47" s="370"/>
      <c r="K47" s="370"/>
      <c r="L47" s="454"/>
      <c r="M47" s="938"/>
      <c r="N47" s="357"/>
      <c r="O47" s="357"/>
      <c r="P47" s="357"/>
      <c r="Q47" s="357"/>
      <c r="R47" s="357"/>
      <c r="S47" s="357"/>
      <c r="T47" s="357"/>
      <c r="U47" s="357"/>
      <c r="V47" s="357"/>
      <c r="W47" s="917">
        <v>34</v>
      </c>
      <c r="X47" s="923">
        <v>2017</v>
      </c>
      <c r="Y47" s="921" t="s">
        <v>408</v>
      </c>
      <c r="Z47" s="941"/>
      <c r="AA47" s="941"/>
      <c r="AB47" s="941"/>
      <c r="AC47" s="941"/>
      <c r="AD47" s="941"/>
      <c r="AE47" s="941"/>
      <c r="AF47" s="941"/>
      <c r="AG47" s="941"/>
      <c r="AH47" s="941"/>
      <c r="AI47" s="941"/>
      <c r="AJ47" s="941"/>
      <c r="AK47" s="941"/>
      <c r="AL47" s="941"/>
      <c r="AM47" s="941"/>
      <c r="AN47" s="945">
        <f t="shared" si="3"/>
        <v>0</v>
      </c>
      <c r="AO47" s="941"/>
      <c r="AP47" s="941"/>
      <c r="AQ47" s="357"/>
      <c r="AR47" s="357"/>
      <c r="AS47" s="357"/>
      <c r="AT47" s="357"/>
      <c r="AU47" s="357"/>
      <c r="AV47" s="1048"/>
      <c r="AW47" s="1048"/>
      <c r="AX47" s="1048"/>
    </row>
    <row r="48" spans="1:50" s="162" customFormat="1" ht="12.75">
      <c r="A48" s="383"/>
      <c r="B48" s="384"/>
      <c r="C48" s="385"/>
      <c r="D48" s="385"/>
      <c r="E48" s="385"/>
      <c r="F48" s="385"/>
      <c r="G48" s="385"/>
      <c r="H48" s="385"/>
      <c r="I48" s="385"/>
      <c r="J48" s="385"/>
      <c r="K48" s="385"/>
      <c r="L48" s="454"/>
      <c r="M48" s="938"/>
      <c r="N48" s="357"/>
      <c r="O48" s="357"/>
      <c r="P48" s="357"/>
      <c r="Q48" s="357"/>
      <c r="R48" s="357"/>
      <c r="S48" s="357"/>
      <c r="T48" s="357"/>
      <c r="U48" s="357"/>
      <c r="V48" s="357"/>
      <c r="W48" s="917">
        <v>35</v>
      </c>
      <c r="X48" s="923">
        <v>2017</v>
      </c>
      <c r="Y48" s="921" t="s">
        <v>409</v>
      </c>
      <c r="Z48" s="941"/>
      <c r="AA48" s="941"/>
      <c r="AB48" s="941"/>
      <c r="AC48" s="941"/>
      <c r="AD48" s="941"/>
      <c r="AE48" s="941"/>
      <c r="AF48" s="941"/>
      <c r="AG48" s="941"/>
      <c r="AH48" s="941"/>
      <c r="AI48" s="941"/>
      <c r="AJ48" s="941"/>
      <c r="AK48" s="941"/>
      <c r="AL48" s="941"/>
      <c r="AM48" s="941"/>
      <c r="AN48" s="945">
        <f t="shared" si="3"/>
        <v>0</v>
      </c>
      <c r="AO48" s="941"/>
      <c r="AP48" s="941"/>
      <c r="AQ48" s="357"/>
      <c r="AR48" s="357"/>
      <c r="AS48" s="357"/>
      <c r="AT48" s="357"/>
      <c r="AU48" s="357"/>
      <c r="AV48" s="1048"/>
      <c r="AW48" s="1048"/>
      <c r="AX48" s="1048"/>
    </row>
    <row r="49" spans="1:50" s="162" customFormat="1" ht="12.75">
      <c r="A49" s="371"/>
      <c r="B49" s="372"/>
      <c r="C49" s="372"/>
      <c r="D49" s="372"/>
      <c r="E49" s="372"/>
      <c r="F49" s="372"/>
      <c r="G49" s="372"/>
      <c r="H49" s="372"/>
      <c r="I49" s="386"/>
      <c r="J49" s="372"/>
      <c r="K49" s="373"/>
      <c r="L49" s="454"/>
      <c r="M49" s="938"/>
      <c r="N49" s="357"/>
      <c r="O49" s="357"/>
      <c r="P49" s="357"/>
      <c r="Q49" s="357"/>
      <c r="R49" s="357"/>
      <c r="S49" s="357"/>
      <c r="T49" s="357"/>
      <c r="U49" s="357"/>
      <c r="V49" s="357"/>
      <c r="W49" s="917">
        <v>36</v>
      </c>
      <c r="X49" s="923">
        <v>2017</v>
      </c>
      <c r="Y49" s="921" t="s">
        <v>410</v>
      </c>
      <c r="Z49" s="941"/>
      <c r="AA49" s="941"/>
      <c r="AB49" s="941"/>
      <c r="AC49" s="941"/>
      <c r="AD49" s="941"/>
      <c r="AE49" s="941"/>
      <c r="AF49" s="941"/>
      <c r="AG49" s="941"/>
      <c r="AH49" s="941"/>
      <c r="AI49" s="941"/>
      <c r="AJ49" s="941"/>
      <c r="AK49" s="941"/>
      <c r="AL49" s="941"/>
      <c r="AM49" s="941"/>
      <c r="AN49" s="945">
        <f t="shared" si="3"/>
        <v>0</v>
      </c>
      <c r="AO49" s="941"/>
      <c r="AP49" s="941"/>
      <c r="AQ49" s="357"/>
      <c r="AR49" s="357"/>
      <c r="AS49" s="357"/>
      <c r="AT49" s="357"/>
      <c r="AU49" s="357"/>
      <c r="AV49" s="1048"/>
      <c r="AW49" s="1048"/>
      <c r="AX49" s="1048"/>
    </row>
    <row r="50" spans="1:50" s="162" customFormat="1" ht="12.75">
      <c r="A50" s="374"/>
      <c r="B50" s="375"/>
      <c r="C50" s="375"/>
      <c r="D50" s="375"/>
      <c r="E50" s="375"/>
      <c r="F50" s="375"/>
      <c r="G50" s="375"/>
      <c r="H50" s="375"/>
      <c r="I50" s="387"/>
      <c r="J50" s="375"/>
      <c r="K50" s="376"/>
      <c r="L50" s="454"/>
      <c r="M50" s="938"/>
      <c r="N50" s="357"/>
      <c r="O50" s="357"/>
      <c r="P50" s="357"/>
      <c r="Q50" s="357"/>
      <c r="R50" s="357"/>
      <c r="S50" s="357"/>
      <c r="T50" s="357"/>
      <c r="U50" s="357"/>
      <c r="V50" s="357"/>
      <c r="W50" s="917">
        <v>37</v>
      </c>
      <c r="X50" s="923">
        <v>2017</v>
      </c>
      <c r="Y50" s="921" t="s">
        <v>411</v>
      </c>
      <c r="Z50" s="941"/>
      <c r="AA50" s="941"/>
      <c r="AB50" s="941"/>
      <c r="AC50" s="941"/>
      <c r="AD50" s="941"/>
      <c r="AE50" s="941"/>
      <c r="AF50" s="941"/>
      <c r="AG50" s="941"/>
      <c r="AH50" s="941"/>
      <c r="AI50" s="941"/>
      <c r="AJ50" s="941"/>
      <c r="AK50" s="941"/>
      <c r="AL50" s="941"/>
      <c r="AM50" s="941"/>
      <c r="AN50" s="945">
        <f t="shared" si="3"/>
        <v>0</v>
      </c>
      <c r="AO50" s="941"/>
      <c r="AP50" s="941"/>
      <c r="AQ50" s="357"/>
      <c r="AR50" s="357"/>
      <c r="AS50" s="357"/>
      <c r="AT50" s="357"/>
      <c r="AU50" s="357"/>
      <c r="AV50" s="1048"/>
      <c r="AW50" s="1048"/>
      <c r="AX50" s="1048"/>
    </row>
    <row r="51" spans="1:50" s="162" customFormat="1" ht="30" customHeight="1">
      <c r="A51" s="374"/>
      <c r="B51" s="375"/>
      <c r="C51" s="375"/>
      <c r="D51" s="375"/>
      <c r="E51" s="375"/>
      <c r="F51" s="375"/>
      <c r="G51" s="375"/>
      <c r="H51" s="375"/>
      <c r="I51" s="387"/>
      <c r="J51" s="375"/>
      <c r="K51" s="376"/>
      <c r="L51" s="454"/>
      <c r="M51" s="938"/>
      <c r="N51" s="357"/>
      <c r="O51" s="357"/>
      <c r="P51" s="357"/>
      <c r="Q51" s="357"/>
      <c r="R51" s="357"/>
      <c r="S51" s="357"/>
      <c r="T51" s="357"/>
      <c r="U51" s="357"/>
      <c r="V51" s="357"/>
      <c r="W51" s="357"/>
      <c r="X51" s="923"/>
      <c r="Y51" s="921"/>
      <c r="Z51" s="921"/>
      <c r="AA51" s="921"/>
      <c r="AB51" s="921"/>
      <c r="AC51" s="921"/>
      <c r="AD51" s="921"/>
      <c r="AE51" s="921"/>
      <c r="AF51" s="921"/>
      <c r="AG51" s="921"/>
      <c r="AH51" s="921"/>
      <c r="AI51" s="921"/>
      <c r="AJ51" s="921"/>
      <c r="AK51" s="921"/>
      <c r="AL51" s="921"/>
      <c r="AM51" s="921"/>
      <c r="AN51" s="921"/>
      <c r="AO51" s="921"/>
      <c r="AP51" s="921"/>
      <c r="AQ51" s="357"/>
      <c r="AR51" s="357"/>
      <c r="AS51" s="357"/>
      <c r="AT51" s="357"/>
      <c r="AU51" s="357"/>
      <c r="AV51" s="1048"/>
      <c r="AW51" s="1048"/>
      <c r="AX51" s="1048"/>
    </row>
    <row r="52" spans="1:50" s="162" customFormat="1" ht="12.75">
      <c r="A52" s="374"/>
      <c r="B52" s="375"/>
      <c r="C52" s="375"/>
      <c r="D52" s="375"/>
      <c r="E52" s="375"/>
      <c r="F52" s="375"/>
      <c r="G52" s="375"/>
      <c r="H52" s="375"/>
      <c r="I52" s="387"/>
      <c r="J52" s="375"/>
      <c r="K52" s="376"/>
      <c r="L52" s="454"/>
      <c r="M52" s="938"/>
      <c r="N52" s="357"/>
      <c r="O52" s="357"/>
      <c r="P52" s="357"/>
      <c r="Q52" s="357"/>
      <c r="R52" s="357"/>
      <c r="S52" s="357"/>
      <c r="T52" s="357"/>
      <c r="U52" s="357"/>
      <c r="V52" s="357"/>
      <c r="W52" s="357"/>
      <c r="X52" s="923"/>
      <c r="Y52" s="921"/>
      <c r="Z52" s="921"/>
      <c r="AA52" s="921"/>
      <c r="AB52" s="921"/>
      <c r="AC52" s="921"/>
      <c r="AD52" s="921"/>
      <c r="AE52" s="921"/>
      <c r="AF52" s="921"/>
      <c r="AG52" s="921"/>
      <c r="AH52" s="921"/>
      <c r="AI52" s="921"/>
      <c r="AJ52" s="921"/>
      <c r="AK52" s="921"/>
      <c r="AL52" s="921"/>
      <c r="AM52" s="921"/>
      <c r="AN52" s="921"/>
      <c r="AO52" s="921"/>
      <c r="AP52" s="921"/>
      <c r="AQ52" s="357"/>
      <c r="AR52" s="357"/>
      <c r="AS52" s="357"/>
      <c r="AT52" s="357"/>
      <c r="AU52" s="357"/>
      <c r="AV52" s="1048"/>
      <c r="AW52" s="1048"/>
      <c r="AX52" s="1048"/>
    </row>
    <row r="53" spans="1:50" s="162" customFormat="1" ht="30.75" customHeight="1">
      <c r="A53" s="374"/>
      <c r="B53" s="375"/>
      <c r="C53" s="375"/>
      <c r="D53" s="375"/>
      <c r="E53" s="375"/>
      <c r="F53" s="375"/>
      <c r="G53" s="375"/>
      <c r="H53" s="375"/>
      <c r="I53" s="387"/>
      <c r="J53" s="375"/>
      <c r="K53" s="376"/>
      <c r="L53" s="454"/>
      <c r="M53" s="938"/>
      <c r="N53" s="357"/>
      <c r="O53" s="357"/>
      <c r="P53" s="357"/>
      <c r="Q53" s="357"/>
      <c r="R53" s="357"/>
      <c r="S53" s="357"/>
      <c r="T53" s="357"/>
      <c r="U53" s="357"/>
      <c r="V53" s="357"/>
      <c r="W53" s="357"/>
      <c r="X53" s="923"/>
      <c r="Y53" s="921"/>
      <c r="Z53" s="921"/>
      <c r="AA53" s="921"/>
      <c r="AB53" s="921"/>
      <c r="AC53" s="921"/>
      <c r="AD53" s="921"/>
      <c r="AE53" s="921"/>
      <c r="AF53" s="921"/>
      <c r="AG53" s="921"/>
      <c r="AH53" s="921"/>
      <c r="AI53" s="921"/>
      <c r="AJ53" s="921"/>
      <c r="AK53" s="921"/>
      <c r="AL53" s="921"/>
      <c r="AM53" s="921"/>
      <c r="AN53" s="921"/>
      <c r="AO53" s="921"/>
      <c r="AP53" s="921"/>
      <c r="AQ53" s="357"/>
      <c r="AR53" s="357"/>
      <c r="AS53" s="357"/>
      <c r="AT53" s="357"/>
      <c r="AU53" s="357"/>
      <c r="AV53" s="1048"/>
      <c r="AW53" s="1048"/>
      <c r="AX53" s="1048"/>
    </row>
    <row r="54" spans="1:50" s="162" customFormat="1" ht="32.25" customHeight="1">
      <c r="A54" s="374"/>
      <c r="B54" s="375"/>
      <c r="C54" s="375"/>
      <c r="D54" s="375"/>
      <c r="E54" s="375"/>
      <c r="F54" s="375"/>
      <c r="G54" s="375"/>
      <c r="H54" s="375"/>
      <c r="I54" s="387"/>
      <c r="J54" s="375"/>
      <c r="K54" s="376"/>
      <c r="L54" s="454"/>
      <c r="M54" s="938"/>
      <c r="N54" s="357"/>
      <c r="O54" s="357"/>
      <c r="P54" s="357"/>
      <c r="Q54" s="357"/>
      <c r="R54" s="357"/>
      <c r="S54" s="357"/>
      <c r="T54" s="357"/>
      <c r="U54" s="357"/>
      <c r="V54" s="357"/>
      <c r="W54" s="357"/>
      <c r="X54" s="923"/>
      <c r="Y54" s="921"/>
      <c r="Z54" s="921"/>
      <c r="AA54" s="921"/>
      <c r="AB54" s="921"/>
      <c r="AC54" s="921"/>
      <c r="AD54" s="921"/>
      <c r="AE54" s="921"/>
      <c r="AF54" s="921"/>
      <c r="AG54" s="921"/>
      <c r="AH54" s="921"/>
      <c r="AI54" s="921"/>
      <c r="AJ54" s="921"/>
      <c r="AK54" s="921"/>
      <c r="AL54" s="921"/>
      <c r="AM54" s="921"/>
      <c r="AN54" s="921"/>
      <c r="AO54" s="921"/>
      <c r="AP54" s="921"/>
      <c r="AQ54" s="357"/>
      <c r="AR54" s="357"/>
      <c r="AS54" s="357"/>
      <c r="AT54" s="357"/>
      <c r="AU54" s="357"/>
      <c r="AV54" s="1048"/>
      <c r="AW54" s="1048"/>
      <c r="AX54" s="1048"/>
    </row>
    <row r="55" spans="1:50" s="162" customFormat="1" ht="12.75">
      <c r="A55" s="374"/>
      <c r="B55" s="375"/>
      <c r="C55" s="375"/>
      <c r="D55" s="375"/>
      <c r="E55" s="375"/>
      <c r="F55" s="375"/>
      <c r="G55" s="375"/>
      <c r="H55" s="375"/>
      <c r="I55" s="387"/>
      <c r="J55" s="375"/>
      <c r="K55" s="376"/>
      <c r="L55" s="454"/>
      <c r="M55" s="938"/>
      <c r="N55" s="357"/>
      <c r="O55" s="357"/>
      <c r="P55" s="357"/>
      <c r="Q55" s="357"/>
      <c r="R55" s="357"/>
      <c r="S55" s="357"/>
      <c r="T55" s="357"/>
      <c r="U55" s="357"/>
      <c r="V55" s="357"/>
      <c r="W55" s="357"/>
      <c r="X55" s="923"/>
      <c r="Y55" s="921"/>
      <c r="Z55" s="921"/>
      <c r="AA55" s="921"/>
      <c r="AB55" s="921"/>
      <c r="AC55" s="921"/>
      <c r="AD55" s="921"/>
      <c r="AE55" s="921"/>
      <c r="AF55" s="921"/>
      <c r="AG55" s="921"/>
      <c r="AH55" s="921"/>
      <c r="AI55" s="921"/>
      <c r="AJ55" s="921"/>
      <c r="AK55" s="921"/>
      <c r="AL55" s="921"/>
      <c r="AM55" s="921"/>
      <c r="AN55" s="921"/>
      <c r="AO55" s="921"/>
      <c r="AP55" s="921"/>
      <c r="AQ55" s="357"/>
      <c r="AR55" s="357"/>
      <c r="AS55" s="357"/>
      <c r="AT55" s="357"/>
      <c r="AU55" s="357"/>
      <c r="AV55" s="1048"/>
      <c r="AW55" s="1048"/>
      <c r="AX55" s="1048"/>
    </row>
    <row r="56" spans="1:50" s="162" customFormat="1" ht="12.75">
      <c r="A56" s="374"/>
      <c r="B56" s="375"/>
      <c r="C56" s="375"/>
      <c r="D56" s="375"/>
      <c r="E56" s="375"/>
      <c r="F56" s="375"/>
      <c r="G56" s="375"/>
      <c r="H56" s="375"/>
      <c r="I56" s="387"/>
      <c r="J56" s="375"/>
      <c r="K56" s="376"/>
      <c r="L56" s="454"/>
      <c r="M56" s="938"/>
      <c r="N56" s="357"/>
      <c r="O56" s="357"/>
      <c r="P56" s="357"/>
      <c r="Q56" s="357"/>
      <c r="R56" s="357"/>
      <c r="S56" s="357"/>
      <c r="T56" s="357"/>
      <c r="U56" s="357"/>
      <c r="V56" s="357"/>
      <c r="W56" s="357"/>
      <c r="X56" s="923"/>
      <c r="Y56" s="921"/>
      <c r="Z56" s="921"/>
      <c r="AA56" s="921"/>
      <c r="AB56" s="921"/>
      <c r="AC56" s="921"/>
      <c r="AD56" s="921"/>
      <c r="AE56" s="921"/>
      <c r="AF56" s="921"/>
      <c r="AG56" s="921"/>
      <c r="AH56" s="921"/>
      <c r="AI56" s="921"/>
      <c r="AJ56" s="921"/>
      <c r="AK56" s="921"/>
      <c r="AL56" s="921"/>
      <c r="AM56" s="921"/>
      <c r="AN56" s="921"/>
      <c r="AO56" s="921"/>
      <c r="AP56" s="921"/>
      <c r="AQ56" s="357"/>
      <c r="AR56" s="357"/>
      <c r="AS56" s="357"/>
      <c r="AT56" s="357"/>
      <c r="AU56" s="357"/>
      <c r="AV56" s="1048"/>
      <c r="AW56" s="1048"/>
      <c r="AX56" s="1048"/>
    </row>
    <row r="57" spans="1:50" s="162" customFormat="1" ht="12.75">
      <c r="A57" s="374"/>
      <c r="B57" s="375"/>
      <c r="C57" s="375"/>
      <c r="D57" s="375"/>
      <c r="E57" s="375"/>
      <c r="F57" s="375"/>
      <c r="G57" s="375"/>
      <c r="H57" s="375"/>
      <c r="I57" s="387"/>
      <c r="J57" s="375"/>
      <c r="K57" s="376"/>
      <c r="L57" s="454"/>
      <c r="M57" s="938"/>
      <c r="N57" s="357"/>
      <c r="O57" s="357"/>
      <c r="P57" s="357"/>
      <c r="Q57" s="357"/>
      <c r="R57" s="357"/>
      <c r="S57" s="357"/>
      <c r="T57" s="357"/>
      <c r="U57" s="357"/>
      <c r="V57" s="357"/>
      <c r="W57" s="357"/>
      <c r="X57" s="923"/>
      <c r="Y57" s="921"/>
      <c r="Z57" s="921"/>
      <c r="AA57" s="921"/>
      <c r="AB57" s="921"/>
      <c r="AC57" s="921"/>
      <c r="AD57" s="921"/>
      <c r="AE57" s="921"/>
      <c r="AF57" s="921"/>
      <c r="AG57" s="921"/>
      <c r="AH57" s="921"/>
      <c r="AI57" s="921"/>
      <c r="AJ57" s="921"/>
      <c r="AK57" s="921"/>
      <c r="AL57" s="921"/>
      <c r="AM57" s="921"/>
      <c r="AN57" s="921"/>
      <c r="AO57" s="921"/>
      <c r="AP57" s="921"/>
      <c r="AQ57" s="357"/>
      <c r="AR57" s="357"/>
      <c r="AS57" s="357"/>
      <c r="AT57" s="357"/>
      <c r="AU57" s="357"/>
      <c r="AV57" s="1048"/>
      <c r="AW57" s="1048"/>
      <c r="AX57" s="1048"/>
    </row>
    <row r="58" spans="1:50" s="162" customFormat="1" ht="12">
      <c r="A58" s="363" t="s">
        <v>816</v>
      </c>
      <c r="B58" s="375"/>
      <c r="C58" s="375"/>
      <c r="D58" s="375"/>
      <c r="E58" s="375"/>
      <c r="F58" s="375"/>
      <c r="G58" s="375"/>
      <c r="H58" s="375"/>
      <c r="I58" s="387"/>
      <c r="J58" s="375"/>
      <c r="K58" s="376"/>
      <c r="L58" s="454"/>
      <c r="M58" s="938"/>
      <c r="N58" s="357"/>
      <c r="O58" s="357"/>
      <c r="P58" s="357"/>
      <c r="Q58" s="357"/>
      <c r="R58" s="357"/>
      <c r="S58" s="357"/>
      <c r="T58" s="357"/>
      <c r="U58" s="357"/>
      <c r="V58" s="357"/>
      <c r="W58" s="357"/>
      <c r="X58" s="923"/>
      <c r="Y58" s="921"/>
      <c r="Z58" s="921"/>
      <c r="AA58" s="921"/>
      <c r="AB58" s="921"/>
      <c r="AC58" s="921"/>
      <c r="AD58" s="921"/>
      <c r="AE58" s="921"/>
      <c r="AF58" s="921"/>
      <c r="AG58" s="921"/>
      <c r="AH58" s="921"/>
      <c r="AI58" s="921"/>
      <c r="AJ58" s="921"/>
      <c r="AK58" s="921"/>
      <c r="AL58" s="921"/>
      <c r="AM58" s="921"/>
      <c r="AN58" s="921"/>
      <c r="AO58" s="921"/>
      <c r="AP58" s="921"/>
      <c r="AQ58" s="357"/>
      <c r="AR58" s="357"/>
      <c r="AS58" s="357"/>
      <c r="AT58" s="357"/>
      <c r="AU58" s="357"/>
      <c r="AV58" s="1048"/>
      <c r="AW58" s="1048"/>
      <c r="AX58" s="1048"/>
    </row>
    <row r="59" spans="1:50" s="162" customFormat="1" ht="12.75">
      <c r="A59" s="374"/>
      <c r="B59" s="375"/>
      <c r="C59" s="375"/>
      <c r="D59" s="375"/>
      <c r="E59" s="375"/>
      <c r="F59" s="375"/>
      <c r="G59" s="375"/>
      <c r="H59" s="375"/>
      <c r="I59" s="387"/>
      <c r="J59" s="375"/>
      <c r="K59" s="376"/>
      <c r="L59" s="454"/>
      <c r="M59" s="938"/>
      <c r="N59" s="357"/>
      <c r="O59" s="357"/>
      <c r="P59" s="357"/>
      <c r="Q59" s="357"/>
      <c r="R59" s="357"/>
      <c r="S59" s="357"/>
      <c r="T59" s="357"/>
      <c r="U59" s="357"/>
      <c r="V59" s="357"/>
      <c r="W59" s="357"/>
      <c r="X59" s="923"/>
      <c r="Y59" s="921"/>
      <c r="Z59" s="921"/>
      <c r="AA59" s="921"/>
      <c r="AB59" s="921"/>
      <c r="AC59" s="921"/>
      <c r="AD59" s="921"/>
      <c r="AE59" s="921"/>
      <c r="AF59" s="921"/>
      <c r="AG59" s="921"/>
      <c r="AH59" s="921"/>
      <c r="AI59" s="921"/>
      <c r="AJ59" s="921"/>
      <c r="AK59" s="921"/>
      <c r="AL59" s="921"/>
      <c r="AM59" s="921"/>
      <c r="AN59" s="921"/>
      <c r="AO59" s="921"/>
      <c r="AP59" s="921"/>
      <c r="AQ59" s="357"/>
      <c r="AR59" s="357"/>
      <c r="AS59" s="357"/>
      <c r="AT59" s="357"/>
      <c r="AU59" s="357"/>
      <c r="AV59" s="1048"/>
      <c r="AW59" s="1048"/>
      <c r="AX59" s="1048"/>
    </row>
    <row r="60" spans="1:50" s="162" customFormat="1" ht="12.75">
      <c r="A60" s="374"/>
      <c r="B60" s="375"/>
      <c r="C60" s="375"/>
      <c r="D60" s="375"/>
      <c r="E60" s="375"/>
      <c r="F60" s="375"/>
      <c r="G60" s="375"/>
      <c r="H60" s="375"/>
      <c r="I60" s="387"/>
      <c r="J60" s="375"/>
      <c r="K60" s="376"/>
      <c r="L60" s="454"/>
      <c r="M60" s="938"/>
      <c r="N60" s="357"/>
      <c r="O60" s="357"/>
      <c r="P60" s="357"/>
      <c r="Q60" s="357"/>
      <c r="R60" s="357"/>
      <c r="S60" s="357"/>
      <c r="T60" s="357"/>
      <c r="U60" s="357"/>
      <c r="V60" s="357"/>
      <c r="W60" s="357"/>
      <c r="X60" s="923"/>
      <c r="Y60" s="921"/>
      <c r="Z60" s="921"/>
      <c r="AA60" s="921"/>
      <c r="AB60" s="921"/>
      <c r="AC60" s="921"/>
      <c r="AD60" s="921"/>
      <c r="AE60" s="921"/>
      <c r="AF60" s="921"/>
      <c r="AG60" s="921"/>
      <c r="AH60" s="921"/>
      <c r="AI60" s="921"/>
      <c r="AJ60" s="921"/>
      <c r="AK60" s="921"/>
      <c r="AL60" s="921"/>
      <c r="AM60" s="921"/>
      <c r="AN60" s="921"/>
      <c r="AO60" s="921"/>
      <c r="AP60" s="921"/>
      <c r="AQ60" s="357"/>
      <c r="AR60" s="357"/>
      <c r="AS60" s="357"/>
      <c r="AT60" s="357"/>
      <c r="AU60" s="357"/>
      <c r="AV60" s="1048"/>
      <c r="AW60" s="1048"/>
      <c r="AX60" s="1048"/>
    </row>
    <row r="61" spans="1:50" s="162" customFormat="1" ht="12.75">
      <c r="A61" s="374"/>
      <c r="B61" s="375"/>
      <c r="C61" s="375"/>
      <c r="D61" s="375"/>
      <c r="E61" s="375"/>
      <c r="F61" s="375"/>
      <c r="G61" s="375"/>
      <c r="H61" s="375"/>
      <c r="I61" s="387"/>
      <c r="J61" s="375"/>
      <c r="K61" s="376"/>
      <c r="L61" s="454"/>
      <c r="M61" s="938"/>
      <c r="N61" s="357"/>
      <c r="O61" s="357"/>
      <c r="P61" s="357"/>
      <c r="Q61" s="357"/>
      <c r="R61" s="357"/>
      <c r="S61" s="357"/>
      <c r="T61" s="357"/>
      <c r="U61" s="357"/>
      <c r="V61" s="357"/>
      <c r="W61" s="357"/>
      <c r="X61" s="923"/>
      <c r="Y61" s="921"/>
      <c r="Z61" s="921"/>
      <c r="AA61" s="921"/>
      <c r="AB61" s="921"/>
      <c r="AC61" s="921"/>
      <c r="AD61" s="921"/>
      <c r="AE61" s="921"/>
      <c r="AF61" s="921"/>
      <c r="AG61" s="921"/>
      <c r="AH61" s="921"/>
      <c r="AI61" s="921"/>
      <c r="AJ61" s="921"/>
      <c r="AK61" s="921"/>
      <c r="AL61" s="921"/>
      <c r="AM61" s="921"/>
      <c r="AN61" s="921"/>
      <c r="AO61" s="921"/>
      <c r="AP61" s="921"/>
      <c r="AQ61" s="357"/>
      <c r="AR61" s="357"/>
      <c r="AS61" s="357"/>
      <c r="AT61" s="357"/>
      <c r="AU61" s="357"/>
      <c r="AV61" s="1048"/>
      <c r="AW61" s="1048"/>
      <c r="AX61" s="1048"/>
    </row>
    <row r="62" spans="1:50" s="162" customFormat="1" ht="12.75">
      <c r="A62" s="285"/>
      <c r="B62" s="286"/>
      <c r="C62" s="286"/>
      <c r="D62" s="286"/>
      <c r="E62" s="286"/>
      <c r="F62" s="286"/>
      <c r="G62" s="286"/>
      <c r="H62" s="286"/>
      <c r="I62" s="287"/>
      <c r="J62" s="286"/>
      <c r="K62" s="288"/>
      <c r="L62" s="454"/>
      <c r="M62" s="938"/>
      <c r="N62" s="357"/>
      <c r="O62" s="357"/>
      <c r="P62" s="357"/>
      <c r="Q62" s="357"/>
      <c r="R62" s="357"/>
      <c r="S62" s="357"/>
      <c r="T62" s="357"/>
      <c r="U62" s="357"/>
      <c r="V62" s="357"/>
      <c r="W62" s="357"/>
      <c r="X62" s="923"/>
      <c r="Y62" s="921"/>
      <c r="Z62" s="921"/>
      <c r="AA62" s="921"/>
      <c r="AB62" s="921"/>
      <c r="AC62" s="921"/>
      <c r="AD62" s="921"/>
      <c r="AE62" s="921"/>
      <c r="AF62" s="921"/>
      <c r="AG62" s="921"/>
      <c r="AH62" s="921"/>
      <c r="AI62" s="921"/>
      <c r="AJ62" s="921"/>
      <c r="AK62" s="921"/>
      <c r="AL62" s="921"/>
      <c r="AM62" s="921"/>
      <c r="AN62" s="921"/>
      <c r="AO62" s="921"/>
      <c r="AP62" s="921"/>
      <c r="AQ62" s="357"/>
      <c r="AR62" s="357"/>
      <c r="AS62" s="357"/>
      <c r="AT62" s="357"/>
      <c r="AU62" s="357"/>
      <c r="AV62" s="1048"/>
      <c r="AW62" s="1048"/>
      <c r="AX62" s="1048"/>
    </row>
    <row r="63" spans="1:50" s="162" customFormat="1" ht="12.75">
      <c r="A63" s="285"/>
      <c r="B63" s="286"/>
      <c r="C63" s="286"/>
      <c r="D63" s="286"/>
      <c r="E63" s="286"/>
      <c r="F63" s="286"/>
      <c r="G63" s="286"/>
      <c r="H63" s="287"/>
      <c r="I63" s="287"/>
      <c r="J63" s="286"/>
      <c r="K63" s="288"/>
      <c r="L63" s="454"/>
      <c r="M63" s="938"/>
      <c r="N63" s="357"/>
      <c r="O63" s="357"/>
      <c r="P63" s="357"/>
      <c r="Q63" s="357"/>
      <c r="R63" s="357"/>
      <c r="S63" s="357"/>
      <c r="T63" s="357"/>
      <c r="U63" s="357"/>
      <c r="V63" s="357"/>
      <c r="W63" s="357"/>
      <c r="X63" s="923"/>
      <c r="Y63" s="921"/>
      <c r="Z63" s="921"/>
      <c r="AA63" s="921"/>
      <c r="AB63" s="921"/>
      <c r="AC63" s="921"/>
      <c r="AD63" s="921"/>
      <c r="AE63" s="921"/>
      <c r="AF63" s="921"/>
      <c r="AG63" s="921"/>
      <c r="AH63" s="921"/>
      <c r="AI63" s="921"/>
      <c r="AJ63" s="921"/>
      <c r="AK63" s="921"/>
      <c r="AL63" s="921"/>
      <c r="AM63" s="921"/>
      <c r="AN63" s="921"/>
      <c r="AO63" s="921"/>
      <c r="AP63" s="921"/>
      <c r="AQ63" s="357"/>
      <c r="AR63" s="357"/>
      <c r="AS63" s="357"/>
      <c r="AT63" s="357"/>
      <c r="AU63" s="357"/>
      <c r="AV63" s="1048"/>
      <c r="AW63" s="1048"/>
      <c r="AX63" s="1048"/>
    </row>
    <row r="64" spans="1:50" s="162" customFormat="1" ht="12.75">
      <c r="A64" s="374"/>
      <c r="B64" s="375"/>
      <c r="C64" s="375"/>
      <c r="D64" s="375"/>
      <c r="E64" s="375"/>
      <c r="F64" s="375"/>
      <c r="G64" s="375"/>
      <c r="H64" s="375"/>
      <c r="I64" s="387"/>
      <c r="J64" s="375"/>
      <c r="K64" s="390"/>
      <c r="L64" s="454"/>
      <c r="M64" s="938"/>
      <c r="N64" s="357"/>
      <c r="O64" s="357"/>
      <c r="P64" s="357"/>
      <c r="Q64" s="357"/>
      <c r="R64" s="357"/>
      <c r="S64" s="357"/>
      <c r="T64" s="357"/>
      <c r="U64" s="357"/>
      <c r="V64" s="357"/>
      <c r="W64" s="357"/>
      <c r="X64" s="923"/>
      <c r="Y64" s="921"/>
      <c r="Z64" s="921"/>
      <c r="AA64" s="921"/>
      <c r="AB64" s="921"/>
      <c r="AC64" s="921"/>
      <c r="AD64" s="921"/>
      <c r="AE64" s="921"/>
      <c r="AF64" s="921"/>
      <c r="AG64" s="921"/>
      <c r="AH64" s="921"/>
      <c r="AI64" s="921"/>
      <c r="AJ64" s="921"/>
      <c r="AK64" s="921"/>
      <c r="AL64" s="921"/>
      <c r="AM64" s="921"/>
      <c r="AN64" s="921"/>
      <c r="AO64" s="921"/>
      <c r="AP64" s="921"/>
      <c r="AQ64" s="357"/>
      <c r="AR64" s="357"/>
      <c r="AS64" s="357"/>
      <c r="AT64" s="357"/>
      <c r="AU64" s="357"/>
      <c r="AV64" s="1048"/>
      <c r="AW64" s="1048"/>
      <c r="AX64" s="1048"/>
    </row>
    <row r="65" spans="1:50" s="162" customFormat="1" ht="12.75">
      <c r="A65" s="374"/>
      <c r="B65" s="375"/>
      <c r="C65" s="375"/>
      <c r="D65" s="375"/>
      <c r="E65" s="375"/>
      <c r="F65" s="375"/>
      <c r="G65" s="375"/>
      <c r="H65" s="375"/>
      <c r="I65" s="391"/>
      <c r="J65" s="375"/>
      <c r="K65" s="390"/>
      <c r="L65" s="454"/>
      <c r="M65" s="938"/>
      <c r="N65" s="357"/>
      <c r="O65" s="357"/>
      <c r="P65" s="357"/>
      <c r="Q65" s="357"/>
      <c r="R65" s="357"/>
      <c r="S65" s="357"/>
      <c r="T65" s="357"/>
      <c r="U65" s="357"/>
      <c r="V65" s="357"/>
      <c r="W65" s="357"/>
      <c r="X65" s="923"/>
      <c r="Y65" s="921"/>
      <c r="Z65" s="921"/>
      <c r="AA65" s="921"/>
      <c r="AB65" s="921"/>
      <c r="AC65" s="921"/>
      <c r="AD65" s="921"/>
      <c r="AE65" s="921"/>
      <c r="AF65" s="921"/>
      <c r="AG65" s="921"/>
      <c r="AH65" s="921"/>
      <c r="AI65" s="921"/>
      <c r="AJ65" s="921"/>
      <c r="AK65" s="921"/>
      <c r="AL65" s="921"/>
      <c r="AM65" s="921"/>
      <c r="AN65" s="921"/>
      <c r="AO65" s="921"/>
      <c r="AP65" s="921"/>
      <c r="AQ65" s="357"/>
      <c r="AR65" s="357"/>
      <c r="AS65" s="357"/>
      <c r="AT65" s="357"/>
      <c r="AU65" s="357"/>
      <c r="AV65" s="1048"/>
      <c r="AW65" s="1048"/>
      <c r="AX65" s="1048"/>
    </row>
    <row r="66" spans="1:50" s="162" customFormat="1" ht="10.5" customHeight="1">
      <c r="A66" s="231"/>
      <c r="B66" s="375"/>
      <c r="C66" s="375"/>
      <c r="D66" s="375"/>
      <c r="E66" s="375"/>
      <c r="F66" s="375"/>
      <c r="G66" s="375"/>
      <c r="H66" s="392"/>
      <c r="I66" s="392"/>
      <c r="J66" s="375"/>
      <c r="K66" s="390"/>
      <c r="L66" s="454"/>
      <c r="M66" s="938"/>
      <c r="N66" s="357"/>
      <c r="O66" s="357"/>
      <c r="P66" s="357"/>
      <c r="Q66" s="357"/>
      <c r="R66" s="357"/>
      <c r="S66" s="357"/>
      <c r="T66" s="357"/>
      <c r="U66" s="357"/>
      <c r="V66" s="357"/>
      <c r="W66" s="357"/>
      <c r="X66" s="923"/>
      <c r="Y66" s="921"/>
      <c r="Z66" s="921"/>
      <c r="AA66" s="921"/>
      <c r="AB66" s="921"/>
      <c r="AC66" s="921"/>
      <c r="AD66" s="921"/>
      <c r="AE66" s="921"/>
      <c r="AF66" s="921"/>
      <c r="AG66" s="921"/>
      <c r="AH66" s="921"/>
      <c r="AI66" s="921"/>
      <c r="AJ66" s="921"/>
      <c r="AK66" s="921"/>
      <c r="AL66" s="921"/>
      <c r="AM66" s="921"/>
      <c r="AN66" s="921"/>
      <c r="AO66" s="921"/>
      <c r="AP66" s="921"/>
      <c r="AQ66" s="357"/>
      <c r="AR66" s="357"/>
      <c r="AS66" s="357"/>
      <c r="AT66" s="357"/>
      <c r="AU66" s="357"/>
      <c r="AV66" s="1048"/>
      <c r="AW66" s="1048"/>
      <c r="AX66" s="1048"/>
    </row>
    <row r="67" spans="1:50" s="162" customFormat="1" ht="9.75" customHeight="1">
      <c r="A67" s="231"/>
      <c r="B67" s="375"/>
      <c r="C67" s="375"/>
      <c r="D67" s="375"/>
      <c r="E67" s="375"/>
      <c r="F67" s="375"/>
      <c r="G67" s="375"/>
      <c r="H67" s="392"/>
      <c r="I67" s="392"/>
      <c r="J67" s="375"/>
      <c r="K67" s="390"/>
      <c r="L67" s="454"/>
      <c r="M67" s="938"/>
      <c r="N67" s="357"/>
      <c r="O67" s="357"/>
      <c r="P67" s="357"/>
      <c r="Q67" s="357"/>
      <c r="R67" s="357"/>
      <c r="S67" s="357"/>
      <c r="T67" s="357"/>
      <c r="U67" s="357"/>
      <c r="V67" s="357"/>
      <c r="W67" s="357"/>
      <c r="X67" s="923"/>
      <c r="Y67" s="921"/>
      <c r="Z67" s="921"/>
      <c r="AA67" s="921"/>
      <c r="AB67" s="921"/>
      <c r="AC67" s="921"/>
      <c r="AD67" s="921"/>
      <c r="AE67" s="921"/>
      <c r="AF67" s="921"/>
      <c r="AG67" s="921"/>
      <c r="AH67" s="921"/>
      <c r="AI67" s="921"/>
      <c r="AJ67" s="921"/>
      <c r="AK67" s="921"/>
      <c r="AL67" s="921"/>
      <c r="AM67" s="921"/>
      <c r="AN67" s="921"/>
      <c r="AO67" s="921"/>
      <c r="AP67" s="921"/>
      <c r="AQ67" s="357"/>
      <c r="AR67" s="357"/>
      <c r="AS67" s="357"/>
      <c r="AT67" s="357"/>
      <c r="AU67" s="357"/>
      <c r="AV67" s="1048"/>
      <c r="AW67" s="1048"/>
      <c r="AX67" s="1048"/>
    </row>
    <row r="68" spans="1:50" s="162" customFormat="1" ht="13.5" customHeight="1">
      <c r="A68" s="285"/>
      <c r="B68" s="286"/>
      <c r="C68" s="286"/>
      <c r="D68" s="286"/>
      <c r="E68" s="286"/>
      <c r="F68" s="286"/>
      <c r="G68" s="286"/>
      <c r="H68" s="393"/>
      <c r="I68" s="287"/>
      <c r="J68" s="286"/>
      <c r="K68" s="288"/>
      <c r="L68" s="454"/>
      <c r="M68" s="938"/>
      <c r="N68" s="357"/>
      <c r="O68" s="357"/>
      <c r="P68" s="357"/>
      <c r="Q68" s="357"/>
      <c r="R68" s="357"/>
      <c r="S68" s="357"/>
      <c r="T68" s="357"/>
      <c r="U68" s="357"/>
      <c r="V68" s="357"/>
      <c r="W68" s="357"/>
      <c r="X68" s="923"/>
      <c r="Y68" s="921"/>
      <c r="Z68" s="921"/>
      <c r="AA68" s="921"/>
      <c r="AB68" s="921"/>
      <c r="AC68" s="921"/>
      <c r="AD68" s="921"/>
      <c r="AE68" s="921"/>
      <c r="AF68" s="921"/>
      <c r="AG68" s="921"/>
      <c r="AH68" s="921"/>
      <c r="AI68" s="921"/>
      <c r="AJ68" s="921"/>
      <c r="AK68" s="921"/>
      <c r="AL68" s="921"/>
      <c r="AM68" s="921"/>
      <c r="AN68" s="921"/>
      <c r="AO68" s="921"/>
      <c r="AP68" s="921"/>
      <c r="AQ68" s="357"/>
      <c r="AR68" s="357"/>
      <c r="AS68" s="357"/>
      <c r="AT68" s="357"/>
      <c r="AU68" s="357"/>
      <c r="AV68" s="1048"/>
      <c r="AW68" s="1048"/>
      <c r="AX68" s="1048"/>
    </row>
    <row r="69" spans="1:50" s="162" customFormat="1" ht="12.75">
      <c r="A69" s="285"/>
      <c r="B69" s="286"/>
      <c r="C69" s="286"/>
      <c r="D69" s="286"/>
      <c r="E69" s="286"/>
      <c r="F69" s="286"/>
      <c r="G69" s="286"/>
      <c r="H69" s="287"/>
      <c r="I69" s="287"/>
      <c r="J69" s="286"/>
      <c r="K69" s="288"/>
      <c r="L69" s="454"/>
      <c r="M69" s="938"/>
      <c r="N69" s="357"/>
      <c r="O69" s="357"/>
      <c r="P69" s="357"/>
      <c r="Q69" s="357"/>
      <c r="R69" s="357"/>
      <c r="S69" s="357"/>
      <c r="T69" s="357"/>
      <c r="U69" s="357"/>
      <c r="V69" s="357"/>
      <c r="W69" s="357"/>
      <c r="X69" s="923"/>
      <c r="Y69" s="921"/>
      <c r="Z69" s="921"/>
      <c r="AA69" s="921"/>
      <c r="AB69" s="921"/>
      <c r="AC69" s="921"/>
      <c r="AD69" s="921"/>
      <c r="AE69" s="921"/>
      <c r="AF69" s="921"/>
      <c r="AG69" s="921"/>
      <c r="AH69" s="921"/>
      <c r="AI69" s="921"/>
      <c r="AJ69" s="921"/>
      <c r="AK69" s="921"/>
      <c r="AL69" s="921"/>
      <c r="AM69" s="921"/>
      <c r="AN69" s="921"/>
      <c r="AO69" s="921"/>
      <c r="AP69" s="921"/>
      <c r="AQ69" s="357"/>
      <c r="AR69" s="357"/>
      <c r="AS69" s="357"/>
      <c r="AT69" s="357"/>
      <c r="AU69" s="357"/>
      <c r="AV69" s="1048"/>
      <c r="AW69" s="1048"/>
      <c r="AX69" s="1048"/>
    </row>
    <row r="70" spans="1:50" s="162" customFormat="1" ht="12.75">
      <c r="A70" s="285"/>
      <c r="B70" s="286"/>
      <c r="C70" s="286"/>
      <c r="D70" s="286"/>
      <c r="E70" s="286"/>
      <c r="F70" s="286"/>
      <c r="G70" s="286"/>
      <c r="H70" s="287"/>
      <c r="I70" s="287"/>
      <c r="J70" s="286"/>
      <c r="K70" s="288"/>
      <c r="L70" s="454"/>
      <c r="M70" s="938"/>
      <c r="N70" s="357"/>
      <c r="O70" s="357"/>
      <c r="P70" s="357"/>
      <c r="Q70" s="357"/>
      <c r="R70" s="357"/>
      <c r="S70" s="357"/>
      <c r="T70" s="357"/>
      <c r="U70" s="357"/>
      <c r="V70" s="357"/>
      <c r="W70" s="357"/>
      <c r="X70" s="923"/>
      <c r="Y70" s="921"/>
      <c r="Z70" s="921"/>
      <c r="AA70" s="921"/>
      <c r="AB70" s="921"/>
      <c r="AC70" s="921"/>
      <c r="AD70" s="921"/>
      <c r="AE70" s="921"/>
      <c r="AF70" s="921"/>
      <c r="AG70" s="921"/>
      <c r="AH70" s="921"/>
      <c r="AI70" s="921"/>
      <c r="AJ70" s="921"/>
      <c r="AK70" s="921"/>
      <c r="AL70" s="921"/>
      <c r="AM70" s="921"/>
      <c r="AN70" s="921"/>
      <c r="AO70" s="921"/>
      <c r="AP70" s="921"/>
      <c r="AQ70" s="357"/>
      <c r="AR70" s="357"/>
      <c r="AS70" s="357"/>
      <c r="AT70" s="357"/>
      <c r="AU70" s="357"/>
      <c r="AV70" s="1048"/>
      <c r="AW70" s="1048"/>
      <c r="AX70" s="1048"/>
    </row>
    <row r="71" spans="1:50" s="162" customFormat="1" ht="12.75">
      <c r="A71" s="1295"/>
      <c r="B71" s="1295"/>
      <c r="C71" s="1295"/>
      <c r="D71" s="1295"/>
      <c r="E71" s="1295"/>
      <c r="F71" s="1295"/>
      <c r="G71" s="1295"/>
      <c r="H71" s="1295"/>
      <c r="I71" s="1295"/>
      <c r="J71" s="1295"/>
      <c r="K71" s="1295"/>
      <c r="L71" s="454"/>
      <c r="M71" s="938"/>
      <c r="N71" s="357"/>
      <c r="O71" s="357"/>
      <c r="P71" s="357"/>
      <c r="Q71" s="357"/>
      <c r="R71" s="357"/>
      <c r="S71" s="357"/>
      <c r="T71" s="357"/>
      <c r="U71" s="357"/>
      <c r="V71" s="357"/>
      <c r="W71" s="357"/>
      <c r="X71" s="923"/>
      <c r="Y71" s="921"/>
      <c r="Z71" s="921"/>
      <c r="AA71" s="921"/>
      <c r="AB71" s="921"/>
      <c r="AC71" s="921"/>
      <c r="AD71" s="921"/>
      <c r="AE71" s="921"/>
      <c r="AF71" s="921"/>
      <c r="AG71" s="921"/>
      <c r="AH71" s="921"/>
      <c r="AI71" s="921"/>
      <c r="AJ71" s="921"/>
      <c r="AK71" s="921"/>
      <c r="AL71" s="921"/>
      <c r="AM71" s="921"/>
      <c r="AN71" s="921"/>
      <c r="AO71" s="921"/>
      <c r="AP71" s="921"/>
      <c r="AQ71" s="357"/>
      <c r="AR71" s="357"/>
      <c r="AS71" s="357"/>
      <c r="AT71" s="357"/>
      <c r="AU71" s="357"/>
      <c r="AV71" s="1048"/>
      <c r="AW71" s="1048"/>
      <c r="AX71" s="1048"/>
    </row>
    <row r="72" spans="1:50" s="162" customFormat="1" ht="12.75">
      <c r="A72" s="204"/>
      <c r="B72" s="216"/>
      <c r="C72" s="216"/>
      <c r="D72" s="216"/>
      <c r="E72" s="216"/>
      <c r="F72" s="216"/>
      <c r="G72" s="216"/>
      <c r="H72" s="216"/>
      <c r="I72" s="216"/>
      <c r="J72" s="216"/>
      <c r="K72" s="216"/>
      <c r="L72" s="454"/>
      <c r="M72" s="938"/>
      <c r="N72" s="357"/>
      <c r="O72" s="357"/>
      <c r="P72" s="357"/>
      <c r="Q72" s="357"/>
      <c r="R72" s="357"/>
      <c r="S72" s="357"/>
      <c r="T72" s="357"/>
      <c r="U72" s="357"/>
      <c r="V72" s="357"/>
      <c r="W72" s="357"/>
      <c r="X72" s="923"/>
      <c r="Y72" s="921"/>
      <c r="Z72" s="921"/>
      <c r="AA72" s="921"/>
      <c r="AB72" s="921"/>
      <c r="AC72" s="921"/>
      <c r="AD72" s="921"/>
      <c r="AE72" s="921"/>
      <c r="AF72" s="921"/>
      <c r="AG72" s="921"/>
      <c r="AH72" s="921"/>
      <c r="AI72" s="921"/>
      <c r="AJ72" s="921"/>
      <c r="AK72" s="921"/>
      <c r="AL72" s="921"/>
      <c r="AM72" s="921"/>
      <c r="AN72" s="921"/>
      <c r="AO72" s="921"/>
      <c r="AP72" s="921"/>
      <c r="AQ72" s="357"/>
      <c r="AR72" s="357"/>
      <c r="AS72" s="357"/>
      <c r="AT72" s="357"/>
      <c r="AU72" s="357"/>
      <c r="AV72" s="1048"/>
      <c r="AW72" s="1048"/>
      <c r="AX72" s="1048"/>
    </row>
    <row r="73" spans="1:50" s="162" customFormat="1" ht="12.75">
      <c r="A73" s="204"/>
      <c r="B73" s="216"/>
      <c r="C73" s="216"/>
      <c r="D73" s="216"/>
      <c r="E73" s="216"/>
      <c r="F73" s="216"/>
      <c r="G73" s="216"/>
      <c r="H73" s="216"/>
      <c r="I73" s="216"/>
      <c r="J73" s="216"/>
      <c r="K73" s="216"/>
      <c r="L73" s="454"/>
      <c r="M73" s="938"/>
      <c r="N73" s="357"/>
      <c r="O73" s="357"/>
      <c r="P73" s="357"/>
      <c r="Q73" s="357"/>
      <c r="R73" s="357"/>
      <c r="S73" s="357"/>
      <c r="T73" s="357"/>
      <c r="U73" s="357"/>
      <c r="V73" s="357"/>
      <c r="W73" s="357"/>
      <c r="X73" s="923"/>
      <c r="Y73" s="921"/>
      <c r="Z73" s="921"/>
      <c r="AA73" s="921"/>
      <c r="AB73" s="921"/>
      <c r="AC73" s="921"/>
      <c r="AD73" s="921"/>
      <c r="AE73" s="921"/>
      <c r="AF73" s="921"/>
      <c r="AG73" s="921"/>
      <c r="AH73" s="921"/>
      <c r="AI73" s="921"/>
      <c r="AJ73" s="921"/>
      <c r="AK73" s="921"/>
      <c r="AL73" s="921"/>
      <c r="AM73" s="921"/>
      <c r="AN73" s="921"/>
      <c r="AO73" s="921"/>
      <c r="AP73" s="921"/>
      <c r="AQ73" s="357"/>
      <c r="AR73" s="357"/>
      <c r="AS73" s="357"/>
      <c r="AT73" s="357"/>
      <c r="AU73" s="357"/>
      <c r="AV73" s="1048"/>
      <c r="AW73" s="1048"/>
      <c r="AX73" s="1048"/>
    </row>
    <row r="74" spans="1:50" s="162" customFormat="1" ht="12.75">
      <c r="A74" s="204"/>
      <c r="B74" s="216"/>
      <c r="C74" s="216"/>
      <c r="D74" s="216"/>
      <c r="E74" s="216"/>
      <c r="F74" s="216"/>
      <c r="G74" s="216"/>
      <c r="H74" s="216"/>
      <c r="I74" s="216"/>
      <c r="J74" s="216"/>
      <c r="K74" s="216"/>
      <c r="L74" s="454"/>
      <c r="M74" s="938"/>
      <c r="N74" s="357"/>
      <c r="O74" s="357"/>
      <c r="P74" s="357"/>
      <c r="Q74" s="357"/>
      <c r="R74" s="357"/>
      <c r="S74" s="357"/>
      <c r="T74" s="357"/>
      <c r="U74" s="357"/>
      <c r="V74" s="357"/>
      <c r="W74" s="357"/>
      <c r="X74" s="923"/>
      <c r="Y74" s="921"/>
      <c r="Z74" s="921"/>
      <c r="AA74" s="921"/>
      <c r="AB74" s="921"/>
      <c r="AC74" s="921"/>
      <c r="AD74" s="921"/>
      <c r="AE74" s="921"/>
      <c r="AF74" s="921"/>
      <c r="AG74" s="921"/>
      <c r="AH74" s="921"/>
      <c r="AI74" s="921"/>
      <c r="AJ74" s="921"/>
      <c r="AK74" s="921"/>
      <c r="AL74" s="921"/>
      <c r="AM74" s="921"/>
      <c r="AN74" s="921"/>
      <c r="AO74" s="921"/>
      <c r="AP74" s="921"/>
      <c r="AQ74" s="357"/>
      <c r="AR74" s="357"/>
      <c r="AS74" s="357"/>
      <c r="AT74" s="357"/>
      <c r="AU74" s="357"/>
      <c r="AV74" s="1048"/>
      <c r="AW74" s="1048"/>
      <c r="AX74" s="1048"/>
    </row>
    <row r="75" spans="1:50" s="162" customFormat="1" ht="12.75">
      <c r="A75" s="204"/>
      <c r="B75" s="216"/>
      <c r="C75" s="216"/>
      <c r="D75" s="216"/>
      <c r="E75" s="216"/>
      <c r="F75" s="216"/>
      <c r="G75" s="216"/>
      <c r="H75" s="216"/>
      <c r="I75" s="216"/>
      <c r="J75" s="216"/>
      <c r="K75" s="216"/>
      <c r="L75" s="454"/>
      <c r="M75" s="938"/>
      <c r="N75" s="357"/>
      <c r="O75" s="357"/>
      <c r="P75" s="357"/>
      <c r="Q75" s="357"/>
      <c r="R75" s="357"/>
      <c r="S75" s="357"/>
      <c r="T75" s="357"/>
      <c r="U75" s="357"/>
      <c r="V75" s="357"/>
      <c r="W75" s="357"/>
      <c r="X75" s="923"/>
      <c r="Y75" s="921"/>
      <c r="Z75" s="921"/>
      <c r="AA75" s="921"/>
      <c r="AB75" s="921"/>
      <c r="AC75" s="921"/>
      <c r="AD75" s="921"/>
      <c r="AE75" s="921"/>
      <c r="AF75" s="921"/>
      <c r="AG75" s="921"/>
      <c r="AH75" s="921"/>
      <c r="AI75" s="921"/>
      <c r="AJ75" s="921"/>
      <c r="AK75" s="921"/>
      <c r="AL75" s="921"/>
      <c r="AM75" s="921"/>
      <c r="AN75" s="921"/>
      <c r="AO75" s="921"/>
      <c r="AP75" s="921"/>
      <c r="AQ75" s="357"/>
      <c r="AR75" s="357"/>
      <c r="AS75" s="357"/>
      <c r="AT75" s="357"/>
      <c r="AU75" s="357"/>
      <c r="AV75" s="1048"/>
      <c r="AW75" s="1048"/>
      <c r="AX75" s="1048"/>
    </row>
    <row r="76" spans="1:50" s="162" customFormat="1" ht="12.75">
      <c r="A76" s="204"/>
      <c r="B76" s="216"/>
      <c r="C76" s="216"/>
      <c r="D76" s="216"/>
      <c r="E76" s="216"/>
      <c r="F76" s="216"/>
      <c r="G76" s="216"/>
      <c r="H76" s="216"/>
      <c r="I76" s="216"/>
      <c r="J76" s="216"/>
      <c r="K76" s="216"/>
      <c r="L76" s="454"/>
      <c r="M76" s="938"/>
      <c r="N76" s="357"/>
      <c r="O76" s="357"/>
      <c r="P76" s="357"/>
      <c r="Q76" s="357"/>
      <c r="R76" s="357"/>
      <c r="S76" s="357"/>
      <c r="T76" s="357"/>
      <c r="U76" s="357"/>
      <c r="V76" s="357"/>
      <c r="W76" s="357"/>
      <c r="X76" s="923"/>
      <c r="Y76" s="921"/>
      <c r="Z76" s="921"/>
      <c r="AA76" s="921"/>
      <c r="AB76" s="921"/>
      <c r="AC76" s="921"/>
      <c r="AD76" s="921"/>
      <c r="AE76" s="921"/>
      <c r="AF76" s="921"/>
      <c r="AG76" s="921"/>
      <c r="AH76" s="921"/>
      <c r="AI76" s="921"/>
      <c r="AJ76" s="921"/>
      <c r="AK76" s="921"/>
      <c r="AL76" s="921"/>
      <c r="AM76" s="921"/>
      <c r="AN76" s="921"/>
      <c r="AO76" s="921"/>
      <c r="AP76" s="921"/>
      <c r="AQ76" s="357"/>
      <c r="AR76" s="357"/>
      <c r="AS76" s="357"/>
      <c r="AT76" s="357"/>
      <c r="AU76" s="357"/>
      <c r="AV76" s="1048"/>
      <c r="AW76" s="1048"/>
      <c r="AX76" s="1048"/>
    </row>
    <row r="77" spans="1:50" s="162" customFormat="1" ht="12.75">
      <c r="A77" s="204"/>
      <c r="B77" s="216"/>
      <c r="C77" s="216"/>
      <c r="D77" s="216"/>
      <c r="E77" s="216"/>
      <c r="F77" s="216"/>
      <c r="G77" s="216"/>
      <c r="H77" s="216"/>
      <c r="I77" s="216"/>
      <c r="J77" s="216"/>
      <c r="K77" s="216"/>
      <c r="L77" s="454"/>
      <c r="M77" s="938"/>
      <c r="N77" s="357"/>
      <c r="O77" s="357"/>
      <c r="P77" s="357"/>
      <c r="Q77" s="357"/>
      <c r="R77" s="357"/>
      <c r="S77" s="357"/>
      <c r="T77" s="357"/>
      <c r="U77" s="357"/>
      <c r="V77" s="357"/>
      <c r="W77" s="357"/>
      <c r="X77" s="923"/>
      <c r="Y77" s="921"/>
      <c r="Z77" s="921"/>
      <c r="AA77" s="921"/>
      <c r="AB77" s="921"/>
      <c r="AC77" s="921"/>
      <c r="AD77" s="921"/>
      <c r="AE77" s="921"/>
      <c r="AF77" s="921"/>
      <c r="AG77" s="921"/>
      <c r="AH77" s="921"/>
      <c r="AI77" s="921"/>
      <c r="AJ77" s="921"/>
      <c r="AK77" s="921"/>
      <c r="AL77" s="921"/>
      <c r="AM77" s="921"/>
      <c r="AN77" s="921"/>
      <c r="AO77" s="921"/>
      <c r="AP77" s="921"/>
      <c r="AQ77" s="357"/>
      <c r="AR77" s="357"/>
      <c r="AS77" s="357"/>
      <c r="AT77" s="357"/>
      <c r="AU77" s="357"/>
      <c r="AV77" s="1048"/>
      <c r="AW77" s="1048"/>
      <c r="AX77" s="1048"/>
    </row>
    <row r="78" spans="1:50" s="162" customFormat="1" ht="12.75">
      <c r="A78" s="204"/>
      <c r="B78" s="216"/>
      <c r="C78" s="216"/>
      <c r="D78" s="216"/>
      <c r="E78" s="216"/>
      <c r="F78" s="216"/>
      <c r="G78" s="216"/>
      <c r="H78" s="216"/>
      <c r="I78" s="216"/>
      <c r="J78" s="216"/>
      <c r="K78" s="216"/>
      <c r="L78" s="454"/>
      <c r="M78" s="938"/>
      <c r="N78" s="357"/>
      <c r="O78" s="357"/>
      <c r="P78" s="357"/>
      <c r="Q78" s="357"/>
      <c r="R78" s="357"/>
      <c r="S78" s="357"/>
      <c r="T78" s="357"/>
      <c r="U78" s="357"/>
      <c r="V78" s="357"/>
      <c r="W78" s="357"/>
      <c r="X78" s="923"/>
      <c r="Y78" s="921"/>
      <c r="Z78" s="921"/>
      <c r="AA78" s="921"/>
      <c r="AB78" s="921"/>
      <c r="AC78" s="921"/>
      <c r="AD78" s="921"/>
      <c r="AE78" s="921"/>
      <c r="AF78" s="921"/>
      <c r="AG78" s="921"/>
      <c r="AH78" s="921"/>
      <c r="AI78" s="921"/>
      <c r="AJ78" s="921"/>
      <c r="AK78" s="921"/>
      <c r="AL78" s="921"/>
      <c r="AM78" s="921"/>
      <c r="AN78" s="921"/>
      <c r="AO78" s="921"/>
      <c r="AP78" s="921"/>
      <c r="AQ78" s="357"/>
      <c r="AR78" s="357"/>
      <c r="AS78" s="357"/>
      <c r="AT78" s="357"/>
      <c r="AU78" s="357"/>
      <c r="AV78" s="1048"/>
      <c r="AW78" s="1048"/>
      <c r="AX78" s="1048"/>
    </row>
    <row r="79" spans="1:50" s="162" customFormat="1" ht="12.75">
      <c r="A79" s="204"/>
      <c r="B79" s="216"/>
      <c r="C79" s="216"/>
      <c r="D79" s="216"/>
      <c r="E79" s="216"/>
      <c r="F79" s="216"/>
      <c r="G79" s="216"/>
      <c r="H79" s="216"/>
      <c r="I79" s="216"/>
      <c r="J79" s="216"/>
      <c r="K79" s="216"/>
      <c r="L79" s="454"/>
      <c r="M79" s="938"/>
      <c r="N79" s="357"/>
      <c r="O79" s="357"/>
      <c r="P79" s="357"/>
      <c r="Q79" s="357"/>
      <c r="R79" s="357"/>
      <c r="S79" s="357"/>
      <c r="T79" s="357"/>
      <c r="U79" s="357"/>
      <c r="V79" s="357"/>
      <c r="W79" s="357"/>
      <c r="X79" s="923"/>
      <c r="Y79" s="921"/>
      <c r="Z79" s="921"/>
      <c r="AA79" s="921"/>
      <c r="AB79" s="921"/>
      <c r="AC79" s="921"/>
      <c r="AD79" s="921"/>
      <c r="AE79" s="921"/>
      <c r="AF79" s="921"/>
      <c r="AG79" s="921"/>
      <c r="AH79" s="921"/>
      <c r="AI79" s="921"/>
      <c r="AJ79" s="921"/>
      <c r="AK79" s="921"/>
      <c r="AL79" s="921"/>
      <c r="AM79" s="921"/>
      <c r="AN79" s="921"/>
      <c r="AO79" s="921"/>
      <c r="AP79" s="921"/>
      <c r="AQ79" s="357"/>
      <c r="AR79" s="357"/>
      <c r="AS79" s="357"/>
      <c r="AT79" s="357"/>
      <c r="AU79" s="357"/>
      <c r="AV79" s="1048"/>
      <c r="AW79" s="1048"/>
      <c r="AX79" s="1048"/>
    </row>
    <row r="80" spans="1:50" s="162" customFormat="1" ht="12.75">
      <c r="A80" s="204"/>
      <c r="B80" s="216"/>
      <c r="C80" s="216"/>
      <c r="D80" s="216"/>
      <c r="E80" s="216"/>
      <c r="F80" s="216"/>
      <c r="G80" s="216"/>
      <c r="H80" s="216"/>
      <c r="I80" s="216"/>
      <c r="J80" s="216"/>
      <c r="K80" s="216"/>
      <c r="L80" s="454"/>
      <c r="M80" s="938"/>
      <c r="N80" s="357"/>
      <c r="O80" s="357"/>
      <c r="P80" s="357"/>
      <c r="Q80" s="357"/>
      <c r="R80" s="357"/>
      <c r="S80" s="357"/>
      <c r="T80" s="357"/>
      <c r="U80" s="357"/>
      <c r="V80" s="357"/>
      <c r="W80" s="357"/>
      <c r="X80" s="923"/>
      <c r="Y80" s="921"/>
      <c r="Z80" s="921"/>
      <c r="AA80" s="921"/>
      <c r="AB80" s="921"/>
      <c r="AC80" s="921"/>
      <c r="AD80" s="921"/>
      <c r="AE80" s="921"/>
      <c r="AF80" s="921"/>
      <c r="AG80" s="921"/>
      <c r="AH80" s="921"/>
      <c r="AI80" s="921"/>
      <c r="AJ80" s="921"/>
      <c r="AK80" s="921"/>
      <c r="AL80" s="921"/>
      <c r="AM80" s="921"/>
      <c r="AN80" s="921"/>
      <c r="AO80" s="921"/>
      <c r="AP80" s="921"/>
      <c r="AQ80" s="357"/>
      <c r="AR80" s="357"/>
      <c r="AS80" s="357"/>
      <c r="AT80" s="357"/>
      <c r="AU80" s="357"/>
      <c r="AV80" s="1048"/>
      <c r="AW80" s="1048"/>
      <c r="AX80" s="1048"/>
    </row>
    <row r="81" spans="1:50" s="162" customFormat="1" ht="12.75">
      <c r="A81" s="204"/>
      <c r="B81" s="216"/>
      <c r="C81" s="216"/>
      <c r="D81" s="216"/>
      <c r="E81" s="216"/>
      <c r="F81" s="216"/>
      <c r="G81" s="216"/>
      <c r="H81" s="216"/>
      <c r="I81" s="216"/>
      <c r="J81" s="216"/>
      <c r="K81" s="216"/>
      <c r="L81" s="454"/>
      <c r="M81" s="938"/>
      <c r="N81" s="357"/>
      <c r="O81" s="357"/>
      <c r="P81" s="357"/>
      <c r="Q81" s="357"/>
      <c r="R81" s="357"/>
      <c r="S81" s="357"/>
      <c r="T81" s="357"/>
      <c r="U81" s="357"/>
      <c r="V81" s="357"/>
      <c r="W81" s="357"/>
      <c r="X81" s="923"/>
      <c r="Y81" s="921"/>
      <c r="Z81" s="921"/>
      <c r="AA81" s="921"/>
      <c r="AB81" s="921"/>
      <c r="AC81" s="921"/>
      <c r="AD81" s="921"/>
      <c r="AE81" s="921"/>
      <c r="AF81" s="921"/>
      <c r="AG81" s="921"/>
      <c r="AH81" s="921"/>
      <c r="AI81" s="921"/>
      <c r="AJ81" s="921"/>
      <c r="AK81" s="921"/>
      <c r="AL81" s="921"/>
      <c r="AM81" s="921"/>
      <c r="AN81" s="921"/>
      <c r="AO81" s="921"/>
      <c r="AP81" s="921"/>
      <c r="AQ81" s="357"/>
      <c r="AR81" s="357"/>
      <c r="AS81" s="357"/>
      <c r="AT81" s="357"/>
      <c r="AU81" s="357"/>
      <c r="AV81" s="1048"/>
      <c r="AW81" s="1048"/>
      <c r="AX81" s="1048"/>
    </row>
    <row r="82" spans="1:50" s="162" customFormat="1" ht="12.75">
      <c r="A82" s="204"/>
      <c r="B82" s="216"/>
      <c r="C82" s="216"/>
      <c r="D82" s="216"/>
      <c r="E82" s="216"/>
      <c r="F82" s="216"/>
      <c r="G82" s="216"/>
      <c r="H82" s="216"/>
      <c r="I82" s="216"/>
      <c r="J82" s="216"/>
      <c r="K82" s="216"/>
      <c r="L82" s="454"/>
      <c r="M82" s="938"/>
      <c r="N82" s="357"/>
      <c r="O82" s="357"/>
      <c r="P82" s="357"/>
      <c r="Q82" s="357"/>
      <c r="R82" s="357"/>
      <c r="S82" s="357"/>
      <c r="T82" s="357"/>
      <c r="U82" s="357"/>
      <c r="V82" s="357"/>
      <c r="W82" s="357"/>
      <c r="X82" s="923"/>
      <c r="Y82" s="921"/>
      <c r="Z82" s="921"/>
      <c r="AA82" s="921"/>
      <c r="AB82" s="921"/>
      <c r="AC82" s="921"/>
      <c r="AD82" s="921"/>
      <c r="AE82" s="921"/>
      <c r="AF82" s="921"/>
      <c r="AG82" s="921"/>
      <c r="AH82" s="921"/>
      <c r="AI82" s="921"/>
      <c r="AJ82" s="921"/>
      <c r="AK82" s="921"/>
      <c r="AL82" s="921"/>
      <c r="AM82" s="921"/>
      <c r="AN82" s="921"/>
      <c r="AO82" s="921"/>
      <c r="AP82" s="921"/>
      <c r="AQ82" s="357"/>
      <c r="AR82" s="357"/>
      <c r="AS82" s="357"/>
      <c r="AT82" s="357"/>
      <c r="AU82" s="357"/>
      <c r="AV82" s="1048"/>
      <c r="AW82" s="1048"/>
      <c r="AX82" s="1048"/>
    </row>
    <row r="83" spans="1:50" s="162" customFormat="1" ht="12.75">
      <c r="A83" s="204"/>
      <c r="B83" s="216"/>
      <c r="C83" s="216"/>
      <c r="D83" s="216"/>
      <c r="E83" s="216"/>
      <c r="F83" s="216"/>
      <c r="G83" s="216"/>
      <c r="H83" s="216"/>
      <c r="I83" s="216"/>
      <c r="J83" s="216"/>
      <c r="K83" s="216"/>
      <c r="L83" s="454"/>
      <c r="M83" s="938"/>
      <c r="N83" s="357"/>
      <c r="O83" s="357"/>
      <c r="P83" s="357"/>
      <c r="Q83" s="357"/>
      <c r="R83" s="357"/>
      <c r="S83" s="357"/>
      <c r="T83" s="357"/>
      <c r="U83" s="357"/>
      <c r="V83" s="357"/>
      <c r="W83" s="357"/>
      <c r="X83" s="923"/>
      <c r="Y83" s="921"/>
      <c r="Z83" s="921"/>
      <c r="AA83" s="921"/>
      <c r="AB83" s="921"/>
      <c r="AC83" s="921"/>
      <c r="AD83" s="921"/>
      <c r="AE83" s="921"/>
      <c r="AF83" s="921"/>
      <c r="AG83" s="921"/>
      <c r="AH83" s="921"/>
      <c r="AI83" s="921"/>
      <c r="AJ83" s="921"/>
      <c r="AK83" s="921"/>
      <c r="AL83" s="921"/>
      <c r="AM83" s="921"/>
      <c r="AN83" s="921"/>
      <c r="AO83" s="921"/>
      <c r="AP83" s="921"/>
      <c r="AQ83" s="357"/>
      <c r="AR83" s="357"/>
      <c r="AS83" s="357"/>
      <c r="AT83" s="357"/>
      <c r="AU83" s="357"/>
      <c r="AV83" s="1048"/>
      <c r="AW83" s="1048"/>
      <c r="AX83" s="1048"/>
    </row>
    <row r="84" spans="1:50" s="162" customFormat="1" ht="12.75">
      <c r="A84" s="204"/>
      <c r="B84" s="216"/>
      <c r="C84" s="216"/>
      <c r="D84" s="216"/>
      <c r="E84" s="216"/>
      <c r="F84" s="216"/>
      <c r="G84" s="216"/>
      <c r="H84" s="216"/>
      <c r="I84" s="216"/>
      <c r="J84" s="216"/>
      <c r="K84" s="216"/>
      <c r="L84" s="454"/>
      <c r="M84" s="938"/>
      <c r="N84" s="357"/>
      <c r="O84" s="357"/>
      <c r="P84" s="357"/>
      <c r="Q84" s="357"/>
      <c r="R84" s="357"/>
      <c r="S84" s="357"/>
      <c r="T84" s="357"/>
      <c r="U84" s="357"/>
      <c r="V84" s="357"/>
      <c r="W84" s="357"/>
      <c r="X84" s="923"/>
      <c r="Y84" s="921"/>
      <c r="Z84" s="921"/>
      <c r="AA84" s="921"/>
      <c r="AB84" s="921"/>
      <c r="AC84" s="921"/>
      <c r="AD84" s="921"/>
      <c r="AE84" s="921"/>
      <c r="AF84" s="921"/>
      <c r="AG84" s="921"/>
      <c r="AH84" s="921"/>
      <c r="AI84" s="921"/>
      <c r="AJ84" s="921"/>
      <c r="AK84" s="921"/>
      <c r="AL84" s="921"/>
      <c r="AM84" s="921"/>
      <c r="AN84" s="921"/>
      <c r="AO84" s="921"/>
      <c r="AP84" s="921"/>
      <c r="AQ84" s="357"/>
      <c r="AR84" s="357"/>
      <c r="AS84" s="357"/>
      <c r="AT84" s="357"/>
      <c r="AU84" s="357"/>
      <c r="AV84" s="1048"/>
      <c r="AW84" s="1048"/>
      <c r="AX84" s="1048"/>
    </row>
    <row r="85" spans="1:50" s="162" customFormat="1" ht="12.75">
      <c r="A85" s="204"/>
      <c r="B85" s="216"/>
      <c r="C85" s="216"/>
      <c r="D85" s="216"/>
      <c r="E85" s="216"/>
      <c r="F85" s="216"/>
      <c r="G85" s="216"/>
      <c r="H85" s="216"/>
      <c r="I85" s="216"/>
      <c r="J85" s="216"/>
      <c r="K85" s="216"/>
      <c r="L85" s="454"/>
      <c r="M85" s="938"/>
      <c r="N85" s="357"/>
      <c r="O85" s="357"/>
      <c r="P85" s="357"/>
      <c r="Q85" s="357"/>
      <c r="R85" s="357"/>
      <c r="S85" s="357"/>
      <c r="T85" s="357"/>
      <c r="U85" s="357"/>
      <c r="V85" s="357"/>
      <c r="W85" s="357"/>
      <c r="X85" s="923"/>
      <c r="Y85" s="921"/>
      <c r="Z85" s="921"/>
      <c r="AA85" s="921"/>
      <c r="AB85" s="921"/>
      <c r="AC85" s="921"/>
      <c r="AD85" s="921"/>
      <c r="AE85" s="921"/>
      <c r="AF85" s="921"/>
      <c r="AG85" s="921"/>
      <c r="AH85" s="921"/>
      <c r="AI85" s="921"/>
      <c r="AJ85" s="921"/>
      <c r="AK85" s="921"/>
      <c r="AL85" s="921"/>
      <c r="AM85" s="921"/>
      <c r="AN85" s="921"/>
      <c r="AO85" s="921"/>
      <c r="AP85" s="921"/>
      <c r="AQ85" s="357"/>
      <c r="AR85" s="357"/>
      <c r="AS85" s="357"/>
      <c r="AT85" s="357"/>
      <c r="AU85" s="357"/>
      <c r="AV85" s="1048"/>
      <c r="AW85" s="1048"/>
      <c r="AX85" s="1048"/>
    </row>
    <row r="86" spans="1:50" s="162" customFormat="1" ht="12.75">
      <c r="A86" s="204"/>
      <c r="B86" s="216"/>
      <c r="C86" s="216"/>
      <c r="D86" s="216"/>
      <c r="E86" s="216"/>
      <c r="F86" s="216"/>
      <c r="G86" s="216"/>
      <c r="H86" s="216"/>
      <c r="I86" s="216"/>
      <c r="J86" s="216"/>
      <c r="K86" s="216"/>
      <c r="L86" s="454"/>
      <c r="M86" s="938"/>
      <c r="N86" s="357"/>
      <c r="O86" s="357"/>
      <c r="P86" s="357"/>
      <c r="Q86" s="357"/>
      <c r="R86" s="357"/>
      <c r="S86" s="357"/>
      <c r="T86" s="357"/>
      <c r="U86" s="357"/>
      <c r="V86" s="357"/>
      <c r="W86" s="357"/>
      <c r="X86" s="923"/>
      <c r="Y86" s="921"/>
      <c r="Z86" s="921"/>
      <c r="AA86" s="921"/>
      <c r="AB86" s="921"/>
      <c r="AC86" s="921"/>
      <c r="AD86" s="921"/>
      <c r="AE86" s="921"/>
      <c r="AF86" s="921"/>
      <c r="AG86" s="921"/>
      <c r="AH86" s="921"/>
      <c r="AI86" s="921"/>
      <c r="AJ86" s="921"/>
      <c r="AK86" s="921"/>
      <c r="AL86" s="921"/>
      <c r="AM86" s="921"/>
      <c r="AN86" s="921"/>
      <c r="AO86" s="921"/>
      <c r="AP86" s="921"/>
      <c r="AQ86" s="357"/>
      <c r="AR86" s="357"/>
      <c r="AS86" s="357"/>
      <c r="AT86" s="357"/>
      <c r="AU86" s="357"/>
      <c r="AV86" s="1048"/>
      <c r="AW86" s="1048"/>
      <c r="AX86" s="1048"/>
    </row>
    <row r="87" spans="1:50" s="162" customFormat="1" ht="12.75">
      <c r="A87" s="204"/>
      <c r="B87" s="216"/>
      <c r="C87" s="216"/>
      <c r="D87" s="216"/>
      <c r="E87" s="216"/>
      <c r="F87" s="216"/>
      <c r="G87" s="216"/>
      <c r="H87" s="216"/>
      <c r="I87" s="216"/>
      <c r="J87" s="216"/>
      <c r="K87" s="216"/>
      <c r="L87" s="454"/>
      <c r="M87" s="938"/>
      <c r="N87" s="357"/>
      <c r="O87" s="357"/>
      <c r="P87" s="357"/>
      <c r="Q87" s="357"/>
      <c r="R87" s="357"/>
      <c r="S87" s="357"/>
      <c r="T87" s="357"/>
      <c r="U87" s="357"/>
      <c r="V87" s="357"/>
      <c r="W87" s="357"/>
      <c r="X87" s="923"/>
      <c r="Y87" s="921"/>
      <c r="Z87" s="921"/>
      <c r="AA87" s="921"/>
      <c r="AB87" s="921"/>
      <c r="AC87" s="921"/>
      <c r="AD87" s="921"/>
      <c r="AE87" s="921"/>
      <c r="AF87" s="921"/>
      <c r="AG87" s="921"/>
      <c r="AH87" s="921"/>
      <c r="AI87" s="921"/>
      <c r="AJ87" s="921"/>
      <c r="AK87" s="921"/>
      <c r="AL87" s="921"/>
      <c r="AM87" s="921"/>
      <c r="AN87" s="921"/>
      <c r="AO87" s="921"/>
      <c r="AP87" s="921"/>
      <c r="AQ87" s="357"/>
      <c r="AR87" s="357"/>
      <c r="AS87" s="357"/>
      <c r="AT87" s="357"/>
      <c r="AU87" s="357"/>
      <c r="AV87" s="1048"/>
      <c r="AW87" s="1048"/>
      <c r="AX87" s="1048"/>
    </row>
    <row r="88" spans="1:50" s="162" customFormat="1" ht="12.75">
      <c r="A88" s="204"/>
      <c r="B88" s="216"/>
      <c r="C88" s="216"/>
      <c r="D88" s="216"/>
      <c r="E88" s="216"/>
      <c r="F88" s="216"/>
      <c r="G88" s="216"/>
      <c r="H88" s="216"/>
      <c r="I88" s="216"/>
      <c r="J88" s="216"/>
      <c r="K88" s="216"/>
      <c r="L88" s="454"/>
      <c r="M88" s="938"/>
      <c r="N88" s="357"/>
      <c r="O88" s="357"/>
      <c r="P88" s="357"/>
      <c r="Q88" s="357"/>
      <c r="R88" s="357"/>
      <c r="S88" s="357"/>
      <c r="T88" s="357"/>
      <c r="U88" s="357"/>
      <c r="V88" s="357"/>
      <c r="W88" s="357"/>
      <c r="X88" s="923"/>
      <c r="Y88" s="921"/>
      <c r="Z88" s="921"/>
      <c r="AA88" s="921"/>
      <c r="AB88" s="921"/>
      <c r="AC88" s="921"/>
      <c r="AD88" s="921"/>
      <c r="AE88" s="921"/>
      <c r="AF88" s="921"/>
      <c r="AG88" s="921"/>
      <c r="AH88" s="921"/>
      <c r="AI88" s="921"/>
      <c r="AJ88" s="921"/>
      <c r="AK88" s="921"/>
      <c r="AL88" s="921"/>
      <c r="AM88" s="921"/>
      <c r="AN88" s="921"/>
      <c r="AO88" s="921"/>
      <c r="AP88" s="921"/>
      <c r="AQ88" s="357"/>
      <c r="AR88" s="357"/>
      <c r="AS88" s="357"/>
      <c r="AT88" s="357"/>
      <c r="AU88" s="357"/>
      <c r="AV88" s="1048"/>
      <c r="AW88" s="1048"/>
      <c r="AX88" s="1048"/>
    </row>
    <row r="89" spans="1:50" s="162" customFormat="1" ht="12.75">
      <c r="A89" s="204"/>
      <c r="B89" s="216"/>
      <c r="C89" s="216"/>
      <c r="D89" s="216"/>
      <c r="E89" s="216"/>
      <c r="F89" s="216"/>
      <c r="G89" s="216"/>
      <c r="H89" s="216"/>
      <c r="I89" s="216"/>
      <c r="J89" s="216"/>
      <c r="K89" s="216"/>
      <c r="L89" s="454"/>
      <c r="M89" s="938"/>
      <c r="N89" s="357"/>
      <c r="O89" s="357"/>
      <c r="P89" s="357"/>
      <c r="Q89" s="357"/>
      <c r="R89" s="357"/>
      <c r="S89" s="357"/>
      <c r="T89" s="357"/>
      <c r="U89" s="357"/>
      <c r="V89" s="357"/>
      <c r="W89" s="357"/>
      <c r="X89" s="923"/>
      <c r="Y89" s="921"/>
      <c r="Z89" s="921"/>
      <c r="AA89" s="921"/>
      <c r="AB89" s="921"/>
      <c r="AC89" s="921"/>
      <c r="AD89" s="921"/>
      <c r="AE89" s="921"/>
      <c r="AF89" s="921"/>
      <c r="AG89" s="921"/>
      <c r="AH89" s="921"/>
      <c r="AI89" s="921"/>
      <c r="AJ89" s="921"/>
      <c r="AK89" s="921"/>
      <c r="AL89" s="921"/>
      <c r="AM89" s="921"/>
      <c r="AN89" s="921"/>
      <c r="AO89" s="921"/>
      <c r="AP89" s="921"/>
      <c r="AQ89" s="357"/>
      <c r="AR89" s="357"/>
      <c r="AS89" s="357"/>
      <c r="AT89" s="357"/>
      <c r="AU89" s="357"/>
      <c r="AV89" s="1048"/>
      <c r="AW89" s="1048"/>
      <c r="AX89" s="1048"/>
    </row>
    <row r="90" spans="1:50" s="162" customFormat="1" ht="12.75">
      <c r="A90" s="204"/>
      <c r="B90" s="216"/>
      <c r="C90" s="216"/>
      <c r="D90" s="216"/>
      <c r="E90" s="216"/>
      <c r="F90" s="216"/>
      <c r="G90" s="216"/>
      <c r="H90" s="216"/>
      <c r="I90" s="216"/>
      <c r="J90" s="216"/>
      <c r="K90" s="216"/>
      <c r="L90" s="454"/>
      <c r="M90" s="938"/>
      <c r="N90" s="357"/>
      <c r="O90" s="357"/>
      <c r="P90" s="357"/>
      <c r="Q90" s="357"/>
      <c r="R90" s="357"/>
      <c r="S90" s="357"/>
      <c r="T90" s="357"/>
      <c r="U90" s="357"/>
      <c r="V90" s="357"/>
      <c r="W90" s="357"/>
      <c r="X90" s="923"/>
      <c r="Y90" s="921"/>
      <c r="Z90" s="921"/>
      <c r="AA90" s="921"/>
      <c r="AB90" s="921"/>
      <c r="AC90" s="921"/>
      <c r="AD90" s="921"/>
      <c r="AE90" s="921"/>
      <c r="AF90" s="921"/>
      <c r="AG90" s="921"/>
      <c r="AH90" s="921"/>
      <c r="AI90" s="921"/>
      <c r="AJ90" s="921"/>
      <c r="AK90" s="921"/>
      <c r="AL90" s="921"/>
      <c r="AM90" s="921"/>
      <c r="AN90" s="921"/>
      <c r="AO90" s="921"/>
      <c r="AP90" s="921"/>
      <c r="AQ90" s="357"/>
      <c r="AR90" s="357"/>
      <c r="AS90" s="357"/>
      <c r="AT90" s="357"/>
      <c r="AU90" s="357"/>
      <c r="AV90" s="1048"/>
      <c r="AW90" s="1048"/>
      <c r="AX90" s="1048"/>
    </row>
    <row r="91" spans="1:50" s="162" customFormat="1" ht="12.75">
      <c r="A91" s="204"/>
      <c r="B91" s="216"/>
      <c r="C91" s="216"/>
      <c r="D91" s="216"/>
      <c r="E91" s="216"/>
      <c r="F91" s="216"/>
      <c r="G91" s="216"/>
      <c r="H91" s="216"/>
      <c r="I91" s="216"/>
      <c r="J91" s="216"/>
      <c r="K91" s="216"/>
      <c r="L91" s="454"/>
      <c r="M91" s="938"/>
      <c r="N91" s="357"/>
      <c r="O91" s="357"/>
      <c r="P91" s="357"/>
      <c r="Q91" s="357"/>
      <c r="R91" s="357"/>
      <c r="S91" s="357"/>
      <c r="T91" s="357"/>
      <c r="U91" s="357"/>
      <c r="V91" s="357"/>
      <c r="W91" s="357"/>
      <c r="X91" s="923"/>
      <c r="Y91" s="921"/>
      <c r="Z91" s="921"/>
      <c r="AA91" s="921"/>
      <c r="AB91" s="921"/>
      <c r="AC91" s="921"/>
      <c r="AD91" s="921"/>
      <c r="AE91" s="921"/>
      <c r="AF91" s="921"/>
      <c r="AG91" s="921"/>
      <c r="AH91" s="921"/>
      <c r="AI91" s="921"/>
      <c r="AJ91" s="921"/>
      <c r="AK91" s="921"/>
      <c r="AL91" s="921"/>
      <c r="AM91" s="921"/>
      <c r="AN91" s="921"/>
      <c r="AO91" s="921"/>
      <c r="AP91" s="921"/>
      <c r="AQ91" s="357"/>
      <c r="AR91" s="357"/>
      <c r="AS91" s="357"/>
      <c r="AT91" s="357"/>
      <c r="AU91" s="357"/>
      <c r="AV91" s="1048"/>
      <c r="AW91" s="1048"/>
      <c r="AX91" s="1048"/>
    </row>
    <row r="92" spans="1:50" s="162" customFormat="1" ht="12.75">
      <c r="A92" s="204"/>
      <c r="B92" s="216"/>
      <c r="C92" s="216"/>
      <c r="D92" s="216"/>
      <c r="E92" s="216"/>
      <c r="F92" s="216"/>
      <c r="G92" s="216"/>
      <c r="H92" s="216"/>
      <c r="I92" s="216"/>
      <c r="J92" s="216"/>
      <c r="K92" s="216"/>
      <c r="L92" s="454"/>
      <c r="M92" s="938"/>
      <c r="N92" s="357"/>
      <c r="O92" s="357"/>
      <c r="P92" s="357"/>
      <c r="Q92" s="357"/>
      <c r="R92" s="357"/>
      <c r="S92" s="357"/>
      <c r="T92" s="357"/>
      <c r="U92" s="357"/>
      <c r="V92" s="357"/>
      <c r="W92" s="357"/>
      <c r="X92" s="923"/>
      <c r="Y92" s="921"/>
      <c r="Z92" s="921"/>
      <c r="AA92" s="921"/>
      <c r="AB92" s="921"/>
      <c r="AC92" s="921"/>
      <c r="AD92" s="921"/>
      <c r="AE92" s="921"/>
      <c r="AF92" s="921"/>
      <c r="AG92" s="921"/>
      <c r="AH92" s="921"/>
      <c r="AI92" s="921"/>
      <c r="AJ92" s="921"/>
      <c r="AK92" s="921"/>
      <c r="AL92" s="921"/>
      <c r="AM92" s="921"/>
      <c r="AN92" s="921"/>
      <c r="AO92" s="921"/>
      <c r="AP92" s="921"/>
      <c r="AQ92" s="357"/>
      <c r="AR92" s="357"/>
      <c r="AS92" s="357"/>
      <c r="AT92" s="357"/>
      <c r="AU92" s="357"/>
      <c r="AV92" s="1048"/>
      <c r="AW92" s="1048"/>
      <c r="AX92" s="1048"/>
    </row>
    <row r="93" spans="1:50" s="162" customFormat="1" ht="12.75">
      <c r="A93" s="204"/>
      <c r="B93" s="216"/>
      <c r="C93" s="216"/>
      <c r="D93" s="216"/>
      <c r="E93" s="216"/>
      <c r="F93" s="216"/>
      <c r="G93" s="216"/>
      <c r="H93" s="216"/>
      <c r="I93" s="216"/>
      <c r="J93" s="216"/>
      <c r="K93" s="216"/>
      <c r="L93" s="454"/>
      <c r="M93" s="938"/>
      <c r="N93" s="357"/>
      <c r="O93" s="357"/>
      <c r="P93" s="357"/>
      <c r="Q93" s="357"/>
      <c r="R93" s="357"/>
      <c r="S93" s="357"/>
      <c r="T93" s="357"/>
      <c r="U93" s="357"/>
      <c r="V93" s="357"/>
      <c r="W93" s="357"/>
      <c r="X93" s="923"/>
      <c r="Y93" s="921"/>
      <c r="Z93" s="921"/>
      <c r="AA93" s="921"/>
      <c r="AB93" s="921"/>
      <c r="AC93" s="921"/>
      <c r="AD93" s="921"/>
      <c r="AE93" s="921"/>
      <c r="AF93" s="921"/>
      <c r="AG93" s="921"/>
      <c r="AH93" s="921"/>
      <c r="AI93" s="921"/>
      <c r="AJ93" s="921"/>
      <c r="AK93" s="921"/>
      <c r="AL93" s="921"/>
      <c r="AM93" s="921"/>
      <c r="AN93" s="921"/>
      <c r="AO93" s="921"/>
      <c r="AP93" s="921"/>
      <c r="AQ93" s="357"/>
      <c r="AR93" s="357"/>
      <c r="AS93" s="357"/>
      <c r="AT93" s="357"/>
      <c r="AU93" s="357"/>
      <c r="AV93" s="1048"/>
      <c r="AW93" s="1048"/>
      <c r="AX93" s="1048"/>
    </row>
    <row r="94" spans="1:50" s="162" customFormat="1" ht="12.75">
      <c r="A94" s="204"/>
      <c r="B94" s="216"/>
      <c r="C94" s="216"/>
      <c r="D94" s="216"/>
      <c r="E94" s="216"/>
      <c r="F94" s="216"/>
      <c r="G94" s="216"/>
      <c r="H94" s="216"/>
      <c r="I94" s="216"/>
      <c r="J94" s="216"/>
      <c r="K94" s="216"/>
      <c r="L94" s="454"/>
      <c r="M94" s="938"/>
      <c r="N94" s="357"/>
      <c r="O94" s="357"/>
      <c r="P94" s="357"/>
      <c r="Q94" s="357"/>
      <c r="R94" s="357"/>
      <c r="S94" s="357"/>
      <c r="T94" s="357"/>
      <c r="U94" s="357"/>
      <c r="V94" s="357"/>
      <c r="W94" s="357"/>
      <c r="X94" s="923"/>
      <c r="Y94" s="921"/>
      <c r="Z94" s="921"/>
      <c r="AA94" s="921"/>
      <c r="AB94" s="921"/>
      <c r="AC94" s="921"/>
      <c r="AD94" s="921"/>
      <c r="AE94" s="921"/>
      <c r="AF94" s="921"/>
      <c r="AG94" s="921"/>
      <c r="AH94" s="921"/>
      <c r="AI94" s="921"/>
      <c r="AJ94" s="921"/>
      <c r="AK94" s="921"/>
      <c r="AL94" s="921"/>
      <c r="AM94" s="921"/>
      <c r="AN94" s="921"/>
      <c r="AO94" s="921"/>
      <c r="AP94" s="921"/>
      <c r="AQ94" s="357"/>
      <c r="AR94" s="357"/>
      <c r="AS94" s="357"/>
      <c r="AT94" s="357"/>
      <c r="AU94" s="357"/>
      <c r="AV94" s="1048"/>
      <c r="AW94" s="1048"/>
      <c r="AX94" s="1048"/>
    </row>
    <row r="95" spans="1:50" s="162" customFormat="1" ht="12.75">
      <c r="A95" s="204"/>
      <c r="B95" s="216"/>
      <c r="C95" s="216"/>
      <c r="D95" s="216"/>
      <c r="E95" s="216"/>
      <c r="F95" s="216"/>
      <c r="G95" s="216"/>
      <c r="H95" s="216"/>
      <c r="I95" s="216"/>
      <c r="J95" s="216"/>
      <c r="K95" s="216"/>
      <c r="L95" s="454"/>
      <c r="M95" s="938"/>
      <c r="N95" s="357"/>
      <c r="O95" s="357"/>
      <c r="P95" s="357"/>
      <c r="Q95" s="357"/>
      <c r="R95" s="357"/>
      <c r="S95" s="357"/>
      <c r="T95" s="357"/>
      <c r="U95" s="357"/>
      <c r="V95" s="357"/>
      <c r="W95" s="357"/>
      <c r="X95" s="923"/>
      <c r="Y95" s="921"/>
      <c r="Z95" s="921"/>
      <c r="AA95" s="921"/>
      <c r="AB95" s="921"/>
      <c r="AC95" s="921"/>
      <c r="AD95" s="921"/>
      <c r="AE95" s="921"/>
      <c r="AF95" s="921"/>
      <c r="AG95" s="921"/>
      <c r="AH95" s="921"/>
      <c r="AI95" s="921"/>
      <c r="AJ95" s="921"/>
      <c r="AK95" s="921"/>
      <c r="AL95" s="921"/>
      <c r="AM95" s="921"/>
      <c r="AN95" s="921"/>
      <c r="AO95" s="921"/>
      <c r="AP95" s="921"/>
      <c r="AQ95" s="357"/>
      <c r="AR95" s="357"/>
      <c r="AS95" s="357"/>
      <c r="AT95" s="357"/>
      <c r="AU95" s="357"/>
      <c r="AV95" s="1048"/>
      <c r="AW95" s="1048"/>
      <c r="AX95" s="1048"/>
    </row>
    <row r="96" spans="1:50" s="162" customFormat="1" ht="12.75">
      <c r="A96" s="204"/>
      <c r="B96" s="216"/>
      <c r="C96" s="216"/>
      <c r="D96" s="216"/>
      <c r="E96" s="216"/>
      <c r="F96" s="216"/>
      <c r="G96" s="216"/>
      <c r="H96" s="216"/>
      <c r="I96" s="216"/>
      <c r="J96" s="216"/>
      <c r="K96" s="216"/>
      <c r="L96" s="454"/>
      <c r="M96" s="938"/>
      <c r="N96" s="357"/>
      <c r="O96" s="357"/>
      <c r="P96" s="357"/>
      <c r="Q96" s="357"/>
      <c r="R96" s="357"/>
      <c r="S96" s="357"/>
      <c r="T96" s="357"/>
      <c r="U96" s="357"/>
      <c r="V96" s="357"/>
      <c r="W96" s="357"/>
      <c r="X96" s="923"/>
      <c r="Y96" s="921"/>
      <c r="Z96" s="921"/>
      <c r="AA96" s="921"/>
      <c r="AB96" s="921"/>
      <c r="AC96" s="921"/>
      <c r="AD96" s="921"/>
      <c r="AE96" s="921"/>
      <c r="AF96" s="921"/>
      <c r="AG96" s="921"/>
      <c r="AH96" s="921"/>
      <c r="AI96" s="921"/>
      <c r="AJ96" s="921"/>
      <c r="AK96" s="921"/>
      <c r="AL96" s="921"/>
      <c r="AM96" s="921"/>
      <c r="AN96" s="921"/>
      <c r="AO96" s="921"/>
      <c r="AP96" s="921"/>
      <c r="AQ96" s="357"/>
      <c r="AR96" s="357"/>
      <c r="AS96" s="357"/>
      <c r="AT96" s="357"/>
      <c r="AU96" s="357"/>
      <c r="AV96" s="1048"/>
      <c r="AW96" s="1048"/>
      <c r="AX96" s="1048"/>
    </row>
    <row r="97" spans="1:50" s="162" customFormat="1" ht="12.75">
      <c r="A97" s="204"/>
      <c r="B97" s="216"/>
      <c r="C97" s="216"/>
      <c r="D97" s="216"/>
      <c r="E97" s="216"/>
      <c r="F97" s="216"/>
      <c r="G97" s="216"/>
      <c r="H97" s="216"/>
      <c r="I97" s="216"/>
      <c r="J97" s="216"/>
      <c r="K97" s="216"/>
      <c r="L97" s="454"/>
      <c r="M97" s="938"/>
      <c r="N97" s="357"/>
      <c r="O97" s="357"/>
      <c r="P97" s="357"/>
      <c r="Q97" s="357"/>
      <c r="R97" s="357"/>
      <c r="S97" s="357"/>
      <c r="T97" s="357"/>
      <c r="U97" s="357"/>
      <c r="V97" s="357"/>
      <c r="W97" s="357"/>
      <c r="X97" s="923"/>
      <c r="Y97" s="921"/>
      <c r="Z97" s="921"/>
      <c r="AA97" s="921"/>
      <c r="AB97" s="921"/>
      <c r="AC97" s="921"/>
      <c r="AD97" s="921"/>
      <c r="AE97" s="921"/>
      <c r="AF97" s="921"/>
      <c r="AG97" s="921"/>
      <c r="AH97" s="921"/>
      <c r="AI97" s="921"/>
      <c r="AJ97" s="921"/>
      <c r="AK97" s="921"/>
      <c r="AL97" s="921"/>
      <c r="AM97" s="921"/>
      <c r="AN97" s="921"/>
      <c r="AO97" s="921"/>
      <c r="AP97" s="921"/>
      <c r="AQ97" s="357"/>
      <c r="AR97" s="357"/>
      <c r="AS97" s="357"/>
      <c r="AT97" s="357"/>
      <c r="AU97" s="357"/>
      <c r="AV97" s="1048"/>
      <c r="AW97" s="1048"/>
      <c r="AX97" s="1048"/>
    </row>
    <row r="98" spans="1:50" s="162" customFormat="1" ht="12.75">
      <c r="A98" s="204"/>
      <c r="B98" s="216"/>
      <c r="C98" s="216"/>
      <c r="D98" s="216"/>
      <c r="E98" s="216"/>
      <c r="F98" s="216"/>
      <c r="G98" s="216"/>
      <c r="H98" s="216"/>
      <c r="I98" s="216"/>
      <c r="J98" s="216"/>
      <c r="K98" s="216"/>
      <c r="L98" s="454"/>
      <c r="M98" s="938"/>
      <c r="N98" s="357"/>
      <c r="O98" s="357"/>
      <c r="P98" s="357"/>
      <c r="Q98" s="357"/>
      <c r="R98" s="357"/>
      <c r="S98" s="357"/>
      <c r="T98" s="357"/>
      <c r="U98" s="357"/>
      <c r="V98" s="357"/>
      <c r="W98" s="357"/>
      <c r="X98" s="923"/>
      <c r="Y98" s="921"/>
      <c r="Z98" s="921"/>
      <c r="AA98" s="921"/>
      <c r="AB98" s="921"/>
      <c r="AC98" s="921"/>
      <c r="AD98" s="921"/>
      <c r="AE98" s="921"/>
      <c r="AF98" s="921"/>
      <c r="AG98" s="921"/>
      <c r="AH98" s="921"/>
      <c r="AI98" s="921"/>
      <c r="AJ98" s="921"/>
      <c r="AK98" s="921"/>
      <c r="AL98" s="921"/>
      <c r="AM98" s="921"/>
      <c r="AN98" s="921"/>
      <c r="AO98" s="921"/>
      <c r="AP98" s="921"/>
      <c r="AQ98" s="357"/>
      <c r="AR98" s="357"/>
      <c r="AS98" s="357"/>
      <c r="AT98" s="357"/>
      <c r="AU98" s="357"/>
      <c r="AV98" s="1048"/>
      <c r="AW98" s="1048"/>
      <c r="AX98" s="1048"/>
    </row>
    <row r="99" spans="1:50" s="162" customFormat="1" ht="12.75">
      <c r="A99" s="204"/>
      <c r="B99" s="216"/>
      <c r="C99" s="216"/>
      <c r="D99" s="216"/>
      <c r="E99" s="216"/>
      <c r="F99" s="216"/>
      <c r="G99" s="216"/>
      <c r="H99" s="216"/>
      <c r="I99" s="216"/>
      <c r="J99" s="216"/>
      <c r="K99" s="216"/>
      <c r="L99" s="454"/>
      <c r="M99" s="938"/>
      <c r="N99" s="357"/>
      <c r="O99" s="357"/>
      <c r="P99" s="357"/>
      <c r="Q99" s="357"/>
      <c r="R99" s="357"/>
      <c r="S99" s="357"/>
      <c r="T99" s="357"/>
      <c r="U99" s="357"/>
      <c r="V99" s="357"/>
      <c r="W99" s="357"/>
      <c r="X99" s="923"/>
      <c r="Y99" s="921"/>
      <c r="Z99" s="921"/>
      <c r="AA99" s="921"/>
      <c r="AB99" s="921"/>
      <c r="AC99" s="921"/>
      <c r="AD99" s="921"/>
      <c r="AE99" s="921"/>
      <c r="AF99" s="921"/>
      <c r="AG99" s="921"/>
      <c r="AH99" s="921"/>
      <c r="AI99" s="921"/>
      <c r="AJ99" s="921"/>
      <c r="AK99" s="921"/>
      <c r="AL99" s="921"/>
      <c r="AM99" s="921"/>
      <c r="AN99" s="921"/>
      <c r="AO99" s="921"/>
      <c r="AP99" s="921"/>
      <c r="AQ99" s="357"/>
      <c r="AR99" s="357"/>
      <c r="AS99" s="357"/>
      <c r="AT99" s="357"/>
      <c r="AU99" s="357"/>
      <c r="AV99" s="1048"/>
      <c r="AW99" s="1048"/>
      <c r="AX99" s="1048"/>
    </row>
    <row r="100" spans="1:50" s="162" customFormat="1" ht="12.75">
      <c r="A100" s="204"/>
      <c r="B100" s="216"/>
      <c r="C100" s="216"/>
      <c r="D100" s="216"/>
      <c r="E100" s="216"/>
      <c r="F100" s="216"/>
      <c r="G100" s="216"/>
      <c r="H100" s="216"/>
      <c r="I100" s="216"/>
      <c r="J100" s="216"/>
      <c r="K100" s="216"/>
      <c r="L100" s="454"/>
      <c r="M100" s="938"/>
      <c r="N100" s="357"/>
      <c r="O100" s="357"/>
      <c r="P100" s="357"/>
      <c r="Q100" s="357"/>
      <c r="R100" s="357"/>
      <c r="S100" s="357"/>
      <c r="T100" s="357"/>
      <c r="U100" s="357"/>
      <c r="V100" s="357"/>
      <c r="W100" s="357"/>
      <c r="X100" s="923"/>
      <c r="Y100" s="921"/>
      <c r="Z100" s="921"/>
      <c r="AA100" s="921"/>
      <c r="AB100" s="921"/>
      <c r="AC100" s="921"/>
      <c r="AD100" s="921"/>
      <c r="AE100" s="921"/>
      <c r="AF100" s="921"/>
      <c r="AG100" s="921"/>
      <c r="AH100" s="921"/>
      <c r="AI100" s="921"/>
      <c r="AJ100" s="921"/>
      <c r="AK100" s="921"/>
      <c r="AL100" s="921"/>
      <c r="AM100" s="921"/>
      <c r="AN100" s="921"/>
      <c r="AO100" s="921"/>
      <c r="AP100" s="921"/>
      <c r="AQ100" s="357"/>
      <c r="AR100" s="357"/>
      <c r="AS100" s="357"/>
      <c r="AT100" s="357"/>
      <c r="AU100" s="357"/>
      <c r="AV100" s="1048"/>
      <c r="AW100" s="1048"/>
      <c r="AX100" s="1048"/>
    </row>
    <row r="101" spans="1:50" s="162" customFormat="1" ht="12.75">
      <c r="A101" s="204"/>
      <c r="B101" s="216"/>
      <c r="C101" s="216"/>
      <c r="D101" s="216"/>
      <c r="E101" s="216"/>
      <c r="F101" s="216"/>
      <c r="G101" s="216"/>
      <c r="H101" s="216"/>
      <c r="I101" s="216"/>
      <c r="J101" s="216"/>
      <c r="K101" s="216"/>
      <c r="L101" s="454"/>
      <c r="M101" s="938"/>
      <c r="N101" s="357"/>
      <c r="O101" s="357"/>
      <c r="P101" s="357"/>
      <c r="Q101" s="357"/>
      <c r="R101" s="357"/>
      <c r="S101" s="357"/>
      <c r="T101" s="357"/>
      <c r="U101" s="357"/>
      <c r="V101" s="357"/>
      <c r="W101" s="357"/>
      <c r="X101" s="923"/>
      <c r="Y101" s="921"/>
      <c r="Z101" s="921"/>
      <c r="AA101" s="921"/>
      <c r="AB101" s="921"/>
      <c r="AC101" s="921"/>
      <c r="AD101" s="921"/>
      <c r="AE101" s="921"/>
      <c r="AF101" s="921"/>
      <c r="AG101" s="921"/>
      <c r="AH101" s="921"/>
      <c r="AI101" s="921"/>
      <c r="AJ101" s="921"/>
      <c r="AK101" s="921"/>
      <c r="AL101" s="921"/>
      <c r="AM101" s="921"/>
      <c r="AN101" s="921"/>
      <c r="AO101" s="921"/>
      <c r="AP101" s="921"/>
      <c r="AQ101" s="357"/>
      <c r="AR101" s="357"/>
      <c r="AS101" s="357"/>
      <c r="AT101" s="357"/>
      <c r="AU101" s="357"/>
      <c r="AV101" s="1048"/>
      <c r="AW101" s="1048"/>
      <c r="AX101" s="1048"/>
    </row>
    <row r="102" spans="1:50" s="162" customFormat="1" ht="12.75">
      <c r="A102" s="204"/>
      <c r="B102" s="216"/>
      <c r="C102" s="216"/>
      <c r="D102" s="216"/>
      <c r="E102" s="216"/>
      <c r="F102" s="216"/>
      <c r="G102" s="216"/>
      <c r="H102" s="216"/>
      <c r="I102" s="216"/>
      <c r="J102" s="216"/>
      <c r="K102" s="216"/>
      <c r="L102" s="454"/>
      <c r="M102" s="938"/>
      <c r="N102" s="357"/>
      <c r="O102" s="357"/>
      <c r="P102" s="357"/>
      <c r="Q102" s="357"/>
      <c r="R102" s="357"/>
      <c r="S102" s="357"/>
      <c r="T102" s="357"/>
      <c r="U102" s="357"/>
      <c r="V102" s="357"/>
      <c r="W102" s="357"/>
      <c r="X102" s="923"/>
      <c r="Y102" s="921"/>
      <c r="Z102" s="921"/>
      <c r="AA102" s="921"/>
      <c r="AB102" s="921"/>
      <c r="AC102" s="921"/>
      <c r="AD102" s="921"/>
      <c r="AE102" s="921"/>
      <c r="AF102" s="921"/>
      <c r="AG102" s="921"/>
      <c r="AH102" s="921"/>
      <c r="AI102" s="921"/>
      <c r="AJ102" s="921"/>
      <c r="AK102" s="921"/>
      <c r="AL102" s="921"/>
      <c r="AM102" s="921"/>
      <c r="AN102" s="921"/>
      <c r="AO102" s="921"/>
      <c r="AP102" s="921"/>
      <c r="AQ102" s="357"/>
      <c r="AR102" s="357"/>
      <c r="AS102" s="357"/>
      <c r="AT102" s="357"/>
      <c r="AU102" s="357"/>
      <c r="AV102" s="1048"/>
      <c r="AW102" s="1048"/>
      <c r="AX102" s="1048"/>
    </row>
    <row r="103" spans="1:50" s="162" customFormat="1" ht="12.75">
      <c r="A103" s="204"/>
      <c r="B103" s="216"/>
      <c r="C103" s="216"/>
      <c r="D103" s="216"/>
      <c r="E103" s="216"/>
      <c r="F103" s="216"/>
      <c r="G103" s="216"/>
      <c r="H103" s="216"/>
      <c r="I103" s="216"/>
      <c r="J103" s="216"/>
      <c r="K103" s="216"/>
      <c r="L103" s="454"/>
      <c r="M103" s="938"/>
      <c r="N103" s="357"/>
      <c r="O103" s="357"/>
      <c r="P103" s="357"/>
      <c r="Q103" s="357"/>
      <c r="R103" s="357"/>
      <c r="S103" s="357"/>
      <c r="T103" s="357"/>
      <c r="U103" s="357"/>
      <c r="V103" s="357"/>
      <c r="W103" s="357"/>
      <c r="X103" s="923"/>
      <c r="Y103" s="921"/>
      <c r="Z103" s="921"/>
      <c r="AA103" s="921"/>
      <c r="AB103" s="921"/>
      <c r="AC103" s="921"/>
      <c r="AD103" s="921"/>
      <c r="AE103" s="921"/>
      <c r="AF103" s="921"/>
      <c r="AG103" s="921"/>
      <c r="AH103" s="921"/>
      <c r="AI103" s="921"/>
      <c r="AJ103" s="921"/>
      <c r="AK103" s="921"/>
      <c r="AL103" s="921"/>
      <c r="AM103" s="921"/>
      <c r="AN103" s="921"/>
      <c r="AO103" s="921"/>
      <c r="AP103" s="921"/>
      <c r="AQ103" s="357"/>
      <c r="AR103" s="357"/>
      <c r="AS103" s="357"/>
      <c r="AT103" s="357"/>
      <c r="AU103" s="357"/>
      <c r="AV103" s="1048"/>
      <c r="AW103" s="1048"/>
      <c r="AX103" s="1048"/>
    </row>
    <row r="104" spans="1:50" s="162" customFormat="1" ht="12.75">
      <c r="A104" s="204"/>
      <c r="B104" s="216"/>
      <c r="C104" s="216"/>
      <c r="D104" s="216"/>
      <c r="E104" s="216"/>
      <c r="F104" s="216"/>
      <c r="G104" s="216"/>
      <c r="H104" s="216"/>
      <c r="I104" s="216"/>
      <c r="J104" s="216"/>
      <c r="K104" s="216"/>
      <c r="L104" s="454"/>
      <c r="M104" s="938"/>
      <c r="N104" s="357"/>
      <c r="O104" s="357"/>
      <c r="P104" s="357"/>
      <c r="Q104" s="357"/>
      <c r="R104" s="357"/>
      <c r="S104" s="357"/>
      <c r="T104" s="357"/>
      <c r="U104" s="357"/>
      <c r="V104" s="357"/>
      <c r="W104" s="357"/>
      <c r="X104" s="923"/>
      <c r="Y104" s="921"/>
      <c r="Z104" s="921"/>
      <c r="AA104" s="921"/>
      <c r="AB104" s="921"/>
      <c r="AC104" s="921"/>
      <c r="AD104" s="921"/>
      <c r="AE104" s="921"/>
      <c r="AF104" s="921"/>
      <c r="AG104" s="921"/>
      <c r="AH104" s="921"/>
      <c r="AI104" s="921"/>
      <c r="AJ104" s="921"/>
      <c r="AK104" s="921"/>
      <c r="AL104" s="921"/>
      <c r="AM104" s="921"/>
      <c r="AN104" s="921"/>
      <c r="AO104" s="921"/>
      <c r="AP104" s="921"/>
      <c r="AQ104" s="357"/>
      <c r="AR104" s="357"/>
      <c r="AS104" s="357"/>
      <c r="AT104" s="357"/>
      <c r="AU104" s="357"/>
      <c r="AV104" s="1048"/>
      <c r="AW104" s="1048"/>
      <c r="AX104" s="1048"/>
    </row>
    <row r="105" spans="1:50" s="162" customFormat="1" ht="12.75">
      <c r="A105" s="204"/>
      <c r="B105" s="216"/>
      <c r="C105" s="216"/>
      <c r="D105" s="216"/>
      <c r="E105" s="216"/>
      <c r="F105" s="216"/>
      <c r="G105" s="216"/>
      <c r="H105" s="216"/>
      <c r="I105" s="216"/>
      <c r="J105" s="216"/>
      <c r="K105" s="216"/>
      <c r="L105" s="454"/>
      <c r="M105" s="938"/>
      <c r="N105" s="357"/>
      <c r="O105" s="357"/>
      <c r="P105" s="357"/>
      <c r="Q105" s="357"/>
      <c r="R105" s="357"/>
      <c r="S105" s="357"/>
      <c r="T105" s="357"/>
      <c r="U105" s="357"/>
      <c r="V105" s="357"/>
      <c r="W105" s="357"/>
      <c r="X105" s="923"/>
      <c r="Y105" s="921"/>
      <c r="Z105" s="921"/>
      <c r="AA105" s="921"/>
      <c r="AB105" s="921"/>
      <c r="AC105" s="921"/>
      <c r="AD105" s="921"/>
      <c r="AE105" s="921"/>
      <c r="AF105" s="921"/>
      <c r="AG105" s="921"/>
      <c r="AH105" s="921"/>
      <c r="AI105" s="921"/>
      <c r="AJ105" s="921"/>
      <c r="AK105" s="921"/>
      <c r="AL105" s="921"/>
      <c r="AM105" s="921"/>
      <c r="AN105" s="921"/>
      <c r="AO105" s="921"/>
      <c r="AP105" s="921"/>
      <c r="AQ105" s="357"/>
      <c r="AR105" s="357"/>
      <c r="AS105" s="357"/>
      <c r="AT105" s="357"/>
      <c r="AU105" s="357"/>
      <c r="AV105" s="1048"/>
      <c r="AW105" s="1048"/>
      <c r="AX105" s="1048"/>
    </row>
    <row r="106" spans="1:50" s="162" customFormat="1" ht="12.75">
      <c r="A106" s="204"/>
      <c r="B106" s="216"/>
      <c r="C106" s="216"/>
      <c r="D106" s="216"/>
      <c r="E106" s="216"/>
      <c r="F106" s="216"/>
      <c r="G106" s="216"/>
      <c r="H106" s="216"/>
      <c r="I106" s="216"/>
      <c r="J106" s="216"/>
      <c r="K106" s="216"/>
      <c r="L106" s="454"/>
      <c r="M106" s="938"/>
      <c r="N106" s="357"/>
      <c r="O106" s="357"/>
      <c r="P106" s="357"/>
      <c r="Q106" s="357"/>
      <c r="R106" s="357"/>
      <c r="S106" s="357"/>
      <c r="T106" s="357"/>
      <c r="U106" s="357"/>
      <c r="V106" s="357"/>
      <c r="W106" s="357"/>
      <c r="X106" s="923"/>
      <c r="Y106" s="921"/>
      <c r="Z106" s="921"/>
      <c r="AA106" s="921"/>
      <c r="AB106" s="921"/>
      <c r="AC106" s="921"/>
      <c r="AD106" s="921"/>
      <c r="AE106" s="921"/>
      <c r="AF106" s="921"/>
      <c r="AG106" s="921"/>
      <c r="AH106" s="921"/>
      <c r="AI106" s="921"/>
      <c r="AJ106" s="921"/>
      <c r="AK106" s="921"/>
      <c r="AL106" s="921"/>
      <c r="AM106" s="921"/>
      <c r="AN106" s="921"/>
      <c r="AO106" s="921"/>
      <c r="AP106" s="921"/>
      <c r="AQ106" s="357"/>
      <c r="AR106" s="357"/>
      <c r="AS106" s="357"/>
      <c r="AT106" s="357"/>
      <c r="AU106" s="357"/>
      <c r="AV106" s="1048"/>
      <c r="AW106" s="1048"/>
      <c r="AX106" s="1048"/>
    </row>
    <row r="107" spans="1:50" s="162" customFormat="1" ht="7.5" customHeight="1">
      <c r="A107" s="377"/>
      <c r="B107" s="378"/>
      <c r="C107" s="379"/>
      <c r="D107" s="380"/>
      <c r="E107" s="380"/>
      <c r="F107" s="380"/>
      <c r="G107" s="381"/>
      <c r="H107" s="381"/>
      <c r="I107" s="381"/>
      <c r="J107" s="377"/>
      <c r="K107" s="377"/>
      <c r="L107" s="454"/>
      <c r="M107" s="938"/>
      <c r="N107" s="357"/>
      <c r="O107" s="357"/>
      <c r="P107" s="357"/>
      <c r="Q107" s="357"/>
      <c r="R107" s="357"/>
      <c r="S107" s="357"/>
      <c r="T107" s="357"/>
      <c r="U107" s="357"/>
      <c r="V107" s="357"/>
      <c r="W107" s="357"/>
      <c r="X107" s="923"/>
      <c r="Y107" s="921"/>
      <c r="Z107" s="921"/>
      <c r="AA107" s="921"/>
      <c r="AB107" s="921"/>
      <c r="AC107" s="921"/>
      <c r="AD107" s="921"/>
      <c r="AE107" s="921"/>
      <c r="AF107" s="921"/>
      <c r="AG107" s="921"/>
      <c r="AH107" s="921"/>
      <c r="AI107" s="921"/>
      <c r="AJ107" s="921"/>
      <c r="AK107" s="921"/>
      <c r="AL107" s="921"/>
      <c r="AM107" s="921"/>
      <c r="AN107" s="921"/>
      <c r="AO107" s="921"/>
      <c r="AP107" s="921"/>
      <c r="AQ107" s="357"/>
      <c r="AR107" s="357"/>
      <c r="AS107" s="357"/>
      <c r="AT107" s="357"/>
      <c r="AU107" s="357"/>
      <c r="AV107" s="1048"/>
      <c r="AW107" s="1048"/>
      <c r="AX107" s="1048"/>
    </row>
    <row r="108" spans="1:50" s="162" customFormat="1" ht="12.75">
      <c r="A108" s="367"/>
      <c r="B108" s="1296"/>
      <c r="C108" s="1296"/>
      <c r="D108" s="1296"/>
      <c r="E108" s="428"/>
      <c r="F108" s="428"/>
      <c r="G108" s="1297"/>
      <c r="H108" s="1297"/>
      <c r="I108" s="1297"/>
      <c r="J108" s="1297"/>
      <c r="K108" s="1297"/>
      <c r="L108" s="454"/>
      <c r="M108" s="938"/>
      <c r="N108" s="357"/>
      <c r="O108" s="357"/>
      <c r="P108" s="357"/>
      <c r="Q108" s="357"/>
      <c r="R108" s="357"/>
      <c r="S108" s="357"/>
      <c r="T108" s="357"/>
      <c r="U108" s="357"/>
      <c r="V108" s="357"/>
      <c r="W108" s="357"/>
      <c r="X108" s="923"/>
      <c r="Y108" s="921"/>
      <c r="Z108" s="921"/>
      <c r="AA108" s="921"/>
      <c r="AB108" s="921"/>
      <c r="AC108" s="921"/>
      <c r="AD108" s="921"/>
      <c r="AE108" s="921"/>
      <c r="AF108" s="921"/>
      <c r="AG108" s="921"/>
      <c r="AH108" s="921"/>
      <c r="AI108" s="921"/>
      <c r="AJ108" s="921"/>
      <c r="AK108" s="921"/>
      <c r="AL108" s="921"/>
      <c r="AM108" s="921"/>
      <c r="AN108" s="921"/>
      <c r="AO108" s="921"/>
      <c r="AP108" s="921"/>
      <c r="AQ108" s="357"/>
      <c r="AR108" s="357"/>
      <c r="AS108" s="357"/>
      <c r="AT108" s="357"/>
      <c r="AU108" s="357"/>
      <c r="AV108" s="1048"/>
      <c r="AW108" s="1048"/>
      <c r="AX108" s="1048"/>
    </row>
    <row r="109" spans="1:50" s="162" customFormat="1" ht="12">
      <c r="A109" s="368"/>
      <c r="B109" s="369"/>
      <c r="C109" s="369"/>
      <c r="D109" s="369"/>
      <c r="E109" s="369"/>
      <c r="F109" s="369"/>
      <c r="G109" s="370"/>
      <c r="H109" s="370"/>
      <c r="I109" s="382"/>
      <c r="J109" s="370"/>
      <c r="K109" s="370"/>
      <c r="L109" s="454"/>
      <c r="M109" s="938"/>
      <c r="N109" s="357"/>
      <c r="O109" s="357"/>
      <c r="P109" s="357"/>
      <c r="Q109" s="357"/>
      <c r="R109" s="357"/>
      <c r="S109" s="357"/>
      <c r="T109" s="357"/>
      <c r="U109" s="357"/>
      <c r="V109" s="357"/>
      <c r="W109" s="357"/>
      <c r="X109" s="923"/>
      <c r="Y109" s="921"/>
      <c r="Z109" s="921"/>
      <c r="AA109" s="921"/>
      <c r="AB109" s="921"/>
      <c r="AC109" s="921"/>
      <c r="AD109" s="921"/>
      <c r="AE109" s="921"/>
      <c r="AF109" s="921"/>
      <c r="AG109" s="921"/>
      <c r="AH109" s="921"/>
      <c r="AI109" s="921"/>
      <c r="AJ109" s="921"/>
      <c r="AK109" s="921"/>
      <c r="AL109" s="921"/>
      <c r="AM109" s="921"/>
      <c r="AN109" s="921"/>
      <c r="AO109" s="921"/>
      <c r="AP109" s="921"/>
      <c r="AQ109" s="357"/>
      <c r="AR109" s="357"/>
      <c r="AS109" s="357"/>
      <c r="AT109" s="357"/>
      <c r="AU109" s="357"/>
      <c r="AV109" s="1048"/>
      <c r="AW109" s="1048"/>
      <c r="AX109" s="1048"/>
    </row>
    <row r="110" spans="1:50" s="162" customFormat="1" ht="8.25" customHeight="1">
      <c r="A110" s="383"/>
      <c r="B110" s="384"/>
      <c r="C110" s="385"/>
      <c r="D110" s="385"/>
      <c r="E110" s="385"/>
      <c r="F110" s="385"/>
      <c r="G110" s="385"/>
      <c r="H110" s="385"/>
      <c r="I110" s="385"/>
      <c r="J110" s="385"/>
      <c r="K110" s="385"/>
      <c r="L110" s="454"/>
      <c r="M110" s="938"/>
      <c r="N110" s="357"/>
      <c r="O110" s="357"/>
      <c r="P110" s="357"/>
      <c r="Q110" s="357"/>
      <c r="R110" s="357"/>
      <c r="S110" s="357"/>
      <c r="T110" s="357"/>
      <c r="U110" s="357"/>
      <c r="V110" s="357"/>
      <c r="W110" s="357"/>
      <c r="X110" s="923"/>
      <c r="Y110" s="921"/>
      <c r="Z110" s="921"/>
      <c r="AA110" s="921"/>
      <c r="AB110" s="921"/>
      <c r="AC110" s="921"/>
      <c r="AD110" s="921"/>
      <c r="AE110" s="921"/>
      <c r="AF110" s="921"/>
      <c r="AG110" s="921"/>
      <c r="AH110" s="921"/>
      <c r="AI110" s="921"/>
      <c r="AJ110" s="921"/>
      <c r="AK110" s="921"/>
      <c r="AL110" s="921"/>
      <c r="AM110" s="921"/>
      <c r="AN110" s="921"/>
      <c r="AO110" s="921"/>
      <c r="AP110" s="921"/>
      <c r="AQ110" s="357"/>
      <c r="AR110" s="357"/>
      <c r="AS110" s="357"/>
      <c r="AT110" s="357"/>
      <c r="AU110" s="357"/>
      <c r="AV110" s="1048"/>
      <c r="AW110" s="1048"/>
      <c r="AX110" s="1048"/>
    </row>
    <row r="111" spans="1:50" s="162" customFormat="1" ht="12.75">
      <c r="A111" s="371"/>
      <c r="B111" s="372"/>
      <c r="C111" s="372"/>
      <c r="D111" s="372"/>
      <c r="E111" s="372"/>
      <c r="F111" s="372"/>
      <c r="G111" s="372"/>
      <c r="H111" s="372"/>
      <c r="I111" s="386"/>
      <c r="J111" s="372"/>
      <c r="K111" s="373"/>
      <c r="L111" s="695"/>
      <c r="M111" s="938"/>
      <c r="N111" s="357"/>
      <c r="O111" s="357"/>
      <c r="P111" s="357"/>
      <c r="Q111" s="357"/>
      <c r="R111" s="357"/>
      <c r="S111" s="357"/>
      <c r="T111" s="357"/>
      <c r="U111" s="357"/>
      <c r="V111" s="357"/>
      <c r="W111" s="357"/>
      <c r="X111" s="923"/>
      <c r="Y111" s="921"/>
      <c r="Z111" s="921"/>
      <c r="AA111" s="921"/>
      <c r="AB111" s="921"/>
      <c r="AC111" s="921"/>
      <c r="AD111" s="921"/>
      <c r="AE111" s="921"/>
      <c r="AF111" s="921"/>
      <c r="AG111" s="921"/>
      <c r="AH111" s="921"/>
      <c r="AI111" s="921"/>
      <c r="AJ111" s="921"/>
      <c r="AK111" s="921"/>
      <c r="AL111" s="921"/>
      <c r="AM111" s="921"/>
      <c r="AN111" s="921"/>
      <c r="AO111" s="921"/>
      <c r="AP111" s="921"/>
      <c r="AQ111" s="357"/>
      <c r="AR111" s="357"/>
      <c r="AS111" s="357"/>
      <c r="AT111" s="357"/>
      <c r="AU111" s="357"/>
      <c r="AV111" s="1048"/>
      <c r="AW111" s="1048"/>
      <c r="AX111" s="1048"/>
    </row>
    <row r="112" spans="1:50" s="162" customFormat="1" ht="12.75">
      <c r="A112" s="374"/>
      <c r="B112" s="375"/>
      <c r="C112" s="375"/>
      <c r="D112" s="375"/>
      <c r="E112" s="375"/>
      <c r="F112" s="375"/>
      <c r="G112" s="375"/>
      <c r="H112" s="375"/>
      <c r="I112" s="387"/>
      <c r="J112" s="375"/>
      <c r="K112" s="376"/>
      <c r="L112" s="454"/>
      <c r="M112" s="938"/>
      <c r="N112" s="357"/>
      <c r="O112" s="357"/>
      <c r="P112" s="357"/>
      <c r="Q112" s="357"/>
      <c r="R112" s="357"/>
      <c r="S112" s="357"/>
      <c r="T112" s="357"/>
      <c r="U112" s="357"/>
      <c r="V112" s="357"/>
      <c r="W112" s="357"/>
      <c r="X112" s="923"/>
      <c r="Y112" s="921"/>
      <c r="Z112" s="921"/>
      <c r="AA112" s="921"/>
      <c r="AB112" s="921"/>
      <c r="AC112" s="921"/>
      <c r="AD112" s="921"/>
      <c r="AE112" s="921"/>
      <c r="AF112" s="921"/>
      <c r="AG112" s="921"/>
      <c r="AH112" s="921"/>
      <c r="AI112" s="921"/>
      <c r="AJ112" s="921"/>
      <c r="AK112" s="921"/>
      <c r="AL112" s="921"/>
      <c r="AM112" s="921"/>
      <c r="AN112" s="921"/>
      <c r="AO112" s="921"/>
      <c r="AP112" s="921"/>
      <c r="AQ112" s="357"/>
      <c r="AR112" s="357"/>
      <c r="AS112" s="357"/>
      <c r="AT112" s="357"/>
      <c r="AU112" s="357"/>
      <c r="AV112" s="1048"/>
      <c r="AW112" s="1048"/>
      <c r="AX112" s="1048"/>
    </row>
    <row r="113" spans="1:50" s="162" customFormat="1" ht="12.75">
      <c r="A113" s="371"/>
      <c r="B113" s="372"/>
      <c r="C113" s="372"/>
      <c r="D113" s="372"/>
      <c r="E113" s="372"/>
      <c r="F113" s="372"/>
      <c r="G113" s="372"/>
      <c r="H113" s="372"/>
      <c r="I113" s="386"/>
      <c r="J113" s="372"/>
      <c r="K113" s="373"/>
      <c r="L113" s="454"/>
      <c r="M113" s="938"/>
      <c r="N113" s="357"/>
      <c r="O113" s="357"/>
      <c r="P113" s="357"/>
      <c r="Q113" s="357"/>
      <c r="R113" s="357"/>
      <c r="S113" s="357"/>
      <c r="T113" s="357"/>
      <c r="U113" s="357"/>
      <c r="V113" s="357"/>
      <c r="W113" s="357"/>
      <c r="X113" s="923"/>
      <c r="Y113" s="921"/>
      <c r="Z113" s="921"/>
      <c r="AA113" s="921"/>
      <c r="AB113" s="921"/>
      <c r="AC113" s="921"/>
      <c r="AD113" s="921"/>
      <c r="AE113" s="921"/>
      <c r="AF113" s="921"/>
      <c r="AG113" s="921"/>
      <c r="AH113" s="921"/>
      <c r="AI113" s="921"/>
      <c r="AJ113" s="921"/>
      <c r="AK113" s="921"/>
      <c r="AL113" s="921"/>
      <c r="AM113" s="921"/>
      <c r="AN113" s="921"/>
      <c r="AO113" s="921"/>
      <c r="AP113" s="921"/>
      <c r="AQ113" s="357"/>
      <c r="AR113" s="357"/>
      <c r="AS113" s="357"/>
      <c r="AT113" s="357"/>
      <c r="AU113" s="357"/>
      <c r="AV113" s="1048"/>
      <c r="AW113" s="1048"/>
      <c r="AX113" s="1048"/>
    </row>
    <row r="114" spans="1:50" s="162" customFormat="1" ht="12.75">
      <c r="A114" s="374"/>
      <c r="B114" s="375"/>
      <c r="C114" s="375"/>
      <c r="D114" s="375"/>
      <c r="E114" s="375"/>
      <c r="F114" s="375"/>
      <c r="G114" s="375"/>
      <c r="H114" s="375"/>
      <c r="I114" s="387"/>
      <c r="J114" s="375"/>
      <c r="K114" s="376"/>
      <c r="L114" s="454"/>
      <c r="M114" s="938"/>
      <c r="N114" s="357"/>
      <c r="O114" s="357"/>
      <c r="P114" s="357"/>
      <c r="Q114" s="357"/>
      <c r="R114" s="357"/>
      <c r="S114" s="357"/>
      <c r="T114" s="357"/>
      <c r="U114" s="357"/>
      <c r="V114" s="357"/>
      <c r="W114" s="357"/>
      <c r="X114" s="923"/>
      <c r="Y114" s="921"/>
      <c r="Z114" s="921"/>
      <c r="AA114" s="921"/>
      <c r="AB114" s="921"/>
      <c r="AC114" s="921"/>
      <c r="AD114" s="921"/>
      <c r="AE114" s="921"/>
      <c r="AF114" s="921"/>
      <c r="AG114" s="921"/>
      <c r="AH114" s="921"/>
      <c r="AI114" s="921"/>
      <c r="AJ114" s="921"/>
      <c r="AK114" s="921"/>
      <c r="AL114" s="921"/>
      <c r="AM114" s="921"/>
      <c r="AN114" s="921"/>
      <c r="AO114" s="921"/>
      <c r="AP114" s="921"/>
      <c r="AQ114" s="357"/>
      <c r="AR114" s="357"/>
      <c r="AS114" s="357"/>
      <c r="AT114" s="357"/>
      <c r="AU114" s="357"/>
      <c r="AV114" s="1048"/>
      <c r="AW114" s="1048"/>
      <c r="AX114" s="1048"/>
    </row>
    <row r="115" spans="1:50" s="162" customFormat="1" ht="12.75">
      <c r="A115" s="371"/>
      <c r="B115" s="372"/>
      <c r="C115" s="372"/>
      <c r="D115" s="372"/>
      <c r="E115" s="372"/>
      <c r="F115" s="372"/>
      <c r="G115" s="372"/>
      <c r="H115" s="372"/>
      <c r="I115" s="386"/>
      <c r="J115" s="372"/>
      <c r="K115" s="373"/>
      <c r="L115" s="454"/>
      <c r="M115" s="938"/>
      <c r="N115" s="946"/>
      <c r="O115" s="357"/>
      <c r="P115" s="357"/>
      <c r="Q115" s="357"/>
      <c r="R115" s="357"/>
      <c r="S115" s="357"/>
      <c r="T115" s="357"/>
      <c r="U115" s="357"/>
      <c r="V115" s="357"/>
      <c r="W115" s="357"/>
      <c r="X115" s="923"/>
      <c r="Y115" s="921"/>
      <c r="Z115" s="921"/>
      <c r="AA115" s="921"/>
      <c r="AB115" s="921"/>
      <c r="AC115" s="921"/>
      <c r="AD115" s="921"/>
      <c r="AE115" s="921"/>
      <c r="AF115" s="921"/>
      <c r="AG115" s="921"/>
      <c r="AH115" s="921"/>
      <c r="AI115" s="921"/>
      <c r="AJ115" s="921"/>
      <c r="AK115" s="921"/>
      <c r="AL115" s="921"/>
      <c r="AM115" s="921"/>
      <c r="AN115" s="921"/>
      <c r="AO115" s="921"/>
      <c r="AP115" s="921"/>
      <c r="AQ115" s="357"/>
      <c r="AR115" s="357"/>
      <c r="AS115" s="357"/>
      <c r="AT115" s="357"/>
      <c r="AU115" s="357"/>
      <c r="AV115" s="1048"/>
      <c r="AW115" s="1048"/>
      <c r="AX115" s="1048"/>
    </row>
    <row r="116" spans="1:50" s="162" customFormat="1" ht="12.75">
      <c r="A116" s="285"/>
      <c r="B116" s="286"/>
      <c r="C116" s="286"/>
      <c r="D116" s="286"/>
      <c r="E116" s="286"/>
      <c r="F116" s="286"/>
      <c r="G116" s="286"/>
      <c r="H116" s="286"/>
      <c r="I116" s="287"/>
      <c r="J116" s="286"/>
      <c r="K116" s="288"/>
      <c r="L116" s="454"/>
      <c r="M116" s="938"/>
      <c r="N116" s="946"/>
      <c r="O116" s="357"/>
      <c r="P116" s="357"/>
      <c r="Q116" s="357"/>
      <c r="R116" s="357"/>
      <c r="S116" s="357"/>
      <c r="T116" s="357"/>
      <c r="U116" s="357"/>
      <c r="V116" s="357"/>
      <c r="W116" s="357"/>
      <c r="X116" s="923"/>
      <c r="Y116" s="921"/>
      <c r="Z116" s="921"/>
      <c r="AA116" s="921"/>
      <c r="AB116" s="921"/>
      <c r="AC116" s="921"/>
      <c r="AD116" s="921"/>
      <c r="AE116" s="921"/>
      <c r="AF116" s="921"/>
      <c r="AG116" s="921"/>
      <c r="AH116" s="921"/>
      <c r="AI116" s="921"/>
      <c r="AJ116" s="921"/>
      <c r="AK116" s="921"/>
      <c r="AL116" s="921"/>
      <c r="AM116" s="921"/>
      <c r="AN116" s="921"/>
      <c r="AO116" s="921"/>
      <c r="AP116" s="921"/>
      <c r="AQ116" s="357"/>
      <c r="AR116" s="357"/>
      <c r="AS116" s="357"/>
      <c r="AT116" s="357"/>
      <c r="AU116" s="357"/>
      <c r="AV116" s="1048"/>
      <c r="AW116" s="1048"/>
      <c r="AX116" s="1048"/>
    </row>
    <row r="117" spans="1:50" s="162" customFormat="1" ht="12.75">
      <c r="A117" s="285"/>
      <c r="B117" s="388"/>
      <c r="C117" s="388"/>
      <c r="D117" s="388"/>
      <c r="E117" s="388"/>
      <c r="F117" s="388"/>
      <c r="G117" s="388"/>
      <c r="H117" s="388"/>
      <c r="I117" s="287"/>
      <c r="J117" s="388"/>
      <c r="K117" s="288"/>
      <c r="L117" s="454"/>
      <c r="M117" s="938"/>
      <c r="N117" s="946"/>
      <c r="O117" s="357"/>
      <c r="P117" s="357"/>
      <c r="Q117" s="357"/>
      <c r="R117" s="357"/>
      <c r="S117" s="357"/>
      <c r="T117" s="357"/>
      <c r="U117" s="357"/>
      <c r="V117" s="357"/>
      <c r="W117" s="357"/>
      <c r="X117" s="923"/>
      <c r="Y117" s="921"/>
      <c r="Z117" s="921"/>
      <c r="AA117" s="921"/>
      <c r="AB117" s="921"/>
      <c r="AC117" s="921"/>
      <c r="AD117" s="921"/>
      <c r="AE117" s="921"/>
      <c r="AF117" s="921"/>
      <c r="AG117" s="921"/>
      <c r="AH117" s="921"/>
      <c r="AI117" s="921"/>
      <c r="AJ117" s="921"/>
      <c r="AK117" s="921"/>
      <c r="AL117" s="921"/>
      <c r="AM117" s="921"/>
      <c r="AN117" s="921"/>
      <c r="AO117" s="921"/>
      <c r="AP117" s="921"/>
      <c r="AQ117" s="357"/>
      <c r="AR117" s="357"/>
      <c r="AS117" s="357"/>
      <c r="AT117" s="357"/>
      <c r="AU117" s="357"/>
      <c r="AV117" s="1048"/>
      <c r="AW117" s="1048"/>
      <c r="AX117" s="1048"/>
    </row>
    <row r="118" spans="1:50" s="162" customFormat="1" ht="12.75">
      <c r="A118" s="204"/>
      <c r="B118" s="216"/>
      <c r="C118" s="216"/>
      <c r="D118" s="216"/>
      <c r="E118" s="216"/>
      <c r="F118" s="216"/>
      <c r="G118" s="216"/>
      <c r="H118" s="216"/>
      <c r="I118" s="216"/>
      <c r="J118" s="216"/>
      <c r="K118" s="216"/>
      <c r="L118" s="454"/>
      <c r="M118" s="938"/>
      <c r="N118" s="946"/>
      <c r="O118" s="357"/>
      <c r="P118" s="357"/>
      <c r="Q118" s="357"/>
      <c r="R118" s="357"/>
      <c r="S118" s="357"/>
      <c r="T118" s="357"/>
      <c r="U118" s="357"/>
      <c r="V118" s="357"/>
      <c r="W118" s="357"/>
      <c r="X118" s="923"/>
      <c r="Y118" s="921"/>
      <c r="Z118" s="921"/>
      <c r="AA118" s="921"/>
      <c r="AB118" s="921"/>
      <c r="AC118" s="921"/>
      <c r="AD118" s="921"/>
      <c r="AE118" s="921"/>
      <c r="AF118" s="921"/>
      <c r="AG118" s="921"/>
      <c r="AH118" s="921"/>
      <c r="AI118" s="921"/>
      <c r="AJ118" s="921"/>
      <c r="AK118" s="921"/>
      <c r="AL118" s="921"/>
      <c r="AM118" s="921"/>
      <c r="AN118" s="921"/>
      <c r="AO118" s="921"/>
      <c r="AP118" s="921"/>
      <c r="AQ118" s="357"/>
      <c r="AR118" s="357"/>
      <c r="AS118" s="357"/>
      <c r="AT118" s="357"/>
      <c r="AU118" s="357"/>
      <c r="AV118" s="1048"/>
      <c r="AW118" s="1048"/>
      <c r="AX118" s="1048"/>
    </row>
    <row r="119" spans="1:50" s="162" customFormat="1" ht="12.75">
      <c r="A119" s="204"/>
      <c r="B119" s="216"/>
      <c r="C119" s="216"/>
      <c r="D119" s="216"/>
      <c r="E119" s="216"/>
      <c r="F119" s="216"/>
      <c r="G119" s="216"/>
      <c r="H119" s="216"/>
      <c r="I119" s="216"/>
      <c r="J119" s="216"/>
      <c r="K119" s="216"/>
      <c r="L119" s="696"/>
      <c r="M119" s="938"/>
      <c r="N119" s="946"/>
      <c r="O119" s="357"/>
      <c r="P119" s="357"/>
      <c r="Q119" s="357"/>
      <c r="R119" s="357"/>
      <c r="S119" s="357"/>
      <c r="T119" s="357"/>
      <c r="U119" s="357"/>
      <c r="V119" s="357"/>
      <c r="W119" s="357"/>
      <c r="X119" s="923"/>
      <c r="Y119" s="921"/>
      <c r="Z119" s="921"/>
      <c r="AA119" s="921"/>
      <c r="AB119" s="921"/>
      <c r="AC119" s="921"/>
      <c r="AD119" s="921"/>
      <c r="AE119" s="921"/>
      <c r="AF119" s="921"/>
      <c r="AG119" s="921"/>
      <c r="AH119" s="921"/>
      <c r="AI119" s="921"/>
      <c r="AJ119" s="921"/>
      <c r="AK119" s="921"/>
      <c r="AL119" s="921"/>
      <c r="AM119" s="921"/>
      <c r="AN119" s="921"/>
      <c r="AO119" s="921"/>
      <c r="AP119" s="921"/>
      <c r="AQ119" s="357"/>
      <c r="AR119" s="357"/>
      <c r="AS119" s="357"/>
      <c r="AT119" s="357"/>
      <c r="AU119" s="357"/>
      <c r="AV119" s="1048"/>
      <c r="AW119" s="1048"/>
      <c r="AX119" s="1048"/>
    </row>
    <row r="120" spans="1:50" s="162" customFormat="1" ht="12.75">
      <c r="A120" s="204"/>
      <c r="B120" s="216"/>
      <c r="C120" s="216"/>
      <c r="D120" s="216"/>
      <c r="E120" s="216"/>
      <c r="F120" s="216"/>
      <c r="G120" s="216"/>
      <c r="H120" s="216"/>
      <c r="I120" s="216"/>
      <c r="J120" s="216"/>
      <c r="K120" s="216"/>
      <c r="L120" s="454"/>
      <c r="M120" s="938"/>
      <c r="N120" s="357"/>
      <c r="O120" s="357"/>
      <c r="P120" s="357"/>
      <c r="Q120" s="357"/>
      <c r="R120" s="357"/>
      <c r="S120" s="357"/>
      <c r="T120" s="357"/>
      <c r="U120" s="357"/>
      <c r="V120" s="357"/>
      <c r="W120" s="357"/>
      <c r="X120" s="923"/>
      <c r="Y120" s="921"/>
      <c r="Z120" s="921"/>
      <c r="AA120" s="921"/>
      <c r="AB120" s="921"/>
      <c r="AC120" s="921"/>
      <c r="AD120" s="921"/>
      <c r="AE120" s="921"/>
      <c r="AF120" s="921"/>
      <c r="AG120" s="921"/>
      <c r="AH120" s="921"/>
      <c r="AI120" s="921"/>
      <c r="AJ120" s="921"/>
      <c r="AK120" s="921"/>
      <c r="AL120" s="921"/>
      <c r="AM120" s="921"/>
      <c r="AN120" s="921"/>
      <c r="AO120" s="921"/>
      <c r="AP120" s="921"/>
      <c r="AQ120" s="357"/>
      <c r="AR120" s="357"/>
      <c r="AS120" s="357"/>
      <c r="AT120" s="357"/>
      <c r="AU120" s="357"/>
      <c r="AV120" s="1048"/>
      <c r="AW120" s="1048"/>
      <c r="AX120" s="1048"/>
    </row>
    <row r="121" spans="1:50" s="162" customFormat="1" ht="12.75">
      <c r="A121" s="204"/>
      <c r="B121" s="216"/>
      <c r="C121" s="216"/>
      <c r="D121" s="216"/>
      <c r="E121" s="216"/>
      <c r="F121" s="216"/>
      <c r="G121" s="216"/>
      <c r="H121" s="216"/>
      <c r="I121" s="216"/>
      <c r="J121" s="216"/>
      <c r="K121" s="216"/>
      <c r="L121" s="454"/>
      <c r="M121" s="938"/>
      <c r="N121" s="357"/>
      <c r="O121" s="357"/>
      <c r="P121" s="357"/>
      <c r="Q121" s="357"/>
      <c r="R121" s="357"/>
      <c r="S121" s="357"/>
      <c r="T121" s="357"/>
      <c r="U121" s="357"/>
      <c r="V121" s="357"/>
      <c r="W121" s="357"/>
      <c r="X121" s="923"/>
      <c r="Y121" s="921"/>
      <c r="Z121" s="921"/>
      <c r="AA121" s="921"/>
      <c r="AB121" s="921"/>
      <c r="AC121" s="921"/>
      <c r="AD121" s="921"/>
      <c r="AE121" s="921"/>
      <c r="AF121" s="921"/>
      <c r="AG121" s="921"/>
      <c r="AH121" s="921"/>
      <c r="AI121" s="921"/>
      <c r="AJ121" s="921"/>
      <c r="AK121" s="921"/>
      <c r="AL121" s="921"/>
      <c r="AM121" s="921"/>
      <c r="AN121" s="921"/>
      <c r="AO121" s="921"/>
      <c r="AP121" s="921"/>
      <c r="AQ121" s="357"/>
      <c r="AR121" s="357"/>
      <c r="AS121" s="357"/>
      <c r="AT121" s="357"/>
      <c r="AU121" s="357"/>
      <c r="AV121" s="1048"/>
      <c r="AW121" s="1048"/>
      <c r="AX121" s="1048"/>
    </row>
    <row r="122" spans="1:50" s="162" customFormat="1" ht="12.75">
      <c r="A122" s="204"/>
      <c r="B122" s="216"/>
      <c r="C122" s="216"/>
      <c r="D122" s="216"/>
      <c r="E122" s="216"/>
      <c r="F122" s="216"/>
      <c r="G122" s="216"/>
      <c r="H122" s="216"/>
      <c r="I122" s="216"/>
      <c r="J122" s="216"/>
      <c r="K122" s="216"/>
      <c r="L122" s="454"/>
      <c r="M122" s="938"/>
      <c r="N122" s="357"/>
      <c r="O122" s="357"/>
      <c r="P122" s="357"/>
      <c r="Q122" s="357"/>
      <c r="R122" s="357"/>
      <c r="S122" s="357"/>
      <c r="T122" s="357"/>
      <c r="U122" s="357"/>
      <c r="V122" s="357"/>
      <c r="W122" s="357"/>
      <c r="X122" s="923"/>
      <c r="Y122" s="921"/>
      <c r="Z122" s="921"/>
      <c r="AA122" s="921"/>
      <c r="AB122" s="921"/>
      <c r="AC122" s="921"/>
      <c r="AD122" s="921"/>
      <c r="AE122" s="921"/>
      <c r="AF122" s="921"/>
      <c r="AG122" s="921"/>
      <c r="AH122" s="921"/>
      <c r="AI122" s="921"/>
      <c r="AJ122" s="921"/>
      <c r="AK122" s="921"/>
      <c r="AL122" s="921"/>
      <c r="AM122" s="921"/>
      <c r="AN122" s="921"/>
      <c r="AO122" s="921"/>
      <c r="AP122" s="921"/>
      <c r="AQ122" s="357"/>
      <c r="AR122" s="357"/>
      <c r="AS122" s="357"/>
      <c r="AT122" s="357"/>
      <c r="AU122" s="357"/>
      <c r="AV122" s="1048"/>
      <c r="AW122" s="1048"/>
      <c r="AX122" s="1048"/>
    </row>
    <row r="123" spans="1:50" s="162" customFormat="1" ht="12.75">
      <c r="A123" s="204"/>
      <c r="B123" s="216"/>
      <c r="C123" s="216"/>
      <c r="D123" s="216"/>
      <c r="E123" s="216"/>
      <c r="F123" s="216"/>
      <c r="G123" s="216"/>
      <c r="H123" s="216"/>
      <c r="I123" s="216"/>
      <c r="J123" s="216"/>
      <c r="K123" s="216"/>
      <c r="L123" s="454"/>
      <c r="M123" s="938"/>
      <c r="N123" s="357"/>
      <c r="O123" s="357"/>
      <c r="P123" s="357"/>
      <c r="Q123" s="357"/>
      <c r="R123" s="357"/>
      <c r="S123" s="357"/>
      <c r="T123" s="357"/>
      <c r="U123" s="357"/>
      <c r="V123" s="357"/>
      <c r="W123" s="357"/>
      <c r="X123" s="923"/>
      <c r="Y123" s="921"/>
      <c r="Z123" s="921"/>
      <c r="AA123" s="921"/>
      <c r="AB123" s="921"/>
      <c r="AC123" s="921"/>
      <c r="AD123" s="921"/>
      <c r="AE123" s="921"/>
      <c r="AF123" s="921"/>
      <c r="AG123" s="921"/>
      <c r="AH123" s="921"/>
      <c r="AI123" s="921"/>
      <c r="AJ123" s="921"/>
      <c r="AK123" s="921"/>
      <c r="AL123" s="921"/>
      <c r="AM123" s="921"/>
      <c r="AN123" s="921"/>
      <c r="AO123" s="921"/>
      <c r="AP123" s="921"/>
      <c r="AQ123" s="357"/>
      <c r="AR123" s="357"/>
      <c r="AS123" s="357"/>
      <c r="AT123" s="357"/>
      <c r="AU123" s="357"/>
      <c r="AV123" s="1048"/>
      <c r="AW123" s="1048"/>
      <c r="AX123" s="1048"/>
    </row>
    <row r="124" spans="1:50" s="162" customFormat="1" ht="12.75">
      <c r="A124" s="204"/>
      <c r="B124" s="216"/>
      <c r="C124" s="216"/>
      <c r="D124" s="216"/>
      <c r="E124" s="216"/>
      <c r="F124" s="216"/>
      <c r="G124" s="216"/>
      <c r="H124" s="216"/>
      <c r="I124" s="216"/>
      <c r="J124" s="216"/>
      <c r="K124" s="216"/>
      <c r="L124" s="454"/>
      <c r="M124" s="938"/>
      <c r="N124" s="357"/>
      <c r="O124" s="357"/>
      <c r="P124" s="357"/>
      <c r="Q124" s="357"/>
      <c r="R124" s="357"/>
      <c r="S124" s="357"/>
      <c r="T124" s="357"/>
      <c r="U124" s="357"/>
      <c r="V124" s="357"/>
      <c r="W124" s="357"/>
      <c r="X124" s="923"/>
      <c r="Y124" s="921"/>
      <c r="Z124" s="921"/>
      <c r="AA124" s="921"/>
      <c r="AB124" s="921"/>
      <c r="AC124" s="921"/>
      <c r="AD124" s="921"/>
      <c r="AE124" s="921"/>
      <c r="AF124" s="921"/>
      <c r="AG124" s="921"/>
      <c r="AH124" s="921"/>
      <c r="AI124" s="921"/>
      <c r="AJ124" s="921"/>
      <c r="AK124" s="921"/>
      <c r="AL124" s="921"/>
      <c r="AM124" s="921"/>
      <c r="AN124" s="921"/>
      <c r="AO124" s="921"/>
      <c r="AP124" s="921"/>
      <c r="AQ124" s="357"/>
      <c r="AR124" s="357"/>
      <c r="AS124" s="357"/>
      <c r="AT124" s="357"/>
      <c r="AU124" s="357"/>
      <c r="AV124" s="1048"/>
      <c r="AW124" s="1048"/>
      <c r="AX124" s="1048"/>
    </row>
    <row r="125" spans="1:50" s="162" customFormat="1" ht="12.75">
      <c r="A125" s="204"/>
      <c r="B125" s="216"/>
      <c r="C125" s="216"/>
      <c r="D125" s="216"/>
      <c r="E125" s="216"/>
      <c r="F125" s="216"/>
      <c r="G125" s="216"/>
      <c r="H125" s="216"/>
      <c r="I125" s="216"/>
      <c r="J125" s="216"/>
      <c r="K125" s="216"/>
      <c r="L125" s="454"/>
      <c r="M125" s="938"/>
      <c r="N125" s="357"/>
      <c r="O125" s="357"/>
      <c r="P125" s="357"/>
      <c r="Q125" s="357"/>
      <c r="R125" s="357"/>
      <c r="S125" s="357"/>
      <c r="T125" s="357"/>
      <c r="U125" s="357"/>
      <c r="V125" s="357"/>
      <c r="W125" s="357"/>
      <c r="X125" s="923"/>
      <c r="Y125" s="921"/>
      <c r="Z125" s="921"/>
      <c r="AA125" s="921"/>
      <c r="AB125" s="921"/>
      <c r="AC125" s="921"/>
      <c r="AD125" s="921"/>
      <c r="AE125" s="921"/>
      <c r="AF125" s="921"/>
      <c r="AG125" s="921"/>
      <c r="AH125" s="921"/>
      <c r="AI125" s="921"/>
      <c r="AJ125" s="921"/>
      <c r="AK125" s="921"/>
      <c r="AL125" s="921"/>
      <c r="AM125" s="921"/>
      <c r="AN125" s="921"/>
      <c r="AO125" s="921"/>
      <c r="AP125" s="921"/>
      <c r="AQ125" s="357"/>
      <c r="AR125" s="357"/>
      <c r="AS125" s="357"/>
      <c r="AT125" s="357"/>
      <c r="AU125" s="357"/>
      <c r="AV125" s="1048"/>
      <c r="AW125" s="1048"/>
      <c r="AX125" s="1048"/>
    </row>
    <row r="126" spans="1:50" s="162" customFormat="1" ht="12.75">
      <c r="A126" s="204"/>
      <c r="B126" s="216"/>
      <c r="C126" s="216"/>
      <c r="D126" s="216"/>
      <c r="E126" s="216"/>
      <c r="F126" s="216"/>
      <c r="G126" s="216"/>
      <c r="H126" s="216"/>
      <c r="I126" s="216"/>
      <c r="J126" s="216"/>
      <c r="K126" s="216"/>
      <c r="L126" s="454"/>
      <c r="M126" s="938"/>
      <c r="N126" s="357"/>
      <c r="O126" s="357"/>
      <c r="P126" s="357"/>
      <c r="Q126" s="357"/>
      <c r="R126" s="357"/>
      <c r="S126" s="357"/>
      <c r="T126" s="357"/>
      <c r="U126" s="357"/>
      <c r="V126" s="357"/>
      <c r="W126" s="357"/>
      <c r="X126" s="923"/>
      <c r="Y126" s="921"/>
      <c r="Z126" s="921"/>
      <c r="AA126" s="921"/>
      <c r="AB126" s="921"/>
      <c r="AC126" s="921"/>
      <c r="AD126" s="921"/>
      <c r="AE126" s="921"/>
      <c r="AF126" s="921"/>
      <c r="AG126" s="921"/>
      <c r="AH126" s="921"/>
      <c r="AI126" s="921"/>
      <c r="AJ126" s="921"/>
      <c r="AK126" s="921"/>
      <c r="AL126" s="921"/>
      <c r="AM126" s="921"/>
      <c r="AN126" s="921"/>
      <c r="AO126" s="921"/>
      <c r="AP126" s="921"/>
      <c r="AQ126" s="357"/>
      <c r="AR126" s="357"/>
      <c r="AS126" s="357"/>
      <c r="AT126" s="357"/>
      <c r="AU126" s="357"/>
      <c r="AV126" s="1048"/>
      <c r="AW126" s="1048"/>
      <c r="AX126" s="1048"/>
    </row>
    <row r="127" spans="1:50" s="162" customFormat="1" ht="12.75">
      <c r="A127" s="204"/>
      <c r="B127" s="216"/>
      <c r="C127" s="216"/>
      <c r="D127" s="216"/>
      <c r="E127" s="216"/>
      <c r="F127" s="216"/>
      <c r="G127" s="216"/>
      <c r="H127" s="216"/>
      <c r="I127" s="216"/>
      <c r="J127" s="216"/>
      <c r="K127" s="216"/>
      <c r="L127" s="454"/>
      <c r="M127" s="938"/>
      <c r="N127" s="357"/>
      <c r="O127" s="357"/>
      <c r="P127" s="357"/>
      <c r="Q127" s="357"/>
      <c r="R127" s="357"/>
      <c r="S127" s="357"/>
      <c r="T127" s="357"/>
      <c r="U127" s="357"/>
      <c r="V127" s="357"/>
      <c r="W127" s="357"/>
      <c r="X127" s="923"/>
      <c r="Y127" s="921"/>
      <c r="Z127" s="921"/>
      <c r="AA127" s="921"/>
      <c r="AB127" s="921"/>
      <c r="AC127" s="921"/>
      <c r="AD127" s="921"/>
      <c r="AE127" s="921"/>
      <c r="AF127" s="921"/>
      <c r="AG127" s="921"/>
      <c r="AH127" s="921"/>
      <c r="AI127" s="921"/>
      <c r="AJ127" s="921"/>
      <c r="AK127" s="921"/>
      <c r="AL127" s="921"/>
      <c r="AM127" s="921"/>
      <c r="AN127" s="921"/>
      <c r="AO127" s="921"/>
      <c r="AP127" s="921"/>
      <c r="AQ127" s="357"/>
      <c r="AR127" s="357"/>
      <c r="AS127" s="357"/>
      <c r="AT127" s="357"/>
      <c r="AU127" s="357"/>
      <c r="AV127" s="1048"/>
      <c r="AW127" s="1048"/>
      <c r="AX127" s="1048"/>
    </row>
    <row r="128" spans="1:50" s="162" customFormat="1" ht="12.75">
      <c r="A128" s="204"/>
      <c r="B128" s="216"/>
      <c r="C128" s="216"/>
      <c r="D128" s="216"/>
      <c r="E128" s="216"/>
      <c r="F128" s="216"/>
      <c r="G128" s="216"/>
      <c r="H128" s="216"/>
      <c r="I128" s="216"/>
      <c r="J128" s="216"/>
      <c r="K128" s="216"/>
      <c r="L128" s="454"/>
      <c r="M128" s="938"/>
      <c r="N128" s="357"/>
      <c r="O128" s="357"/>
      <c r="P128" s="357"/>
      <c r="Q128" s="357"/>
      <c r="R128" s="357"/>
      <c r="S128" s="357"/>
      <c r="T128" s="357"/>
      <c r="U128" s="357"/>
      <c r="V128" s="357"/>
      <c r="W128" s="357"/>
      <c r="X128" s="923"/>
      <c r="Y128" s="921"/>
      <c r="Z128" s="921"/>
      <c r="AA128" s="921"/>
      <c r="AB128" s="921"/>
      <c r="AC128" s="921"/>
      <c r="AD128" s="921"/>
      <c r="AE128" s="921"/>
      <c r="AF128" s="921"/>
      <c r="AG128" s="921"/>
      <c r="AH128" s="921"/>
      <c r="AI128" s="921"/>
      <c r="AJ128" s="921"/>
      <c r="AK128" s="921"/>
      <c r="AL128" s="921"/>
      <c r="AM128" s="921"/>
      <c r="AN128" s="921"/>
      <c r="AO128" s="921"/>
      <c r="AP128" s="921"/>
      <c r="AQ128" s="357"/>
      <c r="AR128" s="357"/>
      <c r="AS128" s="357"/>
      <c r="AT128" s="357"/>
      <c r="AU128" s="357"/>
      <c r="AV128" s="1048"/>
      <c r="AW128" s="1048"/>
      <c r="AX128" s="1048"/>
    </row>
    <row r="129" spans="1:50" s="162" customFormat="1" ht="12.75">
      <c r="A129" s="204"/>
      <c r="B129" s="216"/>
      <c r="C129" s="216"/>
      <c r="D129" s="216"/>
      <c r="E129" s="216"/>
      <c r="F129" s="216"/>
      <c r="G129" s="216"/>
      <c r="H129" s="216"/>
      <c r="I129" s="216"/>
      <c r="J129" s="216"/>
      <c r="K129" s="216"/>
      <c r="L129" s="454"/>
      <c r="M129" s="938"/>
      <c r="N129" s="357"/>
      <c r="O129" s="357"/>
      <c r="P129" s="357"/>
      <c r="Q129" s="357"/>
      <c r="R129" s="357"/>
      <c r="S129" s="357"/>
      <c r="T129" s="357"/>
      <c r="U129" s="357"/>
      <c r="V129" s="357"/>
      <c r="W129" s="357"/>
      <c r="X129" s="923"/>
      <c r="Y129" s="921"/>
      <c r="Z129" s="921"/>
      <c r="AA129" s="921"/>
      <c r="AB129" s="921"/>
      <c r="AC129" s="921"/>
      <c r="AD129" s="921"/>
      <c r="AE129" s="921"/>
      <c r="AF129" s="921"/>
      <c r="AG129" s="921"/>
      <c r="AH129" s="921"/>
      <c r="AI129" s="921"/>
      <c r="AJ129" s="921"/>
      <c r="AK129" s="921"/>
      <c r="AL129" s="921"/>
      <c r="AM129" s="921"/>
      <c r="AN129" s="921"/>
      <c r="AO129" s="921"/>
      <c r="AP129" s="921"/>
      <c r="AQ129" s="357"/>
      <c r="AR129" s="357"/>
      <c r="AS129" s="357"/>
      <c r="AT129" s="357"/>
      <c r="AU129" s="357"/>
      <c r="AV129" s="1048"/>
      <c r="AW129" s="1048"/>
      <c r="AX129" s="1048"/>
    </row>
    <row r="130" spans="1:50" s="162" customFormat="1" ht="12.75">
      <c r="A130" s="204"/>
      <c r="B130" s="216"/>
      <c r="C130" s="216"/>
      <c r="D130" s="216"/>
      <c r="E130" s="216"/>
      <c r="F130" s="216"/>
      <c r="G130" s="216"/>
      <c r="H130" s="216"/>
      <c r="I130" s="216"/>
      <c r="J130" s="216"/>
      <c r="K130" s="216"/>
      <c r="L130" s="454"/>
      <c r="M130" s="938"/>
      <c r="N130" s="357"/>
      <c r="O130" s="357"/>
      <c r="P130" s="357"/>
      <c r="Q130" s="357"/>
      <c r="R130" s="357"/>
      <c r="S130" s="357"/>
      <c r="T130" s="357"/>
      <c r="U130" s="357"/>
      <c r="V130" s="357"/>
      <c r="W130" s="357"/>
      <c r="X130" s="923"/>
      <c r="Y130" s="921"/>
      <c r="Z130" s="921"/>
      <c r="AA130" s="921"/>
      <c r="AB130" s="921"/>
      <c r="AC130" s="921"/>
      <c r="AD130" s="921"/>
      <c r="AE130" s="921"/>
      <c r="AF130" s="921"/>
      <c r="AG130" s="921"/>
      <c r="AH130" s="921"/>
      <c r="AI130" s="921"/>
      <c r="AJ130" s="921"/>
      <c r="AK130" s="921"/>
      <c r="AL130" s="921"/>
      <c r="AM130" s="921"/>
      <c r="AN130" s="921"/>
      <c r="AO130" s="921"/>
      <c r="AP130" s="921"/>
      <c r="AQ130" s="357"/>
      <c r="AR130" s="357"/>
      <c r="AS130" s="357"/>
      <c r="AT130" s="357"/>
      <c r="AU130" s="357"/>
      <c r="AV130" s="1048"/>
      <c r="AW130" s="1048"/>
      <c r="AX130" s="1048"/>
    </row>
    <row r="131" spans="1:50" s="162" customFormat="1" ht="12.75">
      <c r="A131" s="204"/>
      <c r="B131" s="216"/>
      <c r="C131" s="216"/>
      <c r="D131" s="216"/>
      <c r="E131" s="216"/>
      <c r="F131" s="216"/>
      <c r="G131" s="216"/>
      <c r="H131" s="216"/>
      <c r="I131" s="216"/>
      <c r="J131" s="216"/>
      <c r="K131" s="216"/>
      <c r="L131" s="454"/>
      <c r="M131" s="938"/>
      <c r="N131" s="357"/>
      <c r="O131" s="357"/>
      <c r="P131" s="357"/>
      <c r="Q131" s="357"/>
      <c r="R131" s="357"/>
      <c r="S131" s="357"/>
      <c r="T131" s="357"/>
      <c r="U131" s="357"/>
      <c r="V131" s="357"/>
      <c r="W131" s="357"/>
      <c r="X131" s="923"/>
      <c r="Y131" s="921"/>
      <c r="Z131" s="921"/>
      <c r="AA131" s="921"/>
      <c r="AB131" s="921"/>
      <c r="AC131" s="921"/>
      <c r="AD131" s="921"/>
      <c r="AE131" s="921"/>
      <c r="AF131" s="921"/>
      <c r="AG131" s="921"/>
      <c r="AH131" s="921"/>
      <c r="AI131" s="921"/>
      <c r="AJ131" s="921"/>
      <c r="AK131" s="921"/>
      <c r="AL131" s="921"/>
      <c r="AM131" s="921"/>
      <c r="AN131" s="921"/>
      <c r="AO131" s="921"/>
      <c r="AP131" s="921"/>
      <c r="AQ131" s="357"/>
      <c r="AR131" s="357"/>
      <c r="AS131" s="357"/>
      <c r="AT131" s="357"/>
      <c r="AU131" s="357"/>
      <c r="AV131" s="1048"/>
      <c r="AW131" s="1048"/>
      <c r="AX131" s="1048"/>
    </row>
    <row r="132" spans="1:50" s="162" customFormat="1" ht="12.75">
      <c r="A132" s="204"/>
      <c r="B132" s="216"/>
      <c r="C132" s="216"/>
      <c r="D132" s="216"/>
      <c r="E132" s="216"/>
      <c r="F132" s="216"/>
      <c r="G132" s="216"/>
      <c r="H132" s="216"/>
      <c r="I132" s="216"/>
      <c r="J132" s="216"/>
      <c r="K132" s="216"/>
      <c r="L132" s="454"/>
      <c r="M132" s="938"/>
      <c r="N132" s="357"/>
      <c r="O132" s="357"/>
      <c r="P132" s="357"/>
      <c r="Q132" s="357"/>
      <c r="R132" s="357"/>
      <c r="S132" s="357"/>
      <c r="T132" s="357"/>
      <c r="U132" s="357"/>
      <c r="V132" s="357"/>
      <c r="W132" s="357"/>
      <c r="X132" s="923"/>
      <c r="Y132" s="921"/>
      <c r="Z132" s="921"/>
      <c r="AA132" s="921"/>
      <c r="AB132" s="921"/>
      <c r="AC132" s="921"/>
      <c r="AD132" s="921"/>
      <c r="AE132" s="921"/>
      <c r="AF132" s="921"/>
      <c r="AG132" s="921"/>
      <c r="AH132" s="921"/>
      <c r="AI132" s="921"/>
      <c r="AJ132" s="921"/>
      <c r="AK132" s="921"/>
      <c r="AL132" s="921"/>
      <c r="AM132" s="921"/>
      <c r="AN132" s="921"/>
      <c r="AO132" s="921"/>
      <c r="AP132" s="921"/>
      <c r="AQ132" s="357"/>
      <c r="AR132" s="357"/>
      <c r="AS132" s="357"/>
      <c r="AT132" s="357"/>
      <c r="AU132" s="357"/>
      <c r="AV132" s="1048"/>
      <c r="AW132" s="1048"/>
      <c r="AX132" s="1048"/>
    </row>
    <row r="133" spans="1:50" s="162" customFormat="1" ht="12.75">
      <c r="A133" s="204"/>
      <c r="B133" s="216"/>
      <c r="C133" s="216"/>
      <c r="D133" s="216"/>
      <c r="E133" s="216"/>
      <c r="F133" s="216"/>
      <c r="G133" s="216"/>
      <c r="H133" s="216"/>
      <c r="I133" s="216"/>
      <c r="J133" s="216"/>
      <c r="K133" s="216"/>
      <c r="L133" s="454"/>
      <c r="M133" s="938"/>
      <c r="N133" s="357"/>
      <c r="O133" s="357"/>
      <c r="P133" s="357"/>
      <c r="Q133" s="357"/>
      <c r="R133" s="357"/>
      <c r="S133" s="357"/>
      <c r="T133" s="357"/>
      <c r="U133" s="357"/>
      <c r="V133" s="357"/>
      <c r="W133" s="357"/>
      <c r="X133" s="923"/>
      <c r="Y133" s="921"/>
      <c r="Z133" s="921"/>
      <c r="AA133" s="921"/>
      <c r="AB133" s="921"/>
      <c r="AC133" s="921"/>
      <c r="AD133" s="921"/>
      <c r="AE133" s="921"/>
      <c r="AF133" s="921"/>
      <c r="AG133" s="921"/>
      <c r="AH133" s="921"/>
      <c r="AI133" s="921"/>
      <c r="AJ133" s="921"/>
      <c r="AK133" s="921"/>
      <c r="AL133" s="921"/>
      <c r="AM133" s="921"/>
      <c r="AN133" s="921"/>
      <c r="AO133" s="921"/>
      <c r="AP133" s="921"/>
      <c r="AQ133" s="357"/>
      <c r="AR133" s="357"/>
      <c r="AS133" s="357"/>
      <c r="AT133" s="357"/>
      <c r="AU133" s="357"/>
      <c r="AV133" s="1048"/>
      <c r="AW133" s="1048"/>
      <c r="AX133" s="1048"/>
    </row>
    <row r="134" spans="1:50" s="162" customFormat="1" ht="12.75">
      <c r="A134" s="204"/>
      <c r="B134" s="216"/>
      <c r="C134" s="216"/>
      <c r="D134" s="216"/>
      <c r="E134" s="216"/>
      <c r="F134" s="216"/>
      <c r="G134" s="216"/>
      <c r="H134" s="216"/>
      <c r="I134" s="216"/>
      <c r="J134" s="216"/>
      <c r="K134" s="216"/>
      <c r="L134" s="454"/>
      <c r="M134" s="938"/>
      <c r="N134" s="357"/>
      <c r="O134" s="357"/>
      <c r="P134" s="357"/>
      <c r="Q134" s="357"/>
      <c r="R134" s="357"/>
      <c r="S134" s="357"/>
      <c r="T134" s="357"/>
      <c r="U134" s="357"/>
      <c r="V134" s="357"/>
      <c r="W134" s="357"/>
      <c r="X134" s="923"/>
      <c r="Y134" s="921"/>
      <c r="Z134" s="921"/>
      <c r="AA134" s="921"/>
      <c r="AB134" s="921"/>
      <c r="AC134" s="921"/>
      <c r="AD134" s="921"/>
      <c r="AE134" s="921"/>
      <c r="AF134" s="921"/>
      <c r="AG134" s="921"/>
      <c r="AH134" s="921"/>
      <c r="AI134" s="921"/>
      <c r="AJ134" s="921"/>
      <c r="AK134" s="921"/>
      <c r="AL134" s="921"/>
      <c r="AM134" s="921"/>
      <c r="AN134" s="921"/>
      <c r="AO134" s="921"/>
      <c r="AP134" s="921"/>
      <c r="AQ134" s="357"/>
      <c r="AR134" s="357"/>
      <c r="AS134" s="357"/>
      <c r="AT134" s="357"/>
      <c r="AU134" s="357"/>
      <c r="AV134" s="1048"/>
      <c r="AW134" s="1048"/>
      <c r="AX134" s="1048"/>
    </row>
    <row r="135" spans="1:50" s="162" customFormat="1" ht="12.75">
      <c r="A135" s="204"/>
      <c r="B135" s="216"/>
      <c r="C135" s="216"/>
      <c r="D135" s="216"/>
      <c r="E135" s="216"/>
      <c r="F135" s="216"/>
      <c r="G135" s="216"/>
      <c r="H135" s="216"/>
      <c r="I135" s="216"/>
      <c r="J135" s="216"/>
      <c r="K135" s="216"/>
      <c r="L135" s="454"/>
      <c r="M135" s="938"/>
      <c r="N135" s="357"/>
      <c r="O135" s="357"/>
      <c r="P135" s="357"/>
      <c r="Q135" s="357"/>
      <c r="R135" s="357"/>
      <c r="S135" s="357"/>
      <c r="T135" s="357"/>
      <c r="U135" s="357"/>
      <c r="V135" s="357"/>
      <c r="W135" s="357"/>
      <c r="X135" s="923"/>
      <c r="Y135" s="921"/>
      <c r="Z135" s="921"/>
      <c r="AA135" s="921"/>
      <c r="AB135" s="921"/>
      <c r="AC135" s="921"/>
      <c r="AD135" s="921"/>
      <c r="AE135" s="921"/>
      <c r="AF135" s="921"/>
      <c r="AG135" s="921"/>
      <c r="AH135" s="921"/>
      <c r="AI135" s="921"/>
      <c r="AJ135" s="921"/>
      <c r="AK135" s="921"/>
      <c r="AL135" s="921"/>
      <c r="AM135" s="921"/>
      <c r="AN135" s="921"/>
      <c r="AO135" s="921"/>
      <c r="AP135" s="921"/>
      <c r="AQ135" s="357"/>
      <c r="AR135" s="357"/>
      <c r="AS135" s="357"/>
      <c r="AT135" s="357"/>
      <c r="AU135" s="357"/>
      <c r="AV135" s="1048"/>
      <c r="AW135" s="1048"/>
      <c r="AX135" s="1048"/>
    </row>
    <row r="136" spans="1:50" s="162" customFormat="1" ht="12.75">
      <c r="A136" s="204"/>
      <c r="B136" s="216"/>
      <c r="C136" s="216"/>
      <c r="D136" s="216"/>
      <c r="E136" s="216"/>
      <c r="F136" s="216"/>
      <c r="G136" s="216"/>
      <c r="H136" s="216"/>
      <c r="I136" s="216"/>
      <c r="J136" s="216"/>
      <c r="K136" s="216"/>
      <c r="L136" s="454"/>
      <c r="M136" s="938"/>
      <c r="N136" s="357"/>
      <c r="O136" s="357"/>
      <c r="P136" s="357"/>
      <c r="Q136" s="357"/>
      <c r="R136" s="357"/>
      <c r="S136" s="357"/>
      <c r="T136" s="357"/>
      <c r="U136" s="357"/>
      <c r="V136" s="357"/>
      <c r="W136" s="357"/>
      <c r="X136" s="923"/>
      <c r="Y136" s="921"/>
      <c r="Z136" s="921"/>
      <c r="AA136" s="921"/>
      <c r="AB136" s="921"/>
      <c r="AC136" s="921"/>
      <c r="AD136" s="921"/>
      <c r="AE136" s="921"/>
      <c r="AF136" s="921"/>
      <c r="AG136" s="921"/>
      <c r="AH136" s="921"/>
      <c r="AI136" s="921"/>
      <c r="AJ136" s="921"/>
      <c r="AK136" s="921"/>
      <c r="AL136" s="921"/>
      <c r="AM136" s="921"/>
      <c r="AN136" s="921"/>
      <c r="AO136" s="921"/>
      <c r="AP136" s="921"/>
      <c r="AQ136" s="357"/>
      <c r="AR136" s="357"/>
      <c r="AS136" s="357"/>
      <c r="AT136" s="357"/>
      <c r="AU136" s="357"/>
      <c r="AV136" s="1048"/>
      <c r="AW136" s="1048"/>
      <c r="AX136" s="1048"/>
    </row>
    <row r="137" spans="1:50" s="162" customFormat="1" ht="12.75">
      <c r="A137" s="204"/>
      <c r="B137" s="216"/>
      <c r="C137" s="216"/>
      <c r="D137" s="216"/>
      <c r="E137" s="216"/>
      <c r="F137" s="216"/>
      <c r="G137" s="216"/>
      <c r="H137" s="216"/>
      <c r="I137" s="216"/>
      <c r="J137" s="216"/>
      <c r="K137" s="216"/>
      <c r="L137" s="454"/>
      <c r="M137" s="938"/>
      <c r="N137" s="357"/>
      <c r="O137" s="357"/>
      <c r="P137" s="357"/>
      <c r="Q137" s="357"/>
      <c r="R137" s="357"/>
      <c r="S137" s="357"/>
      <c r="T137" s="357"/>
      <c r="U137" s="357"/>
      <c r="V137" s="357"/>
      <c r="W137" s="357"/>
      <c r="X137" s="923"/>
      <c r="Y137" s="921"/>
      <c r="Z137" s="921"/>
      <c r="AA137" s="921"/>
      <c r="AB137" s="921"/>
      <c r="AC137" s="921"/>
      <c r="AD137" s="921"/>
      <c r="AE137" s="921"/>
      <c r="AF137" s="921"/>
      <c r="AG137" s="921"/>
      <c r="AH137" s="921"/>
      <c r="AI137" s="921"/>
      <c r="AJ137" s="921"/>
      <c r="AK137" s="921"/>
      <c r="AL137" s="921"/>
      <c r="AM137" s="921"/>
      <c r="AN137" s="921"/>
      <c r="AO137" s="921"/>
      <c r="AP137" s="921"/>
      <c r="AQ137" s="357"/>
      <c r="AR137" s="357"/>
      <c r="AS137" s="357"/>
      <c r="AT137" s="357"/>
      <c r="AU137" s="357"/>
      <c r="AV137" s="1048"/>
      <c r="AW137" s="1048"/>
      <c r="AX137" s="1048"/>
    </row>
    <row r="138" spans="1:50" s="162" customFormat="1" ht="12.75">
      <c r="A138" s="204"/>
      <c r="B138" s="216"/>
      <c r="C138" s="216"/>
      <c r="D138" s="216"/>
      <c r="E138" s="216"/>
      <c r="F138" s="216"/>
      <c r="G138" s="216"/>
      <c r="H138" s="216"/>
      <c r="I138" s="216"/>
      <c r="J138" s="216"/>
      <c r="K138" s="216"/>
      <c r="L138" s="454"/>
      <c r="M138" s="938"/>
      <c r="N138" s="357"/>
      <c r="O138" s="357"/>
      <c r="P138" s="357"/>
      <c r="Q138" s="357"/>
      <c r="R138" s="357"/>
      <c r="S138" s="357"/>
      <c r="T138" s="357"/>
      <c r="U138" s="357"/>
      <c r="V138" s="357"/>
      <c r="W138" s="357"/>
      <c r="X138" s="923"/>
      <c r="Y138" s="921"/>
      <c r="Z138" s="921"/>
      <c r="AA138" s="921"/>
      <c r="AB138" s="921"/>
      <c r="AC138" s="921"/>
      <c r="AD138" s="921"/>
      <c r="AE138" s="921"/>
      <c r="AF138" s="921"/>
      <c r="AG138" s="921"/>
      <c r="AH138" s="921"/>
      <c r="AI138" s="921"/>
      <c r="AJ138" s="921"/>
      <c r="AK138" s="921"/>
      <c r="AL138" s="921"/>
      <c r="AM138" s="921"/>
      <c r="AN138" s="921"/>
      <c r="AO138" s="921"/>
      <c r="AP138" s="921"/>
      <c r="AQ138" s="357"/>
      <c r="AR138" s="357"/>
      <c r="AS138" s="357"/>
      <c r="AT138" s="357"/>
      <c r="AU138" s="357"/>
      <c r="AV138" s="1048"/>
      <c r="AW138" s="1048"/>
      <c r="AX138" s="1048"/>
    </row>
    <row r="139" spans="1:50" s="162" customFormat="1" ht="12.75">
      <c r="A139" s="204"/>
      <c r="B139" s="216"/>
      <c r="C139" s="216"/>
      <c r="D139" s="216"/>
      <c r="E139" s="216"/>
      <c r="F139" s="216"/>
      <c r="G139" s="216"/>
      <c r="H139" s="216"/>
      <c r="I139" s="216"/>
      <c r="J139" s="216"/>
      <c r="K139" s="216"/>
      <c r="L139" s="454"/>
      <c r="M139" s="938"/>
      <c r="N139" s="357"/>
      <c r="O139" s="357"/>
      <c r="P139" s="357"/>
      <c r="Q139" s="357"/>
      <c r="R139" s="357"/>
      <c r="S139" s="357"/>
      <c r="T139" s="357"/>
      <c r="U139" s="357"/>
      <c r="V139" s="357"/>
      <c r="W139" s="357"/>
      <c r="X139" s="923"/>
      <c r="Y139" s="921"/>
      <c r="Z139" s="921"/>
      <c r="AA139" s="921"/>
      <c r="AB139" s="921"/>
      <c r="AC139" s="921"/>
      <c r="AD139" s="921"/>
      <c r="AE139" s="921"/>
      <c r="AF139" s="921"/>
      <c r="AG139" s="921"/>
      <c r="AH139" s="921"/>
      <c r="AI139" s="921"/>
      <c r="AJ139" s="921"/>
      <c r="AK139" s="921"/>
      <c r="AL139" s="921"/>
      <c r="AM139" s="921"/>
      <c r="AN139" s="921"/>
      <c r="AO139" s="921"/>
      <c r="AP139" s="921"/>
      <c r="AQ139" s="357"/>
      <c r="AR139" s="357"/>
      <c r="AS139" s="357"/>
      <c r="AT139" s="357"/>
      <c r="AU139" s="357"/>
      <c r="AV139" s="1048"/>
      <c r="AW139" s="1048"/>
      <c r="AX139" s="1048"/>
    </row>
    <row r="140" spans="1:50" s="162" customFormat="1" ht="12.75">
      <c r="A140" s="204"/>
      <c r="B140" s="216"/>
      <c r="C140" s="216"/>
      <c r="D140" s="216"/>
      <c r="E140" s="216"/>
      <c r="F140" s="216"/>
      <c r="G140" s="216"/>
      <c r="H140" s="216"/>
      <c r="I140" s="216"/>
      <c r="J140" s="216"/>
      <c r="K140" s="216"/>
      <c r="L140" s="454"/>
      <c r="M140" s="938"/>
      <c r="N140" s="357"/>
      <c r="O140" s="357"/>
      <c r="P140" s="357"/>
      <c r="Q140" s="357"/>
      <c r="R140" s="357"/>
      <c r="S140" s="357"/>
      <c r="T140" s="357"/>
      <c r="U140" s="357"/>
      <c r="V140" s="357"/>
      <c r="W140" s="357"/>
      <c r="X140" s="923"/>
      <c r="Y140" s="921"/>
      <c r="Z140" s="921"/>
      <c r="AA140" s="921"/>
      <c r="AB140" s="921"/>
      <c r="AC140" s="921"/>
      <c r="AD140" s="921"/>
      <c r="AE140" s="921"/>
      <c r="AF140" s="921"/>
      <c r="AG140" s="921"/>
      <c r="AH140" s="921"/>
      <c r="AI140" s="921"/>
      <c r="AJ140" s="921"/>
      <c r="AK140" s="921"/>
      <c r="AL140" s="921"/>
      <c r="AM140" s="921"/>
      <c r="AN140" s="921"/>
      <c r="AO140" s="921"/>
      <c r="AP140" s="921"/>
      <c r="AQ140" s="357"/>
      <c r="AR140" s="357"/>
      <c r="AS140" s="357"/>
      <c r="AT140" s="357"/>
      <c r="AU140" s="357"/>
      <c r="AV140" s="1048"/>
      <c r="AW140" s="1048"/>
      <c r="AX140" s="1048"/>
    </row>
    <row r="141" spans="1:50" s="162" customFormat="1" ht="12.75">
      <c r="A141" s="204"/>
      <c r="B141" s="216"/>
      <c r="C141" s="216"/>
      <c r="D141" s="216"/>
      <c r="E141" s="216"/>
      <c r="F141" s="216"/>
      <c r="G141" s="216"/>
      <c r="H141" s="216"/>
      <c r="I141" s="216"/>
      <c r="J141" s="216"/>
      <c r="K141" s="216"/>
      <c r="L141" s="454"/>
      <c r="M141" s="938"/>
      <c r="N141" s="357"/>
      <c r="O141" s="357"/>
      <c r="P141" s="357"/>
      <c r="Q141" s="357"/>
      <c r="R141" s="357"/>
      <c r="S141" s="357"/>
      <c r="T141" s="357"/>
      <c r="U141" s="357"/>
      <c r="V141" s="357"/>
      <c r="W141" s="357"/>
      <c r="X141" s="923"/>
      <c r="Y141" s="921"/>
      <c r="Z141" s="921"/>
      <c r="AA141" s="921"/>
      <c r="AB141" s="921"/>
      <c r="AC141" s="921"/>
      <c r="AD141" s="921"/>
      <c r="AE141" s="921"/>
      <c r="AF141" s="921"/>
      <c r="AG141" s="921"/>
      <c r="AH141" s="921"/>
      <c r="AI141" s="921"/>
      <c r="AJ141" s="921"/>
      <c r="AK141" s="921"/>
      <c r="AL141" s="921"/>
      <c r="AM141" s="921"/>
      <c r="AN141" s="921"/>
      <c r="AO141" s="921"/>
      <c r="AP141" s="921"/>
      <c r="AQ141" s="357"/>
      <c r="AR141" s="357"/>
      <c r="AS141" s="357"/>
      <c r="AT141" s="357"/>
      <c r="AU141" s="357"/>
      <c r="AV141" s="1048"/>
      <c r="AW141" s="1048"/>
      <c r="AX141" s="1048"/>
    </row>
    <row r="142" spans="1:50" s="162" customFormat="1" ht="12.75">
      <c r="A142" s="204"/>
      <c r="B142" s="216"/>
      <c r="C142" s="216"/>
      <c r="D142" s="216"/>
      <c r="E142" s="216"/>
      <c r="F142" s="216"/>
      <c r="G142" s="216"/>
      <c r="H142" s="216"/>
      <c r="I142" s="216"/>
      <c r="J142" s="216"/>
      <c r="K142" s="216"/>
      <c r="L142" s="454"/>
      <c r="M142" s="938"/>
      <c r="N142" s="357"/>
      <c r="O142" s="357"/>
      <c r="P142" s="357"/>
      <c r="Q142" s="357"/>
      <c r="R142" s="357"/>
      <c r="S142" s="357"/>
      <c r="T142" s="357"/>
      <c r="U142" s="357"/>
      <c r="V142" s="357"/>
      <c r="W142" s="357"/>
      <c r="X142" s="923"/>
      <c r="Y142" s="921"/>
      <c r="Z142" s="921"/>
      <c r="AA142" s="921"/>
      <c r="AB142" s="921"/>
      <c r="AC142" s="921"/>
      <c r="AD142" s="921"/>
      <c r="AE142" s="921"/>
      <c r="AF142" s="921"/>
      <c r="AG142" s="921"/>
      <c r="AH142" s="921"/>
      <c r="AI142" s="921"/>
      <c r="AJ142" s="921"/>
      <c r="AK142" s="921"/>
      <c r="AL142" s="921"/>
      <c r="AM142" s="921"/>
      <c r="AN142" s="921"/>
      <c r="AO142" s="921"/>
      <c r="AP142" s="921"/>
      <c r="AQ142" s="357"/>
      <c r="AR142" s="357"/>
      <c r="AS142" s="357"/>
      <c r="AT142" s="357"/>
      <c r="AU142" s="357"/>
      <c r="AV142" s="1048"/>
      <c r="AW142" s="1048"/>
      <c r="AX142" s="1048"/>
    </row>
    <row r="143" spans="1:50" s="162" customFormat="1" ht="12.75">
      <c r="A143" s="204"/>
      <c r="B143" s="216"/>
      <c r="C143" s="216"/>
      <c r="D143" s="216"/>
      <c r="E143" s="216"/>
      <c r="F143" s="216"/>
      <c r="G143" s="216"/>
      <c r="H143" s="216"/>
      <c r="I143" s="216"/>
      <c r="J143" s="216"/>
      <c r="K143" s="216"/>
      <c r="L143" s="454"/>
      <c r="M143" s="938"/>
      <c r="N143" s="357"/>
      <c r="O143" s="357"/>
      <c r="P143" s="357"/>
      <c r="Q143" s="357"/>
      <c r="R143" s="357"/>
      <c r="S143" s="357"/>
      <c r="T143" s="357"/>
      <c r="U143" s="357"/>
      <c r="V143" s="357"/>
      <c r="W143" s="357"/>
      <c r="X143" s="923"/>
      <c r="Y143" s="921"/>
      <c r="Z143" s="921"/>
      <c r="AA143" s="921"/>
      <c r="AB143" s="921"/>
      <c r="AC143" s="921"/>
      <c r="AD143" s="921"/>
      <c r="AE143" s="921"/>
      <c r="AF143" s="921"/>
      <c r="AG143" s="921"/>
      <c r="AH143" s="921"/>
      <c r="AI143" s="921"/>
      <c r="AJ143" s="921"/>
      <c r="AK143" s="921"/>
      <c r="AL143" s="921"/>
      <c r="AM143" s="921"/>
      <c r="AN143" s="921"/>
      <c r="AO143" s="921"/>
      <c r="AP143" s="921"/>
      <c r="AQ143" s="357"/>
      <c r="AR143" s="357"/>
      <c r="AS143" s="357"/>
      <c r="AT143" s="357"/>
      <c r="AU143" s="357"/>
      <c r="AV143" s="1048"/>
      <c r="AW143" s="1048"/>
      <c r="AX143" s="1048"/>
    </row>
    <row r="144" spans="1:50" s="162" customFormat="1" ht="12.75">
      <c r="A144" s="204"/>
      <c r="B144" s="216"/>
      <c r="C144" s="216"/>
      <c r="D144" s="216"/>
      <c r="E144" s="216"/>
      <c r="F144" s="216"/>
      <c r="G144" s="216"/>
      <c r="H144" s="216"/>
      <c r="I144" s="216"/>
      <c r="J144" s="216"/>
      <c r="K144" s="216"/>
      <c r="L144" s="454"/>
      <c r="M144" s="938"/>
      <c r="N144" s="357"/>
      <c r="O144" s="357"/>
      <c r="P144" s="357"/>
      <c r="Q144" s="357"/>
      <c r="R144" s="357"/>
      <c r="S144" s="357"/>
      <c r="T144" s="357"/>
      <c r="U144" s="357"/>
      <c r="V144" s="357"/>
      <c r="W144" s="357"/>
      <c r="X144" s="923"/>
      <c r="Y144" s="921"/>
      <c r="Z144" s="921"/>
      <c r="AA144" s="921"/>
      <c r="AB144" s="921"/>
      <c r="AC144" s="921"/>
      <c r="AD144" s="921"/>
      <c r="AE144" s="921"/>
      <c r="AF144" s="921"/>
      <c r="AG144" s="921"/>
      <c r="AH144" s="921"/>
      <c r="AI144" s="921"/>
      <c r="AJ144" s="921"/>
      <c r="AK144" s="921"/>
      <c r="AL144" s="921"/>
      <c r="AM144" s="921"/>
      <c r="AN144" s="921"/>
      <c r="AO144" s="921"/>
      <c r="AP144" s="921"/>
      <c r="AQ144" s="357"/>
      <c r="AR144" s="357"/>
      <c r="AS144" s="357"/>
      <c r="AT144" s="357"/>
      <c r="AU144" s="357"/>
      <c r="AV144" s="1048"/>
      <c r="AW144" s="1048"/>
      <c r="AX144" s="1048"/>
    </row>
    <row r="145" spans="1:50" s="162" customFormat="1" ht="12.75">
      <c r="A145" s="204"/>
      <c r="B145" s="216"/>
      <c r="C145" s="216"/>
      <c r="D145" s="216"/>
      <c r="E145" s="216"/>
      <c r="F145" s="216"/>
      <c r="G145" s="216"/>
      <c r="H145" s="216"/>
      <c r="I145" s="216"/>
      <c r="J145" s="216"/>
      <c r="K145" s="216"/>
      <c r="L145" s="454"/>
      <c r="M145" s="938"/>
      <c r="N145" s="357"/>
      <c r="O145" s="357"/>
      <c r="P145" s="357"/>
      <c r="Q145" s="357"/>
      <c r="R145" s="357"/>
      <c r="S145" s="357"/>
      <c r="T145" s="357"/>
      <c r="U145" s="357"/>
      <c r="V145" s="357"/>
      <c r="W145" s="357"/>
      <c r="X145" s="923"/>
      <c r="Y145" s="921"/>
      <c r="Z145" s="921"/>
      <c r="AA145" s="921"/>
      <c r="AB145" s="921"/>
      <c r="AC145" s="921"/>
      <c r="AD145" s="921"/>
      <c r="AE145" s="921"/>
      <c r="AF145" s="921"/>
      <c r="AG145" s="921"/>
      <c r="AH145" s="921"/>
      <c r="AI145" s="921"/>
      <c r="AJ145" s="921"/>
      <c r="AK145" s="921"/>
      <c r="AL145" s="921"/>
      <c r="AM145" s="921"/>
      <c r="AN145" s="921"/>
      <c r="AO145" s="921"/>
      <c r="AP145" s="921"/>
      <c r="AQ145" s="357"/>
      <c r="AR145" s="357"/>
      <c r="AS145" s="357"/>
      <c r="AT145" s="357"/>
      <c r="AU145" s="357"/>
      <c r="AV145" s="1048"/>
      <c r="AW145" s="1048"/>
      <c r="AX145" s="1048"/>
    </row>
    <row r="146" spans="1:50" s="162" customFormat="1" ht="12.75">
      <c r="A146" s="204"/>
      <c r="B146" s="216"/>
      <c r="C146" s="216"/>
      <c r="D146" s="216"/>
      <c r="E146" s="216"/>
      <c r="F146" s="216"/>
      <c r="G146" s="216"/>
      <c r="H146" s="216"/>
      <c r="I146" s="216"/>
      <c r="J146" s="216"/>
      <c r="K146" s="216"/>
      <c r="L146" s="454"/>
      <c r="M146" s="938"/>
      <c r="N146" s="357"/>
      <c r="O146" s="357"/>
      <c r="P146" s="357"/>
      <c r="Q146" s="357"/>
      <c r="R146" s="357"/>
      <c r="S146" s="357"/>
      <c r="T146" s="357"/>
      <c r="U146" s="357"/>
      <c r="V146" s="357"/>
      <c r="W146" s="357"/>
      <c r="X146" s="923"/>
      <c r="Y146" s="921"/>
      <c r="Z146" s="921"/>
      <c r="AA146" s="921"/>
      <c r="AB146" s="921"/>
      <c r="AC146" s="921"/>
      <c r="AD146" s="921"/>
      <c r="AE146" s="921"/>
      <c r="AF146" s="921"/>
      <c r="AG146" s="921"/>
      <c r="AH146" s="921"/>
      <c r="AI146" s="921"/>
      <c r="AJ146" s="921"/>
      <c r="AK146" s="921"/>
      <c r="AL146" s="921"/>
      <c r="AM146" s="921"/>
      <c r="AN146" s="921"/>
      <c r="AO146" s="921"/>
      <c r="AP146" s="921"/>
      <c r="AQ146" s="357"/>
      <c r="AR146" s="357"/>
      <c r="AS146" s="357"/>
      <c r="AT146" s="357"/>
      <c r="AU146" s="357"/>
      <c r="AV146" s="1048"/>
      <c r="AW146" s="1048"/>
      <c r="AX146" s="1048"/>
    </row>
    <row r="147" spans="1:50" s="162" customFormat="1" ht="12.75">
      <c r="A147" s="204"/>
      <c r="B147" s="216"/>
      <c r="C147" s="216"/>
      <c r="D147" s="216"/>
      <c r="E147" s="216"/>
      <c r="F147" s="216"/>
      <c r="G147" s="216"/>
      <c r="H147" s="216"/>
      <c r="I147" s="216"/>
      <c r="J147" s="216"/>
      <c r="K147" s="216"/>
      <c r="L147" s="454"/>
      <c r="M147" s="938"/>
      <c r="N147" s="357"/>
      <c r="O147" s="357"/>
      <c r="P147" s="357"/>
      <c r="Q147" s="357"/>
      <c r="R147" s="357"/>
      <c r="S147" s="357"/>
      <c r="T147" s="357"/>
      <c r="U147" s="357"/>
      <c r="V147" s="357"/>
      <c r="W147" s="357"/>
      <c r="X147" s="923"/>
      <c r="Y147" s="921"/>
      <c r="Z147" s="921"/>
      <c r="AA147" s="921"/>
      <c r="AB147" s="921"/>
      <c r="AC147" s="921"/>
      <c r="AD147" s="921"/>
      <c r="AE147" s="921"/>
      <c r="AF147" s="921"/>
      <c r="AG147" s="921"/>
      <c r="AH147" s="921"/>
      <c r="AI147" s="921"/>
      <c r="AJ147" s="921"/>
      <c r="AK147" s="921"/>
      <c r="AL147" s="921"/>
      <c r="AM147" s="921"/>
      <c r="AN147" s="921"/>
      <c r="AO147" s="921"/>
      <c r="AP147" s="921"/>
      <c r="AQ147" s="357"/>
      <c r="AR147" s="357"/>
      <c r="AS147" s="357"/>
      <c r="AT147" s="357"/>
      <c r="AU147" s="357"/>
      <c r="AV147" s="1048"/>
      <c r="AW147" s="1048"/>
      <c r="AX147" s="1048"/>
    </row>
    <row r="148" spans="1:50" s="162" customFormat="1" ht="12.75">
      <c r="A148" s="204"/>
      <c r="B148" s="216"/>
      <c r="C148" s="216"/>
      <c r="D148" s="216"/>
      <c r="E148" s="216"/>
      <c r="F148" s="216"/>
      <c r="G148" s="216"/>
      <c r="H148" s="216"/>
      <c r="I148" s="216"/>
      <c r="J148" s="216"/>
      <c r="K148" s="216"/>
      <c r="L148" s="454"/>
      <c r="M148" s="938"/>
      <c r="N148" s="357"/>
      <c r="O148" s="357"/>
      <c r="P148" s="357"/>
      <c r="Q148" s="357"/>
      <c r="R148" s="357"/>
      <c r="S148" s="357"/>
      <c r="T148" s="357"/>
      <c r="U148" s="357"/>
      <c r="V148" s="357"/>
      <c r="W148" s="357"/>
      <c r="X148" s="923"/>
      <c r="Y148" s="921"/>
      <c r="Z148" s="921"/>
      <c r="AA148" s="921"/>
      <c r="AB148" s="921"/>
      <c r="AC148" s="921"/>
      <c r="AD148" s="921"/>
      <c r="AE148" s="921"/>
      <c r="AF148" s="921"/>
      <c r="AG148" s="921"/>
      <c r="AH148" s="921"/>
      <c r="AI148" s="921"/>
      <c r="AJ148" s="921"/>
      <c r="AK148" s="921"/>
      <c r="AL148" s="921"/>
      <c r="AM148" s="921"/>
      <c r="AN148" s="921"/>
      <c r="AO148" s="921"/>
      <c r="AP148" s="921"/>
      <c r="AQ148" s="357"/>
      <c r="AR148" s="357"/>
      <c r="AS148" s="357"/>
      <c r="AT148" s="357"/>
      <c r="AU148" s="357"/>
      <c r="AV148" s="1048"/>
      <c r="AW148" s="1048"/>
      <c r="AX148" s="1048"/>
    </row>
    <row r="149" spans="1:50" s="162" customFormat="1" ht="12.75">
      <c r="A149" s="204"/>
      <c r="B149" s="216"/>
      <c r="C149" s="216"/>
      <c r="D149" s="216"/>
      <c r="E149" s="216"/>
      <c r="F149" s="216"/>
      <c r="G149" s="216"/>
      <c r="H149" s="216"/>
      <c r="I149" s="216"/>
      <c r="J149" s="216"/>
      <c r="K149" s="216"/>
      <c r="L149" s="454"/>
      <c r="M149" s="938"/>
      <c r="N149" s="357"/>
      <c r="O149" s="357"/>
      <c r="P149" s="357"/>
      <c r="Q149" s="357"/>
      <c r="R149" s="357"/>
      <c r="S149" s="357"/>
      <c r="T149" s="357"/>
      <c r="U149" s="357"/>
      <c r="V149" s="357"/>
      <c r="W149" s="357"/>
      <c r="X149" s="923"/>
      <c r="Y149" s="921"/>
      <c r="Z149" s="921"/>
      <c r="AA149" s="921"/>
      <c r="AB149" s="921"/>
      <c r="AC149" s="921"/>
      <c r="AD149" s="921"/>
      <c r="AE149" s="921"/>
      <c r="AF149" s="921"/>
      <c r="AG149" s="921"/>
      <c r="AH149" s="921"/>
      <c r="AI149" s="921"/>
      <c r="AJ149" s="921"/>
      <c r="AK149" s="921"/>
      <c r="AL149" s="921"/>
      <c r="AM149" s="921"/>
      <c r="AN149" s="921"/>
      <c r="AO149" s="921"/>
      <c r="AP149" s="921"/>
      <c r="AQ149" s="357"/>
      <c r="AR149" s="357"/>
      <c r="AS149" s="357"/>
      <c r="AT149" s="357"/>
      <c r="AU149" s="357"/>
      <c r="AV149" s="1048"/>
      <c r="AW149" s="1048"/>
      <c r="AX149" s="1048"/>
    </row>
    <row r="150" spans="1:50" s="162" customFormat="1" ht="12.75">
      <c r="A150" s="204"/>
      <c r="B150" s="216"/>
      <c r="C150" s="216"/>
      <c r="D150" s="216"/>
      <c r="E150" s="216"/>
      <c r="F150" s="216"/>
      <c r="G150" s="216"/>
      <c r="H150" s="216"/>
      <c r="I150" s="216"/>
      <c r="J150" s="216"/>
      <c r="K150" s="216"/>
      <c r="L150" s="454"/>
      <c r="M150" s="938"/>
      <c r="N150" s="357"/>
      <c r="O150" s="357"/>
      <c r="P150" s="357"/>
      <c r="Q150" s="357"/>
      <c r="R150" s="357"/>
      <c r="S150" s="357"/>
      <c r="T150" s="357"/>
      <c r="U150" s="357"/>
      <c r="V150" s="357"/>
      <c r="W150" s="357"/>
      <c r="X150" s="923"/>
      <c r="Y150" s="921"/>
      <c r="Z150" s="921"/>
      <c r="AA150" s="921"/>
      <c r="AB150" s="921"/>
      <c r="AC150" s="921"/>
      <c r="AD150" s="921"/>
      <c r="AE150" s="921"/>
      <c r="AF150" s="921"/>
      <c r="AG150" s="921"/>
      <c r="AH150" s="921"/>
      <c r="AI150" s="921"/>
      <c r="AJ150" s="921"/>
      <c r="AK150" s="921"/>
      <c r="AL150" s="921"/>
      <c r="AM150" s="921"/>
      <c r="AN150" s="921"/>
      <c r="AO150" s="921"/>
      <c r="AP150" s="921"/>
      <c r="AQ150" s="357"/>
      <c r="AR150" s="357"/>
      <c r="AS150" s="357"/>
      <c r="AT150" s="357"/>
      <c r="AU150" s="357"/>
      <c r="AV150" s="1048"/>
      <c r="AW150" s="1048"/>
      <c r="AX150" s="1048"/>
    </row>
    <row r="151" spans="1:50" s="162" customFormat="1" ht="12.75">
      <c r="A151" s="204"/>
      <c r="B151" s="216"/>
      <c r="C151" s="216"/>
      <c r="D151" s="216"/>
      <c r="E151" s="216"/>
      <c r="F151" s="216"/>
      <c r="G151" s="216"/>
      <c r="H151" s="216"/>
      <c r="I151" s="216"/>
      <c r="J151" s="216"/>
      <c r="K151" s="216"/>
      <c r="L151" s="454"/>
      <c r="M151" s="938"/>
      <c r="N151" s="357"/>
      <c r="O151" s="357"/>
      <c r="P151" s="357"/>
      <c r="Q151" s="357"/>
      <c r="R151" s="357"/>
      <c r="S151" s="357"/>
      <c r="T151" s="357"/>
      <c r="U151" s="357"/>
      <c r="V151" s="357"/>
      <c r="W151" s="357"/>
      <c r="X151" s="923"/>
      <c r="Y151" s="921"/>
      <c r="Z151" s="921"/>
      <c r="AA151" s="921"/>
      <c r="AB151" s="921"/>
      <c r="AC151" s="921"/>
      <c r="AD151" s="921"/>
      <c r="AE151" s="921"/>
      <c r="AF151" s="921"/>
      <c r="AG151" s="921"/>
      <c r="AH151" s="921"/>
      <c r="AI151" s="921"/>
      <c r="AJ151" s="921"/>
      <c r="AK151" s="921"/>
      <c r="AL151" s="921"/>
      <c r="AM151" s="921"/>
      <c r="AN151" s="921"/>
      <c r="AO151" s="921"/>
      <c r="AP151" s="921"/>
      <c r="AQ151" s="357"/>
      <c r="AR151" s="357"/>
      <c r="AS151" s="357"/>
      <c r="AT151" s="357"/>
      <c r="AU151" s="357"/>
      <c r="AV151" s="1048"/>
      <c r="AW151" s="1048"/>
      <c r="AX151" s="1048"/>
    </row>
    <row r="152" spans="1:50" s="162" customFormat="1" ht="12.75">
      <c r="A152" s="204"/>
      <c r="B152" s="216"/>
      <c r="C152" s="216"/>
      <c r="D152" s="216"/>
      <c r="E152" s="216"/>
      <c r="F152" s="216"/>
      <c r="G152" s="216"/>
      <c r="H152" s="216"/>
      <c r="I152" s="216"/>
      <c r="J152" s="216"/>
      <c r="K152" s="216"/>
      <c r="L152" s="454"/>
      <c r="M152" s="938"/>
      <c r="N152" s="357"/>
      <c r="O152" s="357"/>
      <c r="P152" s="357"/>
      <c r="Q152" s="357"/>
      <c r="R152" s="357"/>
      <c r="S152" s="357"/>
      <c r="T152" s="357"/>
      <c r="U152" s="357"/>
      <c r="V152" s="357"/>
      <c r="W152" s="357"/>
      <c r="X152" s="923"/>
      <c r="Y152" s="921"/>
      <c r="Z152" s="921"/>
      <c r="AA152" s="921"/>
      <c r="AB152" s="921"/>
      <c r="AC152" s="921"/>
      <c r="AD152" s="921"/>
      <c r="AE152" s="921"/>
      <c r="AF152" s="921"/>
      <c r="AG152" s="921"/>
      <c r="AH152" s="921"/>
      <c r="AI152" s="921"/>
      <c r="AJ152" s="921"/>
      <c r="AK152" s="921"/>
      <c r="AL152" s="921"/>
      <c r="AM152" s="921"/>
      <c r="AN152" s="921"/>
      <c r="AO152" s="921"/>
      <c r="AP152" s="921"/>
      <c r="AQ152" s="357"/>
      <c r="AR152" s="357"/>
      <c r="AS152" s="357"/>
      <c r="AT152" s="357"/>
      <c r="AU152" s="357"/>
      <c r="AV152" s="1048"/>
      <c r="AW152" s="1048"/>
      <c r="AX152" s="1048"/>
    </row>
    <row r="153" spans="1:50" s="162" customFormat="1" ht="12.75">
      <c r="A153" s="204"/>
      <c r="B153" s="216"/>
      <c r="C153" s="216"/>
      <c r="D153" s="216"/>
      <c r="E153" s="216"/>
      <c r="F153" s="216"/>
      <c r="G153" s="216"/>
      <c r="H153" s="216"/>
      <c r="I153" s="216"/>
      <c r="J153" s="216"/>
      <c r="K153" s="216"/>
      <c r="L153" s="454"/>
      <c r="M153" s="938"/>
      <c r="N153" s="357"/>
      <c r="O153" s="357"/>
      <c r="P153" s="357"/>
      <c r="Q153" s="357"/>
      <c r="R153" s="357"/>
      <c r="S153" s="357"/>
      <c r="T153" s="357"/>
      <c r="U153" s="357"/>
      <c r="V153" s="357"/>
      <c r="W153" s="357"/>
      <c r="X153" s="923"/>
      <c r="Y153" s="921"/>
      <c r="Z153" s="921"/>
      <c r="AA153" s="921"/>
      <c r="AB153" s="921"/>
      <c r="AC153" s="921"/>
      <c r="AD153" s="921"/>
      <c r="AE153" s="921"/>
      <c r="AF153" s="921"/>
      <c r="AG153" s="921"/>
      <c r="AH153" s="921"/>
      <c r="AI153" s="921"/>
      <c r="AJ153" s="921"/>
      <c r="AK153" s="921"/>
      <c r="AL153" s="921"/>
      <c r="AM153" s="921"/>
      <c r="AN153" s="921"/>
      <c r="AO153" s="921"/>
      <c r="AP153" s="921"/>
      <c r="AQ153" s="357"/>
      <c r="AR153" s="357"/>
      <c r="AS153" s="357"/>
      <c r="AT153" s="357"/>
      <c r="AU153" s="357"/>
      <c r="AV153" s="1048"/>
      <c r="AW153" s="1048"/>
      <c r="AX153" s="1048"/>
    </row>
    <row r="154" spans="1:50" s="162" customFormat="1" ht="12.75">
      <c r="A154" s="204"/>
      <c r="B154" s="216"/>
      <c r="C154" s="216"/>
      <c r="D154" s="216"/>
      <c r="E154" s="216"/>
      <c r="F154" s="216"/>
      <c r="G154" s="216"/>
      <c r="H154" s="216"/>
      <c r="I154" s="216"/>
      <c r="J154" s="216"/>
      <c r="K154" s="216"/>
      <c r="L154" s="454"/>
      <c r="M154" s="938"/>
      <c r="N154" s="357"/>
      <c r="O154" s="357"/>
      <c r="P154" s="357"/>
      <c r="Q154" s="357"/>
      <c r="R154" s="357"/>
      <c r="S154" s="357"/>
      <c r="T154" s="357"/>
      <c r="U154" s="357"/>
      <c r="V154" s="357"/>
      <c r="W154" s="357"/>
      <c r="X154" s="923"/>
      <c r="Y154" s="921"/>
      <c r="Z154" s="921"/>
      <c r="AA154" s="921"/>
      <c r="AB154" s="921"/>
      <c r="AC154" s="921"/>
      <c r="AD154" s="921"/>
      <c r="AE154" s="921"/>
      <c r="AF154" s="921"/>
      <c r="AG154" s="921"/>
      <c r="AH154" s="921"/>
      <c r="AI154" s="921"/>
      <c r="AJ154" s="921"/>
      <c r="AK154" s="921"/>
      <c r="AL154" s="921"/>
      <c r="AM154" s="921"/>
      <c r="AN154" s="921"/>
      <c r="AO154" s="921"/>
      <c r="AP154" s="921"/>
      <c r="AQ154" s="357"/>
      <c r="AR154" s="357"/>
      <c r="AS154" s="357"/>
      <c r="AT154" s="357"/>
      <c r="AU154" s="357"/>
      <c r="AV154" s="1048"/>
      <c r="AW154" s="1048"/>
      <c r="AX154" s="1048"/>
    </row>
    <row r="155" spans="1:50" s="162" customFormat="1" ht="12.75">
      <c r="A155" s="204"/>
      <c r="B155" s="216"/>
      <c r="C155" s="216"/>
      <c r="D155" s="216"/>
      <c r="E155" s="216"/>
      <c r="F155" s="216"/>
      <c r="G155" s="216"/>
      <c r="H155" s="216"/>
      <c r="I155" s="216"/>
      <c r="J155" s="216"/>
      <c r="K155" s="216"/>
      <c r="L155" s="454"/>
      <c r="M155" s="938"/>
      <c r="N155" s="357"/>
      <c r="O155" s="357"/>
      <c r="P155" s="357"/>
      <c r="Q155" s="357"/>
      <c r="R155" s="357"/>
      <c r="S155" s="357"/>
      <c r="T155" s="357"/>
      <c r="U155" s="357"/>
      <c r="V155" s="357"/>
      <c r="W155" s="357"/>
      <c r="X155" s="923"/>
      <c r="Y155" s="921"/>
      <c r="Z155" s="921"/>
      <c r="AA155" s="921"/>
      <c r="AB155" s="921"/>
      <c r="AC155" s="921"/>
      <c r="AD155" s="921"/>
      <c r="AE155" s="921"/>
      <c r="AF155" s="921"/>
      <c r="AG155" s="921"/>
      <c r="AH155" s="921"/>
      <c r="AI155" s="921"/>
      <c r="AJ155" s="921"/>
      <c r="AK155" s="921"/>
      <c r="AL155" s="921"/>
      <c r="AM155" s="921"/>
      <c r="AN155" s="921"/>
      <c r="AO155" s="921"/>
      <c r="AP155" s="921"/>
      <c r="AQ155" s="357"/>
      <c r="AR155" s="357"/>
      <c r="AS155" s="357"/>
      <c r="AT155" s="357"/>
      <c r="AU155" s="357"/>
      <c r="AV155" s="1048"/>
      <c r="AW155" s="1048"/>
      <c r="AX155" s="1048"/>
    </row>
    <row r="156" spans="1:50" s="162" customFormat="1" ht="12.75">
      <c r="A156" s="204"/>
      <c r="B156" s="216"/>
      <c r="C156" s="216"/>
      <c r="D156" s="216"/>
      <c r="E156" s="216"/>
      <c r="F156" s="216"/>
      <c r="G156" s="216"/>
      <c r="H156" s="216"/>
      <c r="I156" s="216"/>
      <c r="J156" s="216"/>
      <c r="K156" s="216"/>
      <c r="L156" s="454"/>
      <c r="M156" s="938"/>
      <c r="N156" s="357"/>
      <c r="O156" s="357"/>
      <c r="P156" s="357"/>
      <c r="Q156" s="357"/>
      <c r="R156" s="357"/>
      <c r="S156" s="357"/>
      <c r="T156" s="357"/>
      <c r="U156" s="357"/>
      <c r="V156" s="357"/>
      <c r="W156" s="357"/>
      <c r="X156" s="923"/>
      <c r="Y156" s="921"/>
      <c r="Z156" s="921"/>
      <c r="AA156" s="921"/>
      <c r="AB156" s="921"/>
      <c r="AC156" s="921"/>
      <c r="AD156" s="921"/>
      <c r="AE156" s="921"/>
      <c r="AF156" s="921"/>
      <c r="AG156" s="921"/>
      <c r="AH156" s="921"/>
      <c r="AI156" s="921"/>
      <c r="AJ156" s="921"/>
      <c r="AK156" s="921"/>
      <c r="AL156" s="921"/>
      <c r="AM156" s="921"/>
      <c r="AN156" s="921"/>
      <c r="AO156" s="921"/>
      <c r="AP156" s="921"/>
      <c r="AQ156" s="357"/>
      <c r="AR156" s="357"/>
      <c r="AS156" s="357"/>
      <c r="AT156" s="357"/>
      <c r="AU156" s="357"/>
      <c r="AV156" s="1048"/>
      <c r="AW156" s="1048"/>
      <c r="AX156" s="1048"/>
    </row>
    <row r="157" spans="1:50" s="162" customFormat="1" ht="12.75">
      <c r="A157" s="204"/>
      <c r="B157" s="216"/>
      <c r="C157" s="216"/>
      <c r="D157" s="216"/>
      <c r="E157" s="216"/>
      <c r="F157" s="216"/>
      <c r="G157" s="216"/>
      <c r="H157" s="216"/>
      <c r="I157" s="216"/>
      <c r="J157" s="216"/>
      <c r="K157" s="216"/>
      <c r="L157" s="454"/>
      <c r="M157" s="938"/>
      <c r="N157" s="357"/>
      <c r="O157" s="357"/>
      <c r="P157" s="357"/>
      <c r="Q157" s="357"/>
      <c r="R157" s="357"/>
      <c r="S157" s="357"/>
      <c r="T157" s="357"/>
      <c r="U157" s="357"/>
      <c r="V157" s="357"/>
      <c r="W157" s="357"/>
      <c r="X157" s="923"/>
      <c r="Y157" s="921"/>
      <c r="Z157" s="921"/>
      <c r="AA157" s="921"/>
      <c r="AB157" s="921"/>
      <c r="AC157" s="921"/>
      <c r="AD157" s="921"/>
      <c r="AE157" s="921"/>
      <c r="AF157" s="921"/>
      <c r="AG157" s="921"/>
      <c r="AH157" s="921"/>
      <c r="AI157" s="921"/>
      <c r="AJ157" s="921"/>
      <c r="AK157" s="921"/>
      <c r="AL157" s="921"/>
      <c r="AM157" s="921"/>
      <c r="AN157" s="921"/>
      <c r="AO157" s="921"/>
      <c r="AP157" s="921"/>
      <c r="AQ157" s="357"/>
      <c r="AR157" s="357"/>
      <c r="AS157" s="357"/>
      <c r="AT157" s="357"/>
      <c r="AU157" s="357"/>
      <c r="AV157" s="1048"/>
      <c r="AW157" s="1048"/>
      <c r="AX157" s="1048"/>
    </row>
    <row r="158" spans="1:50" s="162" customFormat="1" ht="12.75">
      <c r="A158" s="204"/>
      <c r="B158" s="216"/>
      <c r="C158" s="216"/>
      <c r="D158" s="216"/>
      <c r="E158" s="216"/>
      <c r="F158" s="216"/>
      <c r="G158" s="216"/>
      <c r="H158" s="216"/>
      <c r="I158" s="216"/>
      <c r="J158" s="216"/>
      <c r="K158" s="216"/>
      <c r="L158" s="454"/>
      <c r="M158" s="938"/>
      <c r="N158" s="357"/>
      <c r="O158" s="357"/>
      <c r="P158" s="357"/>
      <c r="Q158" s="357"/>
      <c r="R158" s="357"/>
      <c r="S158" s="357"/>
      <c r="T158" s="357"/>
      <c r="U158" s="357"/>
      <c r="V158" s="357"/>
      <c r="W158" s="357"/>
      <c r="X158" s="923"/>
      <c r="Y158" s="921"/>
      <c r="Z158" s="921"/>
      <c r="AA158" s="921"/>
      <c r="AB158" s="921"/>
      <c r="AC158" s="921"/>
      <c r="AD158" s="921"/>
      <c r="AE158" s="921"/>
      <c r="AF158" s="921"/>
      <c r="AG158" s="921"/>
      <c r="AH158" s="921"/>
      <c r="AI158" s="921"/>
      <c r="AJ158" s="921"/>
      <c r="AK158" s="921"/>
      <c r="AL158" s="921"/>
      <c r="AM158" s="921"/>
      <c r="AN158" s="921"/>
      <c r="AO158" s="921"/>
      <c r="AP158" s="921"/>
      <c r="AQ158" s="357"/>
      <c r="AR158" s="357"/>
      <c r="AS158" s="357"/>
      <c r="AT158" s="357"/>
      <c r="AU158" s="357"/>
      <c r="AV158" s="1048"/>
      <c r="AW158" s="1048"/>
      <c r="AX158" s="1048"/>
    </row>
    <row r="159" spans="1:50" s="162" customFormat="1" ht="12.75">
      <c r="A159" s="204"/>
      <c r="B159" s="216"/>
      <c r="C159" s="216"/>
      <c r="D159" s="216"/>
      <c r="E159" s="216"/>
      <c r="F159" s="216"/>
      <c r="G159" s="216"/>
      <c r="H159" s="216"/>
      <c r="I159" s="216"/>
      <c r="J159" s="216"/>
      <c r="K159" s="216"/>
      <c r="L159" s="454"/>
      <c r="M159" s="938"/>
      <c r="N159" s="357"/>
      <c r="O159" s="357"/>
      <c r="P159" s="357"/>
      <c r="Q159" s="357"/>
      <c r="R159" s="357"/>
      <c r="S159" s="357"/>
      <c r="T159" s="357"/>
      <c r="U159" s="357"/>
      <c r="V159" s="357"/>
      <c r="W159" s="357"/>
      <c r="X159" s="923"/>
      <c r="Y159" s="921"/>
      <c r="Z159" s="921"/>
      <c r="AA159" s="921"/>
      <c r="AB159" s="921"/>
      <c r="AC159" s="921"/>
      <c r="AD159" s="921"/>
      <c r="AE159" s="921"/>
      <c r="AF159" s="921"/>
      <c r="AG159" s="921"/>
      <c r="AH159" s="921"/>
      <c r="AI159" s="921"/>
      <c r="AJ159" s="921"/>
      <c r="AK159" s="921"/>
      <c r="AL159" s="921"/>
      <c r="AM159" s="921"/>
      <c r="AN159" s="921"/>
      <c r="AO159" s="921"/>
      <c r="AP159" s="921"/>
      <c r="AQ159" s="357"/>
      <c r="AR159" s="357"/>
      <c r="AS159" s="357"/>
      <c r="AT159" s="357"/>
      <c r="AU159" s="357"/>
      <c r="AV159" s="1048"/>
      <c r="AW159" s="1048"/>
      <c r="AX159" s="1048"/>
    </row>
    <row r="160" spans="1:50" s="162" customFormat="1" ht="12.75">
      <c r="A160" s="204"/>
      <c r="B160" s="216"/>
      <c r="C160" s="216"/>
      <c r="D160" s="216"/>
      <c r="E160" s="216"/>
      <c r="F160" s="216"/>
      <c r="G160" s="216"/>
      <c r="H160" s="216"/>
      <c r="I160" s="1295"/>
      <c r="J160" s="1295"/>
      <c r="K160" s="1295"/>
      <c r="L160" s="454"/>
      <c r="M160" s="938"/>
      <c r="N160" s="357"/>
      <c r="O160" s="357"/>
      <c r="P160" s="357"/>
      <c r="Q160" s="357"/>
      <c r="R160" s="357"/>
      <c r="S160" s="357"/>
      <c r="T160" s="357"/>
      <c r="U160" s="357"/>
      <c r="V160" s="357"/>
      <c r="W160" s="357"/>
      <c r="X160" s="923"/>
      <c r="Y160" s="921"/>
      <c r="Z160" s="921"/>
      <c r="AA160" s="921"/>
      <c r="AB160" s="921"/>
      <c r="AC160" s="921"/>
      <c r="AD160" s="921"/>
      <c r="AE160" s="921"/>
      <c r="AF160" s="921"/>
      <c r="AG160" s="921"/>
      <c r="AH160" s="921"/>
      <c r="AI160" s="921"/>
      <c r="AJ160" s="921"/>
      <c r="AK160" s="921"/>
      <c r="AL160" s="921"/>
      <c r="AM160" s="921"/>
      <c r="AN160" s="921"/>
      <c r="AO160" s="921"/>
      <c r="AP160" s="921"/>
      <c r="AQ160" s="357"/>
      <c r="AR160" s="357"/>
      <c r="AS160" s="357"/>
      <c r="AT160" s="357"/>
      <c r="AU160" s="357"/>
      <c r="AV160" s="1048"/>
      <c r="AW160" s="1048"/>
      <c r="AX160" s="1048"/>
    </row>
    <row r="161" spans="1:50" s="162" customFormat="1" ht="12.75">
      <c r="A161" s="204"/>
      <c r="B161" s="216"/>
      <c r="C161" s="216"/>
      <c r="D161" s="216"/>
      <c r="E161" s="216"/>
      <c r="F161" s="216"/>
      <c r="G161" s="216"/>
      <c r="H161" s="216"/>
      <c r="I161" s="216"/>
      <c r="J161" s="216"/>
      <c r="K161" s="216"/>
      <c r="L161" s="454"/>
      <c r="M161" s="938"/>
      <c r="N161" s="357"/>
      <c r="O161" s="947"/>
      <c r="P161" s="947"/>
      <c r="Q161" s="947"/>
      <c r="R161" s="357"/>
      <c r="S161" s="357"/>
      <c r="T161" s="357"/>
      <c r="U161" s="357"/>
      <c r="V161" s="357"/>
      <c r="W161" s="357"/>
      <c r="X161" s="923"/>
      <c r="Y161" s="921"/>
      <c r="Z161" s="921"/>
      <c r="AA161" s="921"/>
      <c r="AB161" s="921"/>
      <c r="AC161" s="921"/>
      <c r="AD161" s="921"/>
      <c r="AE161" s="921"/>
      <c r="AF161" s="921"/>
      <c r="AG161" s="921"/>
      <c r="AH161" s="921"/>
      <c r="AI161" s="921"/>
      <c r="AJ161" s="921"/>
      <c r="AK161" s="921"/>
      <c r="AL161" s="921"/>
      <c r="AM161" s="921"/>
      <c r="AN161" s="921"/>
      <c r="AO161" s="921"/>
      <c r="AP161" s="921"/>
      <c r="AQ161" s="357"/>
      <c r="AR161" s="357"/>
      <c r="AS161" s="357"/>
      <c r="AT161" s="357"/>
      <c r="AU161" s="357"/>
      <c r="AV161" s="1048"/>
      <c r="AW161" s="1048"/>
      <c r="AX161" s="1048"/>
    </row>
    <row r="162" spans="1:50" s="162" customFormat="1" ht="12.75">
      <c r="A162" s="204"/>
      <c r="B162" s="216"/>
      <c r="C162" s="216"/>
      <c r="D162" s="216"/>
      <c r="E162" s="216"/>
      <c r="F162" s="216"/>
      <c r="G162" s="216"/>
      <c r="H162" s="216"/>
      <c r="I162" s="216"/>
      <c r="J162" s="216"/>
      <c r="K162" s="216"/>
      <c r="L162" s="454"/>
      <c r="M162" s="938"/>
      <c r="N162" s="357"/>
      <c r="O162" s="357"/>
      <c r="P162" s="357"/>
      <c r="Q162" s="357"/>
      <c r="R162" s="357"/>
      <c r="S162" s="357"/>
      <c r="T162" s="357"/>
      <c r="U162" s="357"/>
      <c r="V162" s="357"/>
      <c r="W162" s="357"/>
      <c r="X162" s="923"/>
      <c r="Y162" s="921"/>
      <c r="Z162" s="921"/>
      <c r="AA162" s="921"/>
      <c r="AB162" s="921"/>
      <c r="AC162" s="921"/>
      <c r="AD162" s="921"/>
      <c r="AE162" s="921"/>
      <c r="AF162" s="921"/>
      <c r="AG162" s="921"/>
      <c r="AH162" s="921"/>
      <c r="AI162" s="921"/>
      <c r="AJ162" s="921"/>
      <c r="AK162" s="921"/>
      <c r="AL162" s="921"/>
      <c r="AM162" s="921"/>
      <c r="AN162" s="921"/>
      <c r="AO162" s="921"/>
      <c r="AP162" s="921"/>
      <c r="AQ162" s="357"/>
      <c r="AR162" s="357"/>
      <c r="AS162" s="357"/>
      <c r="AT162" s="357"/>
      <c r="AU162" s="357"/>
      <c r="AV162" s="1048"/>
      <c r="AW162" s="1048"/>
      <c r="AX162" s="1048"/>
    </row>
    <row r="163" spans="1:50" s="162" customFormat="1" ht="12.75">
      <c r="A163" s="204"/>
      <c r="B163" s="216"/>
      <c r="C163" s="216"/>
      <c r="D163" s="216"/>
      <c r="E163" s="216"/>
      <c r="F163" s="216"/>
      <c r="G163" s="216"/>
      <c r="H163" s="216"/>
      <c r="I163" s="216"/>
      <c r="J163" s="216"/>
      <c r="K163" s="216"/>
      <c r="L163" s="454"/>
      <c r="M163" s="938"/>
      <c r="N163" s="357"/>
      <c r="O163" s="357"/>
      <c r="P163" s="357"/>
      <c r="Q163" s="357"/>
      <c r="R163" s="357"/>
      <c r="S163" s="357"/>
      <c r="T163" s="357"/>
      <c r="U163" s="357"/>
      <c r="V163" s="357"/>
      <c r="W163" s="357"/>
      <c r="X163" s="923"/>
      <c r="Y163" s="921"/>
      <c r="Z163" s="921"/>
      <c r="AA163" s="921"/>
      <c r="AB163" s="921"/>
      <c r="AC163" s="921"/>
      <c r="AD163" s="921"/>
      <c r="AE163" s="921"/>
      <c r="AF163" s="921"/>
      <c r="AG163" s="921"/>
      <c r="AH163" s="921"/>
      <c r="AI163" s="921"/>
      <c r="AJ163" s="921"/>
      <c r="AK163" s="921"/>
      <c r="AL163" s="921"/>
      <c r="AM163" s="921"/>
      <c r="AN163" s="921"/>
      <c r="AO163" s="921"/>
      <c r="AP163" s="921"/>
      <c r="AQ163" s="357"/>
      <c r="AR163" s="357"/>
      <c r="AS163" s="357"/>
      <c r="AT163" s="357"/>
      <c r="AU163" s="357"/>
      <c r="AV163" s="1048"/>
      <c r="AW163" s="1048"/>
      <c r="AX163" s="1048"/>
    </row>
    <row r="164" spans="1:50" s="162" customFormat="1" ht="12.75">
      <c r="A164" s="204"/>
      <c r="B164" s="216"/>
      <c r="C164" s="216"/>
      <c r="D164" s="216"/>
      <c r="E164" s="216"/>
      <c r="F164" s="216"/>
      <c r="G164" s="216"/>
      <c r="H164" s="216"/>
      <c r="I164" s="216"/>
      <c r="J164" s="216"/>
      <c r="K164" s="216"/>
      <c r="L164" s="454"/>
      <c r="M164" s="938"/>
      <c r="N164" s="357"/>
      <c r="O164" s="357"/>
      <c r="P164" s="357"/>
      <c r="Q164" s="357"/>
      <c r="R164" s="357"/>
      <c r="S164" s="357"/>
      <c r="T164" s="357"/>
      <c r="U164" s="357"/>
      <c r="V164" s="357"/>
      <c r="W164" s="357"/>
      <c r="X164" s="923"/>
      <c r="Y164" s="921"/>
      <c r="Z164" s="921"/>
      <c r="AA164" s="921"/>
      <c r="AB164" s="921"/>
      <c r="AC164" s="921"/>
      <c r="AD164" s="921"/>
      <c r="AE164" s="921"/>
      <c r="AF164" s="921"/>
      <c r="AG164" s="921"/>
      <c r="AH164" s="921"/>
      <c r="AI164" s="921"/>
      <c r="AJ164" s="921"/>
      <c r="AK164" s="921"/>
      <c r="AL164" s="921"/>
      <c r="AM164" s="921"/>
      <c r="AN164" s="921"/>
      <c r="AO164" s="921"/>
      <c r="AP164" s="921"/>
      <c r="AQ164" s="357"/>
      <c r="AR164" s="357"/>
      <c r="AS164" s="357"/>
      <c r="AT164" s="357"/>
      <c r="AU164" s="357"/>
      <c r="AV164" s="1048"/>
      <c r="AW164" s="1048"/>
      <c r="AX164" s="1048"/>
    </row>
    <row r="165" spans="1:50" s="162" customFormat="1" ht="12.75">
      <c r="A165" s="204"/>
      <c r="B165" s="216"/>
      <c r="C165" s="216"/>
      <c r="D165" s="216"/>
      <c r="E165" s="216"/>
      <c r="F165" s="216"/>
      <c r="G165" s="216"/>
      <c r="H165" s="216"/>
      <c r="I165" s="216"/>
      <c r="J165" s="216"/>
      <c r="K165" s="216"/>
      <c r="L165" s="454"/>
      <c r="M165" s="938"/>
      <c r="N165" s="357"/>
      <c r="O165" s="357"/>
      <c r="P165" s="357"/>
      <c r="Q165" s="357"/>
      <c r="R165" s="357"/>
      <c r="S165" s="357"/>
      <c r="T165" s="357"/>
      <c r="U165" s="357"/>
      <c r="V165" s="357"/>
      <c r="W165" s="357"/>
      <c r="X165" s="923"/>
      <c r="Y165" s="921"/>
      <c r="Z165" s="921"/>
      <c r="AA165" s="921"/>
      <c r="AB165" s="921"/>
      <c r="AC165" s="921"/>
      <c r="AD165" s="921"/>
      <c r="AE165" s="921"/>
      <c r="AF165" s="921"/>
      <c r="AG165" s="921"/>
      <c r="AH165" s="921"/>
      <c r="AI165" s="921"/>
      <c r="AJ165" s="921"/>
      <c r="AK165" s="921"/>
      <c r="AL165" s="921"/>
      <c r="AM165" s="921"/>
      <c r="AN165" s="921"/>
      <c r="AO165" s="921"/>
      <c r="AP165" s="921"/>
      <c r="AQ165" s="357"/>
      <c r="AR165" s="357"/>
      <c r="AS165" s="357"/>
      <c r="AT165" s="357"/>
      <c r="AU165" s="357"/>
      <c r="AV165" s="1048"/>
      <c r="AW165" s="1048"/>
      <c r="AX165" s="1048"/>
    </row>
    <row r="166" spans="1:50" s="162" customFormat="1" ht="12.75">
      <c r="A166" s="204"/>
      <c r="B166" s="216"/>
      <c r="C166" s="216"/>
      <c r="D166" s="216"/>
      <c r="E166" s="216"/>
      <c r="F166" s="216"/>
      <c r="G166" s="216"/>
      <c r="H166" s="216"/>
      <c r="I166" s="216"/>
      <c r="J166" s="216"/>
      <c r="K166" s="216"/>
      <c r="L166" s="454"/>
      <c r="M166" s="938"/>
      <c r="N166" s="357"/>
      <c r="O166" s="357"/>
      <c r="P166" s="357"/>
      <c r="Q166" s="357"/>
      <c r="R166" s="357"/>
      <c r="S166" s="357"/>
      <c r="T166" s="357"/>
      <c r="U166" s="357"/>
      <c r="V166" s="357"/>
      <c r="W166" s="357"/>
      <c r="X166" s="923"/>
      <c r="Y166" s="921"/>
      <c r="Z166" s="921"/>
      <c r="AA166" s="921"/>
      <c r="AB166" s="921"/>
      <c r="AC166" s="921"/>
      <c r="AD166" s="921"/>
      <c r="AE166" s="921"/>
      <c r="AF166" s="921"/>
      <c r="AG166" s="921"/>
      <c r="AH166" s="921"/>
      <c r="AI166" s="921"/>
      <c r="AJ166" s="921"/>
      <c r="AK166" s="921"/>
      <c r="AL166" s="921"/>
      <c r="AM166" s="921"/>
      <c r="AN166" s="921"/>
      <c r="AO166" s="921"/>
      <c r="AP166" s="921"/>
      <c r="AQ166" s="357"/>
      <c r="AR166" s="357"/>
      <c r="AS166" s="357"/>
      <c r="AT166" s="357"/>
      <c r="AU166" s="357"/>
      <c r="AV166" s="1048"/>
      <c r="AW166" s="1048"/>
      <c r="AX166" s="1048"/>
    </row>
    <row r="167" spans="1:50" s="162" customFormat="1" ht="12.75">
      <c r="A167" s="204"/>
      <c r="B167" s="216"/>
      <c r="C167" s="216"/>
      <c r="D167" s="216"/>
      <c r="E167" s="216"/>
      <c r="F167" s="216"/>
      <c r="G167" s="216"/>
      <c r="H167" s="216"/>
      <c r="I167" s="216"/>
      <c r="J167" s="216"/>
      <c r="K167" s="216"/>
      <c r="L167" s="454"/>
      <c r="M167" s="938"/>
      <c r="N167" s="357"/>
      <c r="O167" s="357"/>
      <c r="P167" s="357"/>
      <c r="Q167" s="357"/>
      <c r="R167" s="357"/>
      <c r="S167" s="357"/>
      <c r="T167" s="357"/>
      <c r="U167" s="357"/>
      <c r="V167" s="357"/>
      <c r="W167" s="357"/>
      <c r="X167" s="923"/>
      <c r="Y167" s="921"/>
      <c r="Z167" s="921"/>
      <c r="AA167" s="921"/>
      <c r="AB167" s="921"/>
      <c r="AC167" s="921"/>
      <c r="AD167" s="921"/>
      <c r="AE167" s="921"/>
      <c r="AF167" s="921"/>
      <c r="AG167" s="921"/>
      <c r="AH167" s="921"/>
      <c r="AI167" s="921"/>
      <c r="AJ167" s="921"/>
      <c r="AK167" s="921"/>
      <c r="AL167" s="921"/>
      <c r="AM167" s="921"/>
      <c r="AN167" s="921"/>
      <c r="AO167" s="921"/>
      <c r="AP167" s="921"/>
      <c r="AQ167" s="357"/>
      <c r="AR167" s="357"/>
      <c r="AS167" s="357"/>
      <c r="AT167" s="357"/>
      <c r="AU167" s="357"/>
      <c r="AV167" s="1048"/>
      <c r="AW167" s="1048"/>
      <c r="AX167" s="1048"/>
    </row>
    <row r="168" spans="1:50" s="162" customFormat="1" ht="12.75">
      <c r="A168" s="204"/>
      <c r="B168" s="216"/>
      <c r="C168" s="216"/>
      <c r="D168" s="216"/>
      <c r="E168" s="216"/>
      <c r="F168" s="216"/>
      <c r="G168" s="216"/>
      <c r="H168" s="216"/>
      <c r="I168" s="216"/>
      <c r="J168" s="216"/>
      <c r="K168" s="216"/>
      <c r="L168" s="454"/>
      <c r="M168" s="938"/>
      <c r="N168" s="357"/>
      <c r="O168" s="357"/>
      <c r="P168" s="357"/>
      <c r="Q168" s="357"/>
      <c r="R168" s="357"/>
      <c r="S168" s="357"/>
      <c r="T168" s="357"/>
      <c r="U168" s="357"/>
      <c r="V168" s="357"/>
      <c r="W168" s="357"/>
      <c r="X168" s="923"/>
      <c r="Y168" s="921"/>
      <c r="Z168" s="921"/>
      <c r="AA168" s="921"/>
      <c r="AB168" s="921"/>
      <c r="AC168" s="921"/>
      <c r="AD168" s="921"/>
      <c r="AE168" s="921"/>
      <c r="AF168" s="921"/>
      <c r="AG168" s="921"/>
      <c r="AH168" s="921"/>
      <c r="AI168" s="921"/>
      <c r="AJ168" s="921"/>
      <c r="AK168" s="921"/>
      <c r="AL168" s="921"/>
      <c r="AM168" s="921"/>
      <c r="AN168" s="921"/>
      <c r="AO168" s="921"/>
      <c r="AP168" s="921"/>
      <c r="AQ168" s="357"/>
      <c r="AR168" s="357"/>
      <c r="AS168" s="357"/>
      <c r="AT168" s="357"/>
      <c r="AU168" s="357"/>
      <c r="AV168" s="1048"/>
      <c r="AW168" s="1048"/>
      <c r="AX168" s="1048"/>
    </row>
    <row r="169" spans="1:50" s="162" customFormat="1" ht="12.75">
      <c r="A169" s="204"/>
      <c r="B169" s="216"/>
      <c r="C169" s="216"/>
      <c r="D169" s="216"/>
      <c r="E169" s="216"/>
      <c r="F169" s="216"/>
      <c r="G169" s="216"/>
      <c r="H169" s="216"/>
      <c r="I169" s="216"/>
      <c r="J169" s="216"/>
      <c r="K169" s="216"/>
      <c r="L169" s="454"/>
      <c r="M169" s="938"/>
      <c r="N169" s="357"/>
      <c r="O169" s="357"/>
      <c r="P169" s="357"/>
      <c r="Q169" s="357"/>
      <c r="R169" s="357"/>
      <c r="S169" s="357"/>
      <c r="T169" s="357"/>
      <c r="U169" s="357"/>
      <c r="V169" s="357"/>
      <c r="W169" s="357"/>
      <c r="X169" s="923"/>
      <c r="Y169" s="921"/>
      <c r="Z169" s="921"/>
      <c r="AA169" s="921"/>
      <c r="AB169" s="921"/>
      <c r="AC169" s="921"/>
      <c r="AD169" s="921"/>
      <c r="AE169" s="921"/>
      <c r="AF169" s="921"/>
      <c r="AG169" s="921"/>
      <c r="AH169" s="921"/>
      <c r="AI169" s="921"/>
      <c r="AJ169" s="921"/>
      <c r="AK169" s="921"/>
      <c r="AL169" s="921"/>
      <c r="AM169" s="921"/>
      <c r="AN169" s="921"/>
      <c r="AO169" s="921"/>
      <c r="AP169" s="921"/>
      <c r="AQ169" s="357"/>
      <c r="AR169" s="357"/>
      <c r="AS169" s="357"/>
      <c r="AT169" s="357"/>
      <c r="AU169" s="357"/>
      <c r="AV169" s="1048"/>
      <c r="AW169" s="1048"/>
      <c r="AX169" s="1048"/>
    </row>
    <row r="170" spans="1:50" s="162" customFormat="1" ht="12.75">
      <c r="A170" s="204"/>
      <c r="B170" s="216"/>
      <c r="C170" s="216"/>
      <c r="D170" s="216"/>
      <c r="E170" s="216"/>
      <c r="F170" s="216"/>
      <c r="G170" s="216"/>
      <c r="H170" s="216"/>
      <c r="I170" s="216"/>
      <c r="J170" s="216"/>
      <c r="K170" s="216"/>
      <c r="L170" s="454"/>
      <c r="M170" s="938"/>
      <c r="N170" s="357"/>
      <c r="O170" s="357"/>
      <c r="P170" s="357"/>
      <c r="Q170" s="357"/>
      <c r="R170" s="357"/>
      <c r="S170" s="357"/>
      <c r="T170" s="357"/>
      <c r="U170" s="357"/>
      <c r="V170" s="357"/>
      <c r="W170" s="357"/>
      <c r="X170" s="923"/>
      <c r="Y170" s="921"/>
      <c r="Z170" s="921"/>
      <c r="AA170" s="921"/>
      <c r="AB170" s="921"/>
      <c r="AC170" s="921"/>
      <c r="AD170" s="921"/>
      <c r="AE170" s="921"/>
      <c r="AF170" s="921"/>
      <c r="AG170" s="921"/>
      <c r="AH170" s="921"/>
      <c r="AI170" s="921"/>
      <c r="AJ170" s="921"/>
      <c r="AK170" s="921"/>
      <c r="AL170" s="921"/>
      <c r="AM170" s="921"/>
      <c r="AN170" s="921"/>
      <c r="AO170" s="921"/>
      <c r="AP170" s="921"/>
      <c r="AQ170" s="357"/>
      <c r="AR170" s="357"/>
      <c r="AS170" s="357"/>
      <c r="AT170" s="357"/>
      <c r="AU170" s="357"/>
      <c r="AV170" s="1048"/>
      <c r="AW170" s="1048"/>
      <c r="AX170" s="1048"/>
    </row>
    <row r="171" spans="1:50" s="162" customFormat="1" ht="12.75">
      <c r="A171" s="204"/>
      <c r="B171" s="216"/>
      <c r="C171" s="216"/>
      <c r="D171" s="216"/>
      <c r="E171" s="216"/>
      <c r="F171" s="216"/>
      <c r="G171" s="216"/>
      <c r="H171" s="216"/>
      <c r="I171" s="216"/>
      <c r="J171" s="216"/>
      <c r="K171" s="216"/>
      <c r="L171" s="454"/>
      <c r="M171" s="938"/>
      <c r="N171" s="357"/>
      <c r="O171" s="357"/>
      <c r="P171" s="357"/>
      <c r="Q171" s="357"/>
      <c r="R171" s="357"/>
      <c r="S171" s="357"/>
      <c r="T171" s="357"/>
      <c r="U171" s="357"/>
      <c r="V171" s="357"/>
      <c r="W171" s="357"/>
      <c r="X171" s="923"/>
      <c r="Y171" s="921"/>
      <c r="Z171" s="921"/>
      <c r="AA171" s="921"/>
      <c r="AB171" s="921"/>
      <c r="AC171" s="921"/>
      <c r="AD171" s="921"/>
      <c r="AE171" s="921"/>
      <c r="AF171" s="921"/>
      <c r="AG171" s="921"/>
      <c r="AH171" s="921"/>
      <c r="AI171" s="921"/>
      <c r="AJ171" s="921"/>
      <c r="AK171" s="921"/>
      <c r="AL171" s="921"/>
      <c r="AM171" s="921"/>
      <c r="AN171" s="921"/>
      <c r="AO171" s="921"/>
      <c r="AP171" s="921"/>
      <c r="AQ171" s="357"/>
      <c r="AR171" s="357"/>
      <c r="AS171" s="357"/>
      <c r="AT171" s="357"/>
      <c r="AU171" s="357"/>
      <c r="AV171" s="1048"/>
      <c r="AW171" s="1048"/>
      <c r="AX171" s="1048"/>
    </row>
    <row r="172" spans="1:50" s="162" customFormat="1" ht="12.75">
      <c r="A172" s="204"/>
      <c r="B172" s="216"/>
      <c r="C172" s="216"/>
      <c r="D172" s="216"/>
      <c r="E172" s="216"/>
      <c r="F172" s="216"/>
      <c r="G172" s="216"/>
      <c r="H172" s="216"/>
      <c r="I172" s="216"/>
      <c r="J172" s="216"/>
      <c r="K172" s="216"/>
      <c r="L172" s="454"/>
      <c r="M172" s="938"/>
      <c r="N172" s="357"/>
      <c r="O172" s="357"/>
      <c r="P172" s="357"/>
      <c r="Q172" s="357"/>
      <c r="R172" s="357"/>
      <c r="S172" s="357"/>
      <c r="T172" s="357"/>
      <c r="U172" s="357"/>
      <c r="V172" s="357"/>
      <c r="W172" s="357"/>
      <c r="X172" s="923"/>
      <c r="Y172" s="921"/>
      <c r="Z172" s="921"/>
      <c r="AA172" s="921"/>
      <c r="AB172" s="921"/>
      <c r="AC172" s="921"/>
      <c r="AD172" s="921"/>
      <c r="AE172" s="921"/>
      <c r="AF172" s="921"/>
      <c r="AG172" s="921"/>
      <c r="AH172" s="921"/>
      <c r="AI172" s="921"/>
      <c r="AJ172" s="921"/>
      <c r="AK172" s="921"/>
      <c r="AL172" s="921"/>
      <c r="AM172" s="921"/>
      <c r="AN172" s="921"/>
      <c r="AO172" s="921"/>
      <c r="AP172" s="921"/>
      <c r="AQ172" s="357"/>
      <c r="AR172" s="357"/>
      <c r="AS172" s="357"/>
      <c r="AT172" s="357"/>
      <c r="AU172" s="357"/>
      <c r="AV172" s="1048"/>
      <c r="AW172" s="1048"/>
      <c r="AX172" s="1048"/>
    </row>
    <row r="173" spans="1:50" s="162" customFormat="1" ht="12.75">
      <c r="A173" s="204"/>
      <c r="B173" s="216"/>
      <c r="C173" s="216"/>
      <c r="D173" s="216"/>
      <c r="E173" s="216"/>
      <c r="F173" s="216"/>
      <c r="G173" s="216"/>
      <c r="H173" s="216"/>
      <c r="I173" s="216"/>
      <c r="J173" s="216"/>
      <c r="K173" s="216"/>
      <c r="L173" s="454"/>
      <c r="M173" s="938"/>
      <c r="N173" s="357"/>
      <c r="O173" s="357"/>
      <c r="P173" s="357"/>
      <c r="Q173" s="357"/>
      <c r="R173" s="357"/>
      <c r="S173" s="357"/>
      <c r="T173" s="357"/>
      <c r="U173" s="357"/>
      <c r="V173" s="357"/>
      <c r="W173" s="357"/>
      <c r="X173" s="923"/>
      <c r="Y173" s="921"/>
      <c r="Z173" s="921"/>
      <c r="AA173" s="921"/>
      <c r="AB173" s="921"/>
      <c r="AC173" s="921"/>
      <c r="AD173" s="921"/>
      <c r="AE173" s="921"/>
      <c r="AF173" s="921"/>
      <c r="AG173" s="921"/>
      <c r="AH173" s="921"/>
      <c r="AI173" s="921"/>
      <c r="AJ173" s="921"/>
      <c r="AK173" s="921"/>
      <c r="AL173" s="921"/>
      <c r="AM173" s="921"/>
      <c r="AN173" s="921"/>
      <c r="AO173" s="921"/>
      <c r="AP173" s="921"/>
      <c r="AQ173" s="357"/>
      <c r="AR173" s="357"/>
      <c r="AS173" s="357"/>
      <c r="AT173" s="357"/>
      <c r="AU173" s="357"/>
      <c r="AV173" s="1048"/>
      <c r="AW173" s="1048"/>
      <c r="AX173" s="1048"/>
    </row>
    <row r="174" spans="1:50" s="162" customFormat="1" ht="12.75">
      <c r="A174" s="204"/>
      <c r="B174" s="216"/>
      <c r="C174" s="216"/>
      <c r="D174" s="216"/>
      <c r="E174" s="216"/>
      <c r="F174" s="216"/>
      <c r="G174" s="216"/>
      <c r="H174" s="216"/>
      <c r="I174" s="216"/>
      <c r="J174" s="216"/>
      <c r="K174" s="216"/>
      <c r="L174" s="454"/>
      <c r="M174" s="938"/>
      <c r="N174" s="357"/>
      <c r="O174" s="357"/>
      <c r="P174" s="357"/>
      <c r="Q174" s="357"/>
      <c r="R174" s="357"/>
      <c r="S174" s="357"/>
      <c r="T174" s="357"/>
      <c r="U174" s="357"/>
      <c r="V174" s="357"/>
      <c r="W174" s="357"/>
      <c r="X174" s="923"/>
      <c r="Y174" s="921"/>
      <c r="Z174" s="921"/>
      <c r="AA174" s="921"/>
      <c r="AB174" s="921"/>
      <c r="AC174" s="921"/>
      <c r="AD174" s="921"/>
      <c r="AE174" s="921"/>
      <c r="AF174" s="921"/>
      <c r="AG174" s="921"/>
      <c r="AH174" s="921"/>
      <c r="AI174" s="921"/>
      <c r="AJ174" s="921"/>
      <c r="AK174" s="921"/>
      <c r="AL174" s="921"/>
      <c r="AM174" s="921"/>
      <c r="AN174" s="921"/>
      <c r="AO174" s="921"/>
      <c r="AP174" s="921"/>
      <c r="AQ174" s="357"/>
      <c r="AR174" s="357"/>
      <c r="AS174" s="357"/>
      <c r="AT174" s="357"/>
      <c r="AU174" s="357"/>
      <c r="AV174" s="1048"/>
      <c r="AW174" s="1048"/>
      <c r="AX174" s="1048"/>
    </row>
    <row r="175" spans="1:50" s="162" customFormat="1" ht="12.75">
      <c r="A175" s="204"/>
      <c r="B175" s="216"/>
      <c r="C175" s="216"/>
      <c r="D175" s="216"/>
      <c r="E175" s="216"/>
      <c r="F175" s="216"/>
      <c r="G175" s="216"/>
      <c r="H175" s="216"/>
      <c r="I175" s="216"/>
      <c r="J175" s="216"/>
      <c r="K175" s="216"/>
      <c r="L175" s="454"/>
      <c r="M175" s="938"/>
      <c r="N175" s="357"/>
      <c r="O175" s="357"/>
      <c r="P175" s="357"/>
      <c r="Q175" s="357"/>
      <c r="R175" s="357"/>
      <c r="S175" s="357"/>
      <c r="T175" s="357"/>
      <c r="U175" s="357"/>
      <c r="V175" s="357"/>
      <c r="W175" s="357"/>
      <c r="X175" s="923"/>
      <c r="Y175" s="921"/>
      <c r="Z175" s="921"/>
      <c r="AA175" s="921"/>
      <c r="AB175" s="921"/>
      <c r="AC175" s="921"/>
      <c r="AD175" s="921"/>
      <c r="AE175" s="921"/>
      <c r="AF175" s="921"/>
      <c r="AG175" s="921"/>
      <c r="AH175" s="921"/>
      <c r="AI175" s="921"/>
      <c r="AJ175" s="921"/>
      <c r="AK175" s="921"/>
      <c r="AL175" s="921"/>
      <c r="AM175" s="921"/>
      <c r="AN175" s="921"/>
      <c r="AO175" s="921"/>
      <c r="AP175" s="921"/>
      <c r="AQ175" s="357"/>
      <c r="AR175" s="357"/>
      <c r="AS175" s="357"/>
      <c r="AT175" s="357"/>
      <c r="AU175" s="357"/>
      <c r="AV175" s="1048"/>
      <c r="AW175" s="1048"/>
      <c r="AX175" s="1048"/>
    </row>
    <row r="176" spans="1:50" s="162" customFormat="1" ht="12.75">
      <c r="A176" s="204"/>
      <c r="B176" s="216"/>
      <c r="C176" s="216"/>
      <c r="D176" s="216"/>
      <c r="E176" s="216"/>
      <c r="F176" s="216"/>
      <c r="G176" s="216"/>
      <c r="H176" s="216"/>
      <c r="I176" s="216"/>
      <c r="J176" s="216"/>
      <c r="K176" s="216"/>
      <c r="L176" s="454"/>
      <c r="M176" s="938"/>
      <c r="N176" s="357"/>
      <c r="O176" s="357"/>
      <c r="P176" s="357"/>
      <c r="Q176" s="357"/>
      <c r="R176" s="357"/>
      <c r="S176" s="357"/>
      <c r="T176" s="357"/>
      <c r="U176" s="357"/>
      <c r="V176" s="357"/>
      <c r="W176" s="357"/>
      <c r="X176" s="923"/>
      <c r="Y176" s="921"/>
      <c r="Z176" s="921"/>
      <c r="AA176" s="921"/>
      <c r="AB176" s="921"/>
      <c r="AC176" s="921"/>
      <c r="AD176" s="921"/>
      <c r="AE176" s="921"/>
      <c r="AF176" s="921"/>
      <c r="AG176" s="921"/>
      <c r="AH176" s="921"/>
      <c r="AI176" s="921"/>
      <c r="AJ176" s="921"/>
      <c r="AK176" s="921"/>
      <c r="AL176" s="921"/>
      <c r="AM176" s="921"/>
      <c r="AN176" s="921"/>
      <c r="AO176" s="921"/>
      <c r="AP176" s="921"/>
      <c r="AQ176" s="357"/>
      <c r="AR176" s="357"/>
      <c r="AS176" s="357"/>
      <c r="AT176" s="357"/>
      <c r="AU176" s="357"/>
      <c r="AV176" s="1048"/>
      <c r="AW176" s="1048"/>
      <c r="AX176" s="1048"/>
    </row>
    <row r="177" spans="1:50" s="162" customFormat="1" ht="12.75">
      <c r="A177" s="204"/>
      <c r="B177" s="216"/>
      <c r="C177" s="216"/>
      <c r="D177" s="216"/>
      <c r="E177" s="216"/>
      <c r="F177" s="216"/>
      <c r="G177" s="216"/>
      <c r="H177" s="216"/>
      <c r="I177" s="216"/>
      <c r="J177" s="216"/>
      <c r="K177" s="216"/>
      <c r="L177" s="454"/>
      <c r="M177" s="938"/>
      <c r="N177" s="357"/>
      <c r="O177" s="357"/>
      <c r="P177" s="357"/>
      <c r="Q177" s="357"/>
      <c r="R177" s="357"/>
      <c r="S177" s="357"/>
      <c r="T177" s="357"/>
      <c r="U177" s="357"/>
      <c r="V177" s="357"/>
      <c r="W177" s="357"/>
      <c r="X177" s="923"/>
      <c r="Y177" s="921"/>
      <c r="Z177" s="921"/>
      <c r="AA177" s="921"/>
      <c r="AB177" s="921"/>
      <c r="AC177" s="921"/>
      <c r="AD177" s="921"/>
      <c r="AE177" s="921"/>
      <c r="AF177" s="921"/>
      <c r="AG177" s="921"/>
      <c r="AH177" s="921"/>
      <c r="AI177" s="921"/>
      <c r="AJ177" s="921"/>
      <c r="AK177" s="921"/>
      <c r="AL177" s="921"/>
      <c r="AM177" s="921"/>
      <c r="AN177" s="921"/>
      <c r="AO177" s="921"/>
      <c r="AP177" s="921"/>
      <c r="AQ177" s="357"/>
      <c r="AR177" s="357"/>
      <c r="AS177" s="357"/>
      <c r="AT177" s="357"/>
      <c r="AU177" s="357"/>
      <c r="AV177" s="1048"/>
      <c r="AW177" s="1048"/>
      <c r="AX177" s="1048"/>
    </row>
    <row r="178" spans="1:50" s="162" customFormat="1" ht="12.75">
      <c r="A178" s="204"/>
      <c r="B178" s="216"/>
      <c r="C178" s="216"/>
      <c r="D178" s="216"/>
      <c r="E178" s="216"/>
      <c r="F178" s="216"/>
      <c r="G178" s="216"/>
      <c r="H178" s="216"/>
      <c r="I178" s="216"/>
      <c r="J178" s="216"/>
      <c r="K178" s="216"/>
      <c r="L178" s="454"/>
      <c r="M178" s="938"/>
      <c r="N178" s="357"/>
      <c r="O178" s="357"/>
      <c r="P178" s="357"/>
      <c r="Q178" s="357"/>
      <c r="R178" s="357"/>
      <c r="S178" s="357"/>
      <c r="T178" s="357"/>
      <c r="U178" s="357"/>
      <c r="V178" s="357"/>
      <c r="W178" s="357"/>
      <c r="X178" s="923"/>
      <c r="Y178" s="921"/>
      <c r="Z178" s="921"/>
      <c r="AA178" s="921"/>
      <c r="AB178" s="921"/>
      <c r="AC178" s="921"/>
      <c r="AD178" s="921"/>
      <c r="AE178" s="921"/>
      <c r="AF178" s="921"/>
      <c r="AG178" s="921"/>
      <c r="AH178" s="921"/>
      <c r="AI178" s="921"/>
      <c r="AJ178" s="921"/>
      <c r="AK178" s="921"/>
      <c r="AL178" s="921"/>
      <c r="AM178" s="921"/>
      <c r="AN178" s="921"/>
      <c r="AO178" s="921"/>
      <c r="AP178" s="921"/>
      <c r="AQ178" s="357"/>
      <c r="AR178" s="357"/>
      <c r="AS178" s="357"/>
      <c r="AT178" s="357"/>
      <c r="AU178" s="357"/>
      <c r="AV178" s="1048"/>
      <c r="AW178" s="1048"/>
      <c r="AX178" s="1048"/>
    </row>
    <row r="179" spans="1:50" s="162" customFormat="1" ht="12.75">
      <c r="A179" s="204"/>
      <c r="B179" s="216"/>
      <c r="C179" s="216"/>
      <c r="D179" s="216"/>
      <c r="E179" s="216"/>
      <c r="F179" s="216"/>
      <c r="G179" s="216"/>
      <c r="H179" s="216"/>
      <c r="I179" s="216"/>
      <c r="J179" s="216"/>
      <c r="K179" s="216"/>
      <c r="L179" s="454"/>
      <c r="M179" s="938"/>
      <c r="N179" s="357"/>
      <c r="O179" s="357"/>
      <c r="P179" s="357"/>
      <c r="Q179" s="357"/>
      <c r="R179" s="357"/>
      <c r="S179" s="357"/>
      <c r="T179" s="357"/>
      <c r="U179" s="357"/>
      <c r="V179" s="357"/>
      <c r="W179" s="357"/>
      <c r="X179" s="923"/>
      <c r="Y179" s="921"/>
      <c r="Z179" s="921"/>
      <c r="AA179" s="921"/>
      <c r="AB179" s="921"/>
      <c r="AC179" s="921"/>
      <c r="AD179" s="921"/>
      <c r="AE179" s="921"/>
      <c r="AF179" s="921"/>
      <c r="AG179" s="921"/>
      <c r="AH179" s="921"/>
      <c r="AI179" s="921"/>
      <c r="AJ179" s="921"/>
      <c r="AK179" s="921"/>
      <c r="AL179" s="921"/>
      <c r="AM179" s="921"/>
      <c r="AN179" s="921"/>
      <c r="AO179" s="921"/>
      <c r="AP179" s="921"/>
      <c r="AQ179" s="357"/>
      <c r="AR179" s="357"/>
      <c r="AS179" s="357"/>
      <c r="AT179" s="357"/>
      <c r="AU179" s="357"/>
      <c r="AV179" s="1048"/>
      <c r="AW179" s="1048"/>
      <c r="AX179" s="1048"/>
    </row>
    <row r="180" spans="1:50" s="162" customFormat="1" ht="12.75">
      <c r="A180" s="204"/>
      <c r="B180" s="216"/>
      <c r="C180" s="216"/>
      <c r="D180" s="216"/>
      <c r="E180" s="216"/>
      <c r="F180" s="216"/>
      <c r="G180" s="216"/>
      <c r="H180" s="216"/>
      <c r="I180" s="216"/>
      <c r="J180" s="216"/>
      <c r="K180" s="216"/>
      <c r="L180" s="454"/>
      <c r="M180" s="938"/>
      <c r="N180" s="357"/>
      <c r="O180" s="357"/>
      <c r="P180" s="357"/>
      <c r="Q180" s="357"/>
      <c r="R180" s="357"/>
      <c r="S180" s="357"/>
      <c r="T180" s="357"/>
      <c r="U180" s="357"/>
      <c r="V180" s="357"/>
      <c r="W180" s="357"/>
      <c r="X180" s="923"/>
      <c r="Y180" s="921"/>
      <c r="Z180" s="921"/>
      <c r="AA180" s="921"/>
      <c r="AB180" s="921"/>
      <c r="AC180" s="921"/>
      <c r="AD180" s="921"/>
      <c r="AE180" s="921"/>
      <c r="AF180" s="921"/>
      <c r="AG180" s="921"/>
      <c r="AH180" s="921"/>
      <c r="AI180" s="921"/>
      <c r="AJ180" s="921"/>
      <c r="AK180" s="921"/>
      <c r="AL180" s="921"/>
      <c r="AM180" s="921"/>
      <c r="AN180" s="921"/>
      <c r="AO180" s="921"/>
      <c r="AP180" s="921"/>
      <c r="AQ180" s="357"/>
      <c r="AR180" s="357"/>
      <c r="AS180" s="357"/>
      <c r="AT180" s="357"/>
      <c r="AU180" s="357"/>
      <c r="AV180" s="1048"/>
      <c r="AW180" s="1048"/>
      <c r="AX180" s="1048"/>
    </row>
    <row r="181" spans="1:50" s="162" customFormat="1" ht="12.75">
      <c r="A181" s="204"/>
      <c r="B181" s="216"/>
      <c r="C181" s="216"/>
      <c r="D181" s="216"/>
      <c r="E181" s="216"/>
      <c r="F181" s="216"/>
      <c r="G181" s="216"/>
      <c r="H181" s="216"/>
      <c r="I181" s="216"/>
      <c r="J181" s="216"/>
      <c r="K181" s="216"/>
      <c r="L181" s="454"/>
      <c r="M181" s="938"/>
      <c r="N181" s="357"/>
      <c r="O181" s="357"/>
      <c r="P181" s="357"/>
      <c r="Q181" s="357"/>
      <c r="R181" s="357"/>
      <c r="S181" s="357"/>
      <c r="T181" s="357"/>
      <c r="U181" s="357"/>
      <c r="V181" s="357"/>
      <c r="W181" s="357"/>
      <c r="X181" s="923"/>
      <c r="Y181" s="921"/>
      <c r="Z181" s="921"/>
      <c r="AA181" s="921"/>
      <c r="AB181" s="921"/>
      <c r="AC181" s="921"/>
      <c r="AD181" s="921"/>
      <c r="AE181" s="921"/>
      <c r="AF181" s="921"/>
      <c r="AG181" s="921"/>
      <c r="AH181" s="921"/>
      <c r="AI181" s="921"/>
      <c r="AJ181" s="921"/>
      <c r="AK181" s="921"/>
      <c r="AL181" s="921"/>
      <c r="AM181" s="921"/>
      <c r="AN181" s="921"/>
      <c r="AO181" s="921"/>
      <c r="AP181" s="921"/>
      <c r="AQ181" s="357"/>
      <c r="AR181" s="357"/>
      <c r="AS181" s="357"/>
      <c r="AT181" s="357"/>
      <c r="AU181" s="357"/>
      <c r="AV181" s="1048"/>
      <c r="AW181" s="1048"/>
      <c r="AX181" s="1048"/>
    </row>
    <row r="182" spans="1:50" s="162" customFormat="1" ht="12.75">
      <c r="A182" s="204"/>
      <c r="B182" s="216"/>
      <c r="C182" s="216"/>
      <c r="D182" s="216"/>
      <c r="E182" s="216"/>
      <c r="F182" s="216"/>
      <c r="G182" s="216"/>
      <c r="H182" s="216"/>
      <c r="I182" s="216"/>
      <c r="J182" s="216"/>
      <c r="K182" s="216"/>
      <c r="L182" s="454"/>
      <c r="M182" s="938"/>
      <c r="N182" s="357"/>
      <c r="O182" s="357"/>
      <c r="P182" s="357"/>
      <c r="Q182" s="357"/>
      <c r="R182" s="357"/>
      <c r="S182" s="357"/>
      <c r="T182" s="357"/>
      <c r="U182" s="357"/>
      <c r="V182" s="357"/>
      <c r="W182" s="357"/>
      <c r="X182" s="923"/>
      <c r="Y182" s="921"/>
      <c r="Z182" s="921"/>
      <c r="AA182" s="921"/>
      <c r="AB182" s="921"/>
      <c r="AC182" s="921"/>
      <c r="AD182" s="921"/>
      <c r="AE182" s="921"/>
      <c r="AF182" s="921"/>
      <c r="AG182" s="921"/>
      <c r="AH182" s="921"/>
      <c r="AI182" s="921"/>
      <c r="AJ182" s="921"/>
      <c r="AK182" s="921"/>
      <c r="AL182" s="921"/>
      <c r="AM182" s="921"/>
      <c r="AN182" s="921"/>
      <c r="AO182" s="921"/>
      <c r="AP182" s="921"/>
      <c r="AQ182" s="357"/>
      <c r="AR182" s="357"/>
      <c r="AS182" s="357"/>
      <c r="AT182" s="357"/>
      <c r="AU182" s="357"/>
      <c r="AV182" s="1048"/>
      <c r="AW182" s="1048"/>
      <c r="AX182" s="1048"/>
    </row>
    <row r="183" spans="1:50" s="162" customFormat="1" ht="12.75">
      <c r="A183" s="204"/>
      <c r="B183" s="216"/>
      <c r="C183" s="216"/>
      <c r="D183" s="216"/>
      <c r="E183" s="216"/>
      <c r="F183" s="216"/>
      <c r="G183" s="216"/>
      <c r="H183" s="216"/>
      <c r="I183" s="216"/>
      <c r="J183" s="216"/>
      <c r="K183" s="216"/>
      <c r="L183" s="454"/>
      <c r="M183" s="938"/>
      <c r="N183" s="357"/>
      <c r="O183" s="357"/>
      <c r="P183" s="357"/>
      <c r="Q183" s="357"/>
      <c r="R183" s="357"/>
      <c r="S183" s="357"/>
      <c r="T183" s="357"/>
      <c r="U183" s="357"/>
      <c r="V183" s="357"/>
      <c r="W183" s="357"/>
      <c r="X183" s="923"/>
      <c r="Y183" s="921"/>
      <c r="Z183" s="921"/>
      <c r="AA183" s="921"/>
      <c r="AB183" s="921"/>
      <c r="AC183" s="921"/>
      <c r="AD183" s="921"/>
      <c r="AE183" s="921"/>
      <c r="AF183" s="921"/>
      <c r="AG183" s="921"/>
      <c r="AH183" s="921"/>
      <c r="AI183" s="921"/>
      <c r="AJ183" s="921"/>
      <c r="AK183" s="921"/>
      <c r="AL183" s="921"/>
      <c r="AM183" s="921"/>
      <c r="AN183" s="921"/>
      <c r="AO183" s="921"/>
      <c r="AP183" s="921"/>
      <c r="AQ183" s="357"/>
      <c r="AR183" s="357"/>
      <c r="AS183" s="357"/>
      <c r="AT183" s="357"/>
      <c r="AU183" s="357"/>
      <c r="AV183" s="1048"/>
      <c r="AW183" s="1048"/>
      <c r="AX183" s="1048"/>
    </row>
    <row r="184" spans="1:50" s="162" customFormat="1" ht="12.75">
      <c r="A184" s="204"/>
      <c r="B184" s="216"/>
      <c r="C184" s="216"/>
      <c r="D184" s="216"/>
      <c r="E184" s="216"/>
      <c r="F184" s="216"/>
      <c r="G184" s="216"/>
      <c r="H184" s="216"/>
      <c r="I184" s="216"/>
      <c r="J184" s="216"/>
      <c r="K184" s="216"/>
      <c r="L184" s="454"/>
      <c r="M184" s="938"/>
      <c r="N184" s="357"/>
      <c r="O184" s="357"/>
      <c r="P184" s="357"/>
      <c r="Q184" s="357"/>
      <c r="R184" s="357"/>
      <c r="S184" s="357"/>
      <c r="T184" s="357"/>
      <c r="U184" s="357"/>
      <c r="V184" s="357"/>
      <c r="W184" s="357"/>
      <c r="X184" s="923"/>
      <c r="Y184" s="921"/>
      <c r="Z184" s="921"/>
      <c r="AA184" s="921"/>
      <c r="AB184" s="921"/>
      <c r="AC184" s="921"/>
      <c r="AD184" s="921"/>
      <c r="AE184" s="921"/>
      <c r="AF184" s="921"/>
      <c r="AG184" s="921"/>
      <c r="AH184" s="921"/>
      <c r="AI184" s="921"/>
      <c r="AJ184" s="921"/>
      <c r="AK184" s="921"/>
      <c r="AL184" s="921"/>
      <c r="AM184" s="921"/>
      <c r="AN184" s="921"/>
      <c r="AO184" s="921"/>
      <c r="AP184" s="921"/>
      <c r="AQ184" s="357"/>
      <c r="AR184" s="357"/>
      <c r="AS184" s="357"/>
      <c r="AT184" s="357"/>
      <c r="AU184" s="357"/>
      <c r="AV184" s="1048"/>
      <c r="AW184" s="1048"/>
      <c r="AX184" s="1048"/>
    </row>
    <row r="185" spans="1:50" s="162" customFormat="1" ht="12.75">
      <c r="A185" s="204"/>
      <c r="B185" s="216"/>
      <c r="C185" s="216"/>
      <c r="D185" s="216"/>
      <c r="E185" s="216"/>
      <c r="F185" s="216"/>
      <c r="G185" s="216"/>
      <c r="H185" s="216"/>
      <c r="I185" s="216"/>
      <c r="J185" s="216"/>
      <c r="K185" s="216"/>
      <c r="L185" s="454"/>
      <c r="M185" s="938"/>
      <c r="N185" s="357"/>
      <c r="O185" s="357"/>
      <c r="P185" s="357"/>
      <c r="Q185" s="357"/>
      <c r="R185" s="357"/>
      <c r="S185" s="357"/>
      <c r="T185" s="357"/>
      <c r="U185" s="357"/>
      <c r="V185" s="357"/>
      <c r="W185" s="357"/>
      <c r="X185" s="923"/>
      <c r="Y185" s="921"/>
      <c r="Z185" s="921"/>
      <c r="AA185" s="921"/>
      <c r="AB185" s="921"/>
      <c r="AC185" s="921"/>
      <c r="AD185" s="921"/>
      <c r="AE185" s="921"/>
      <c r="AF185" s="921"/>
      <c r="AG185" s="921"/>
      <c r="AH185" s="921"/>
      <c r="AI185" s="921"/>
      <c r="AJ185" s="921"/>
      <c r="AK185" s="921"/>
      <c r="AL185" s="921"/>
      <c r="AM185" s="921"/>
      <c r="AN185" s="921"/>
      <c r="AO185" s="921"/>
      <c r="AP185" s="921"/>
      <c r="AQ185" s="357"/>
      <c r="AR185" s="357"/>
      <c r="AS185" s="357"/>
      <c r="AT185" s="357"/>
      <c r="AU185" s="357"/>
      <c r="AV185" s="1048"/>
      <c r="AW185" s="1048"/>
      <c r="AX185" s="1048"/>
    </row>
    <row r="186" spans="1:50" s="162" customFormat="1" ht="12.75">
      <c r="A186" s="204"/>
      <c r="B186" s="216"/>
      <c r="C186" s="216"/>
      <c r="D186" s="216"/>
      <c r="E186" s="216"/>
      <c r="F186" s="216"/>
      <c r="G186" s="216"/>
      <c r="H186" s="216"/>
      <c r="I186" s="216"/>
      <c r="J186" s="216"/>
      <c r="K186" s="216"/>
      <c r="L186" s="454"/>
      <c r="M186" s="938"/>
      <c r="N186" s="357"/>
      <c r="O186" s="357"/>
      <c r="P186" s="357"/>
      <c r="Q186" s="357"/>
      <c r="R186" s="357"/>
      <c r="S186" s="357"/>
      <c r="T186" s="357"/>
      <c r="U186" s="357"/>
      <c r="V186" s="357"/>
      <c r="W186" s="357"/>
      <c r="X186" s="923"/>
      <c r="Y186" s="921"/>
      <c r="Z186" s="921"/>
      <c r="AA186" s="921"/>
      <c r="AB186" s="921"/>
      <c r="AC186" s="921"/>
      <c r="AD186" s="921"/>
      <c r="AE186" s="921"/>
      <c r="AF186" s="921"/>
      <c r="AG186" s="921"/>
      <c r="AH186" s="921"/>
      <c r="AI186" s="921"/>
      <c r="AJ186" s="921"/>
      <c r="AK186" s="921"/>
      <c r="AL186" s="921"/>
      <c r="AM186" s="921"/>
      <c r="AN186" s="921"/>
      <c r="AO186" s="921"/>
      <c r="AP186" s="921"/>
      <c r="AQ186" s="357"/>
      <c r="AR186" s="357"/>
      <c r="AS186" s="357"/>
      <c r="AT186" s="357"/>
      <c r="AU186" s="357"/>
      <c r="AV186" s="1048"/>
      <c r="AW186" s="1048"/>
      <c r="AX186" s="1048"/>
    </row>
    <row r="187" spans="1:50" s="162" customFormat="1" ht="12.75">
      <c r="A187" s="204"/>
      <c r="B187" s="216"/>
      <c r="C187" s="216"/>
      <c r="D187" s="216"/>
      <c r="E187" s="216"/>
      <c r="F187" s="216"/>
      <c r="G187" s="216"/>
      <c r="H187" s="216"/>
      <c r="I187" s="216"/>
      <c r="J187" s="216"/>
      <c r="K187" s="216"/>
      <c r="L187" s="454"/>
      <c r="M187" s="938"/>
      <c r="N187" s="357"/>
      <c r="O187" s="357"/>
      <c r="P187" s="357"/>
      <c r="Q187" s="357"/>
      <c r="R187" s="357"/>
      <c r="S187" s="357"/>
      <c r="T187" s="357"/>
      <c r="U187" s="357"/>
      <c r="V187" s="357"/>
      <c r="W187" s="357"/>
      <c r="X187" s="923"/>
      <c r="Y187" s="921"/>
      <c r="Z187" s="921"/>
      <c r="AA187" s="921"/>
      <c r="AB187" s="921"/>
      <c r="AC187" s="921"/>
      <c r="AD187" s="921"/>
      <c r="AE187" s="921"/>
      <c r="AF187" s="921"/>
      <c r="AG187" s="921"/>
      <c r="AH187" s="921"/>
      <c r="AI187" s="921"/>
      <c r="AJ187" s="921"/>
      <c r="AK187" s="921"/>
      <c r="AL187" s="921"/>
      <c r="AM187" s="921"/>
      <c r="AN187" s="921"/>
      <c r="AO187" s="921"/>
      <c r="AP187" s="921"/>
      <c r="AQ187" s="357"/>
      <c r="AR187" s="357"/>
      <c r="AS187" s="357"/>
      <c r="AT187" s="357"/>
      <c r="AU187" s="357"/>
      <c r="AV187" s="1048"/>
      <c r="AW187" s="1048"/>
      <c r="AX187" s="1048"/>
    </row>
    <row r="188" spans="1:50" s="162" customFormat="1" ht="12.75">
      <c r="A188" s="204"/>
      <c r="B188" s="216"/>
      <c r="C188" s="216"/>
      <c r="D188" s="216"/>
      <c r="E188" s="216"/>
      <c r="F188" s="216"/>
      <c r="G188" s="216"/>
      <c r="H188" s="216"/>
      <c r="I188" s="216"/>
      <c r="J188" s="216"/>
      <c r="K188" s="216"/>
      <c r="L188" s="454"/>
      <c r="M188" s="938"/>
      <c r="N188" s="357"/>
      <c r="O188" s="357"/>
      <c r="P188" s="357"/>
      <c r="Q188" s="357"/>
      <c r="R188" s="357"/>
      <c r="S188" s="357"/>
      <c r="T188" s="357"/>
      <c r="U188" s="357"/>
      <c r="V188" s="357"/>
      <c r="W188" s="357"/>
      <c r="X188" s="923"/>
      <c r="Y188" s="921"/>
      <c r="Z188" s="921"/>
      <c r="AA188" s="921"/>
      <c r="AB188" s="921"/>
      <c r="AC188" s="921"/>
      <c r="AD188" s="921"/>
      <c r="AE188" s="921"/>
      <c r="AF188" s="921"/>
      <c r="AG188" s="921"/>
      <c r="AH188" s="921"/>
      <c r="AI188" s="921"/>
      <c r="AJ188" s="921"/>
      <c r="AK188" s="921"/>
      <c r="AL188" s="921"/>
      <c r="AM188" s="921"/>
      <c r="AN188" s="921"/>
      <c r="AO188" s="921"/>
      <c r="AP188" s="921"/>
      <c r="AQ188" s="357"/>
      <c r="AR188" s="357"/>
      <c r="AS188" s="357"/>
      <c r="AT188" s="357"/>
      <c r="AU188" s="357"/>
      <c r="AV188" s="1048"/>
      <c r="AW188" s="1048"/>
      <c r="AX188" s="1048"/>
    </row>
    <row r="189" spans="1:50" s="162" customFormat="1" ht="12.75">
      <c r="A189" s="204"/>
      <c r="B189" s="216"/>
      <c r="C189" s="216"/>
      <c r="D189" s="216"/>
      <c r="E189" s="216"/>
      <c r="F189" s="216"/>
      <c r="G189" s="216"/>
      <c r="H189" s="216"/>
      <c r="I189" s="216"/>
      <c r="J189" s="216"/>
      <c r="K189" s="216"/>
      <c r="L189" s="454"/>
      <c r="M189" s="938"/>
      <c r="N189" s="357"/>
      <c r="O189" s="357"/>
      <c r="P189" s="357"/>
      <c r="Q189" s="357"/>
      <c r="R189" s="357"/>
      <c r="S189" s="357"/>
      <c r="T189" s="357"/>
      <c r="U189" s="357"/>
      <c r="V189" s="357"/>
      <c r="W189" s="357"/>
      <c r="X189" s="923"/>
      <c r="Y189" s="921"/>
      <c r="Z189" s="921"/>
      <c r="AA189" s="921"/>
      <c r="AB189" s="921"/>
      <c r="AC189" s="921"/>
      <c r="AD189" s="921"/>
      <c r="AE189" s="921"/>
      <c r="AF189" s="921"/>
      <c r="AG189" s="921"/>
      <c r="AH189" s="921"/>
      <c r="AI189" s="921"/>
      <c r="AJ189" s="921"/>
      <c r="AK189" s="921"/>
      <c r="AL189" s="921"/>
      <c r="AM189" s="921"/>
      <c r="AN189" s="921"/>
      <c r="AO189" s="921"/>
      <c r="AP189" s="921"/>
      <c r="AQ189" s="357"/>
      <c r="AR189" s="357"/>
      <c r="AS189" s="357"/>
      <c r="AT189" s="357"/>
      <c r="AU189" s="357"/>
      <c r="AV189" s="1048"/>
      <c r="AW189" s="1048"/>
      <c r="AX189" s="1048"/>
    </row>
    <row r="190" spans="1:50" s="162" customFormat="1" ht="12.75">
      <c r="A190" s="204"/>
      <c r="B190" s="216"/>
      <c r="C190" s="216"/>
      <c r="D190" s="216"/>
      <c r="E190" s="216"/>
      <c r="F190" s="216"/>
      <c r="G190" s="216"/>
      <c r="H190" s="216"/>
      <c r="I190" s="216"/>
      <c r="J190" s="216"/>
      <c r="K190" s="216"/>
      <c r="L190" s="454"/>
      <c r="M190" s="938"/>
      <c r="N190" s="357"/>
      <c r="O190" s="357"/>
      <c r="P190" s="357"/>
      <c r="Q190" s="357"/>
      <c r="R190" s="357"/>
      <c r="S190" s="357"/>
      <c r="T190" s="357"/>
      <c r="U190" s="357"/>
      <c r="V190" s="357"/>
      <c r="W190" s="357"/>
      <c r="X190" s="923"/>
      <c r="Y190" s="921"/>
      <c r="Z190" s="921"/>
      <c r="AA190" s="921"/>
      <c r="AB190" s="921"/>
      <c r="AC190" s="921"/>
      <c r="AD190" s="921"/>
      <c r="AE190" s="921"/>
      <c r="AF190" s="921"/>
      <c r="AG190" s="921"/>
      <c r="AH190" s="921"/>
      <c r="AI190" s="921"/>
      <c r="AJ190" s="921"/>
      <c r="AK190" s="921"/>
      <c r="AL190" s="921"/>
      <c r="AM190" s="921"/>
      <c r="AN190" s="921"/>
      <c r="AO190" s="921"/>
      <c r="AP190" s="921"/>
      <c r="AQ190" s="357"/>
      <c r="AR190" s="357"/>
      <c r="AS190" s="357"/>
      <c r="AT190" s="357"/>
      <c r="AU190" s="357"/>
      <c r="AV190" s="1048"/>
      <c r="AW190" s="1048"/>
      <c r="AX190" s="1048"/>
    </row>
    <row r="191" spans="1:50" s="162" customFormat="1" ht="12.75">
      <c r="A191" s="204"/>
      <c r="B191" s="216"/>
      <c r="C191" s="216"/>
      <c r="D191" s="216"/>
      <c r="E191" s="216"/>
      <c r="F191" s="216"/>
      <c r="G191" s="216"/>
      <c r="H191" s="216"/>
      <c r="I191" s="216"/>
      <c r="J191" s="216"/>
      <c r="K191" s="216"/>
      <c r="L191" s="454"/>
      <c r="M191" s="938"/>
      <c r="N191" s="357"/>
      <c r="O191" s="357"/>
      <c r="P191" s="357"/>
      <c r="Q191" s="357"/>
      <c r="R191" s="357"/>
      <c r="S191" s="357"/>
      <c r="T191" s="357"/>
      <c r="U191" s="357"/>
      <c r="V191" s="357"/>
      <c r="W191" s="357"/>
      <c r="X191" s="923"/>
      <c r="Y191" s="921"/>
      <c r="Z191" s="921"/>
      <c r="AA191" s="921"/>
      <c r="AB191" s="921"/>
      <c r="AC191" s="921"/>
      <c r="AD191" s="921"/>
      <c r="AE191" s="921"/>
      <c r="AF191" s="921"/>
      <c r="AG191" s="921"/>
      <c r="AH191" s="921"/>
      <c r="AI191" s="921"/>
      <c r="AJ191" s="921"/>
      <c r="AK191" s="921"/>
      <c r="AL191" s="921"/>
      <c r="AM191" s="921"/>
      <c r="AN191" s="921"/>
      <c r="AO191" s="921"/>
      <c r="AP191" s="921"/>
      <c r="AQ191" s="357"/>
      <c r="AR191" s="357"/>
      <c r="AS191" s="357"/>
      <c r="AT191" s="357"/>
      <c r="AU191" s="357"/>
      <c r="AV191" s="1048"/>
      <c r="AW191" s="1048"/>
      <c r="AX191" s="1048"/>
    </row>
    <row r="192" spans="1:50" s="162" customFormat="1" ht="12.75">
      <c r="A192" s="204"/>
      <c r="B192" s="216"/>
      <c r="C192" s="216"/>
      <c r="D192" s="216"/>
      <c r="E192" s="216"/>
      <c r="F192" s="216"/>
      <c r="G192" s="216"/>
      <c r="H192" s="216"/>
      <c r="I192" s="216"/>
      <c r="J192" s="216"/>
      <c r="K192" s="216"/>
      <c r="L192" s="454"/>
      <c r="M192" s="938"/>
      <c r="N192" s="357"/>
      <c r="O192" s="357"/>
      <c r="P192" s="357"/>
      <c r="Q192" s="357"/>
      <c r="R192" s="357"/>
      <c r="S192" s="357"/>
      <c r="T192" s="357"/>
      <c r="U192" s="357"/>
      <c r="V192" s="357"/>
      <c r="W192" s="357"/>
      <c r="X192" s="923"/>
      <c r="Y192" s="921"/>
      <c r="Z192" s="921"/>
      <c r="AA192" s="921"/>
      <c r="AB192" s="921"/>
      <c r="AC192" s="921"/>
      <c r="AD192" s="921"/>
      <c r="AE192" s="921"/>
      <c r="AF192" s="921"/>
      <c r="AG192" s="921"/>
      <c r="AH192" s="921"/>
      <c r="AI192" s="921"/>
      <c r="AJ192" s="921"/>
      <c r="AK192" s="921"/>
      <c r="AL192" s="921"/>
      <c r="AM192" s="921"/>
      <c r="AN192" s="921"/>
      <c r="AO192" s="921"/>
      <c r="AP192" s="921"/>
      <c r="AQ192" s="357"/>
      <c r="AR192" s="357"/>
      <c r="AS192" s="357"/>
      <c r="AT192" s="357"/>
      <c r="AU192" s="357"/>
      <c r="AV192" s="1048"/>
      <c r="AW192" s="1048"/>
      <c r="AX192" s="1048"/>
    </row>
    <row r="193" spans="1:50" s="162" customFormat="1" ht="12.75">
      <c r="A193" s="204"/>
      <c r="B193" s="216"/>
      <c r="C193" s="216"/>
      <c r="D193" s="216"/>
      <c r="E193" s="216"/>
      <c r="F193" s="216"/>
      <c r="G193" s="216"/>
      <c r="H193" s="216"/>
      <c r="I193" s="216"/>
      <c r="J193" s="216"/>
      <c r="K193" s="216"/>
      <c r="L193" s="454"/>
      <c r="M193" s="938"/>
      <c r="N193" s="357"/>
      <c r="O193" s="357"/>
      <c r="P193" s="357"/>
      <c r="Q193" s="357"/>
      <c r="R193" s="357"/>
      <c r="S193" s="357"/>
      <c r="T193" s="357"/>
      <c r="U193" s="357"/>
      <c r="V193" s="357"/>
      <c r="W193" s="357"/>
      <c r="X193" s="923"/>
      <c r="Y193" s="921"/>
      <c r="Z193" s="921"/>
      <c r="AA193" s="921"/>
      <c r="AB193" s="921"/>
      <c r="AC193" s="921"/>
      <c r="AD193" s="921"/>
      <c r="AE193" s="921"/>
      <c r="AF193" s="921"/>
      <c r="AG193" s="921"/>
      <c r="AH193" s="921"/>
      <c r="AI193" s="921"/>
      <c r="AJ193" s="921"/>
      <c r="AK193" s="921"/>
      <c r="AL193" s="921"/>
      <c r="AM193" s="921"/>
      <c r="AN193" s="921"/>
      <c r="AO193" s="921"/>
      <c r="AP193" s="921"/>
      <c r="AQ193" s="357"/>
      <c r="AR193" s="357"/>
      <c r="AS193" s="357"/>
      <c r="AT193" s="357"/>
      <c r="AU193" s="357"/>
      <c r="AV193" s="1048"/>
      <c r="AW193" s="1048"/>
      <c r="AX193" s="1048"/>
    </row>
    <row r="194" spans="1:50" s="162" customFormat="1" ht="12.75">
      <c r="A194" s="204"/>
      <c r="B194" s="216"/>
      <c r="C194" s="216"/>
      <c r="D194" s="216"/>
      <c r="E194" s="216"/>
      <c r="F194" s="216"/>
      <c r="G194" s="216"/>
      <c r="H194" s="216"/>
      <c r="I194" s="216"/>
      <c r="J194" s="216"/>
      <c r="K194" s="216"/>
      <c r="L194" s="454"/>
      <c r="M194" s="938"/>
      <c r="N194" s="357"/>
      <c r="O194" s="357"/>
      <c r="P194" s="357"/>
      <c r="Q194" s="357"/>
      <c r="R194" s="357"/>
      <c r="S194" s="357"/>
      <c r="T194" s="357"/>
      <c r="U194" s="357"/>
      <c r="V194" s="357"/>
      <c r="W194" s="357"/>
      <c r="X194" s="923"/>
      <c r="Y194" s="921"/>
      <c r="Z194" s="921"/>
      <c r="AA194" s="921"/>
      <c r="AB194" s="921"/>
      <c r="AC194" s="921"/>
      <c r="AD194" s="921"/>
      <c r="AE194" s="921"/>
      <c r="AF194" s="921"/>
      <c r="AG194" s="921"/>
      <c r="AH194" s="921"/>
      <c r="AI194" s="921"/>
      <c r="AJ194" s="921"/>
      <c r="AK194" s="921"/>
      <c r="AL194" s="921"/>
      <c r="AM194" s="921"/>
      <c r="AN194" s="921"/>
      <c r="AO194" s="921"/>
      <c r="AP194" s="921"/>
      <c r="AQ194" s="357"/>
      <c r="AR194" s="357"/>
      <c r="AS194" s="357"/>
      <c r="AT194" s="357"/>
      <c r="AU194" s="357"/>
      <c r="AV194" s="1048"/>
      <c r="AW194" s="1048"/>
      <c r="AX194" s="1048"/>
    </row>
    <row r="195" spans="1:50" s="162" customFormat="1" ht="12.75">
      <c r="A195" s="204"/>
      <c r="B195" s="216"/>
      <c r="C195" s="216"/>
      <c r="D195" s="216"/>
      <c r="E195" s="216"/>
      <c r="F195" s="216"/>
      <c r="G195" s="216"/>
      <c r="H195" s="216"/>
      <c r="I195" s="216"/>
      <c r="J195" s="216"/>
      <c r="K195" s="216"/>
      <c r="L195" s="454"/>
      <c r="M195" s="938"/>
      <c r="N195" s="357"/>
      <c r="O195" s="357"/>
      <c r="P195" s="357"/>
      <c r="Q195" s="357"/>
      <c r="R195" s="357"/>
      <c r="S195" s="357"/>
      <c r="T195" s="357"/>
      <c r="U195" s="357"/>
      <c r="V195" s="357"/>
      <c r="W195" s="357"/>
      <c r="X195" s="923"/>
      <c r="Y195" s="921"/>
      <c r="Z195" s="921"/>
      <c r="AA195" s="921"/>
      <c r="AB195" s="921"/>
      <c r="AC195" s="921"/>
      <c r="AD195" s="921"/>
      <c r="AE195" s="921"/>
      <c r="AF195" s="921"/>
      <c r="AG195" s="921"/>
      <c r="AH195" s="921"/>
      <c r="AI195" s="921"/>
      <c r="AJ195" s="921"/>
      <c r="AK195" s="921"/>
      <c r="AL195" s="921"/>
      <c r="AM195" s="921"/>
      <c r="AN195" s="921"/>
      <c r="AO195" s="921"/>
      <c r="AP195" s="921"/>
      <c r="AQ195" s="357"/>
      <c r="AR195" s="357"/>
      <c r="AS195" s="357"/>
      <c r="AT195" s="357"/>
      <c r="AU195" s="357"/>
      <c r="AV195" s="1048"/>
      <c r="AW195" s="1048"/>
      <c r="AX195" s="1048"/>
    </row>
    <row r="196" spans="1:50" s="162" customFormat="1" ht="12.75">
      <c r="A196" s="204"/>
      <c r="B196" s="216"/>
      <c r="C196" s="216"/>
      <c r="D196" s="216"/>
      <c r="E196" s="216"/>
      <c r="F196" s="216"/>
      <c r="G196" s="216"/>
      <c r="H196" s="216"/>
      <c r="I196" s="216"/>
      <c r="J196" s="216"/>
      <c r="K196" s="216"/>
      <c r="L196" s="454"/>
      <c r="M196" s="938"/>
      <c r="N196" s="357"/>
      <c r="O196" s="357"/>
      <c r="P196" s="357"/>
      <c r="Q196" s="357"/>
      <c r="R196" s="357"/>
      <c r="S196" s="357"/>
      <c r="T196" s="357"/>
      <c r="U196" s="357"/>
      <c r="V196" s="357"/>
      <c r="W196" s="357"/>
      <c r="X196" s="923"/>
      <c r="Y196" s="921"/>
      <c r="Z196" s="921"/>
      <c r="AA196" s="921"/>
      <c r="AB196" s="921"/>
      <c r="AC196" s="921"/>
      <c r="AD196" s="921"/>
      <c r="AE196" s="921"/>
      <c r="AF196" s="921"/>
      <c r="AG196" s="921"/>
      <c r="AH196" s="921"/>
      <c r="AI196" s="921"/>
      <c r="AJ196" s="921"/>
      <c r="AK196" s="921"/>
      <c r="AL196" s="921"/>
      <c r="AM196" s="921"/>
      <c r="AN196" s="921"/>
      <c r="AO196" s="921"/>
      <c r="AP196" s="921"/>
      <c r="AQ196" s="357"/>
      <c r="AR196" s="357"/>
      <c r="AS196" s="357"/>
      <c r="AT196" s="357"/>
      <c r="AU196" s="357"/>
      <c r="AV196" s="1048"/>
      <c r="AW196" s="1048"/>
      <c r="AX196" s="1048"/>
    </row>
    <row r="197" spans="1:50" s="162" customFormat="1" ht="12.75">
      <c r="A197" s="204"/>
      <c r="B197" s="216"/>
      <c r="C197" s="216"/>
      <c r="D197" s="216"/>
      <c r="E197" s="216"/>
      <c r="F197" s="216"/>
      <c r="G197" s="216"/>
      <c r="H197" s="216"/>
      <c r="I197" s="216"/>
      <c r="J197" s="216"/>
      <c r="K197" s="216"/>
      <c r="L197" s="454"/>
      <c r="M197" s="938"/>
      <c r="N197" s="357"/>
      <c r="O197" s="357"/>
      <c r="P197" s="357"/>
      <c r="Q197" s="357"/>
      <c r="R197" s="357"/>
      <c r="S197" s="357"/>
      <c r="T197" s="357"/>
      <c r="U197" s="357"/>
      <c r="V197" s="357"/>
      <c r="W197" s="357"/>
      <c r="X197" s="923"/>
      <c r="Y197" s="921"/>
      <c r="Z197" s="921"/>
      <c r="AA197" s="921"/>
      <c r="AB197" s="921"/>
      <c r="AC197" s="921"/>
      <c r="AD197" s="921"/>
      <c r="AE197" s="921"/>
      <c r="AF197" s="921"/>
      <c r="AG197" s="921"/>
      <c r="AH197" s="921"/>
      <c r="AI197" s="921"/>
      <c r="AJ197" s="921"/>
      <c r="AK197" s="921"/>
      <c r="AL197" s="921"/>
      <c r="AM197" s="921"/>
      <c r="AN197" s="921"/>
      <c r="AO197" s="921"/>
      <c r="AP197" s="921"/>
      <c r="AQ197" s="357"/>
      <c r="AR197" s="357"/>
      <c r="AS197" s="357"/>
      <c r="AT197" s="357"/>
      <c r="AU197" s="357"/>
      <c r="AV197" s="1048"/>
      <c r="AW197" s="1048"/>
      <c r="AX197" s="1048"/>
    </row>
    <row r="198" spans="1:50" s="162" customFormat="1" ht="12.75">
      <c r="A198" s="204"/>
      <c r="B198" s="216"/>
      <c r="C198" s="216"/>
      <c r="D198" s="216"/>
      <c r="E198" s="216"/>
      <c r="F198" s="216"/>
      <c r="G198" s="216"/>
      <c r="H198" s="216"/>
      <c r="I198" s="216"/>
      <c r="J198" s="216"/>
      <c r="K198" s="216"/>
      <c r="L198" s="454"/>
      <c r="M198" s="938"/>
      <c r="N198" s="357"/>
      <c r="O198" s="357"/>
      <c r="P198" s="357"/>
      <c r="Q198" s="357"/>
      <c r="R198" s="357"/>
      <c r="S198" s="357"/>
      <c r="T198" s="357"/>
      <c r="U198" s="357"/>
      <c r="V198" s="357"/>
      <c r="W198" s="357"/>
      <c r="X198" s="923"/>
      <c r="Y198" s="921"/>
      <c r="Z198" s="921"/>
      <c r="AA198" s="921"/>
      <c r="AB198" s="921"/>
      <c r="AC198" s="921"/>
      <c r="AD198" s="921"/>
      <c r="AE198" s="921"/>
      <c r="AF198" s="921"/>
      <c r="AG198" s="921"/>
      <c r="AH198" s="921"/>
      <c r="AI198" s="921"/>
      <c r="AJ198" s="921"/>
      <c r="AK198" s="921"/>
      <c r="AL198" s="921"/>
      <c r="AM198" s="921"/>
      <c r="AN198" s="921"/>
      <c r="AO198" s="921"/>
      <c r="AP198" s="921"/>
      <c r="AQ198" s="357"/>
      <c r="AR198" s="357"/>
      <c r="AS198" s="357"/>
      <c r="AT198" s="357"/>
      <c r="AU198" s="357"/>
      <c r="AV198" s="1048"/>
      <c r="AW198" s="1048"/>
      <c r="AX198" s="1048"/>
    </row>
    <row r="199" spans="1:50" s="162" customFormat="1" ht="12.75">
      <c r="A199" s="204"/>
      <c r="B199" s="216"/>
      <c r="C199" s="216"/>
      <c r="D199" s="216"/>
      <c r="E199" s="216"/>
      <c r="F199" s="216"/>
      <c r="G199" s="216"/>
      <c r="H199" s="216"/>
      <c r="I199" s="216"/>
      <c r="J199" s="216"/>
      <c r="K199" s="216"/>
      <c r="L199" s="454"/>
      <c r="M199" s="938"/>
      <c r="N199" s="357"/>
      <c r="O199" s="357"/>
      <c r="P199" s="357"/>
      <c r="Q199" s="357"/>
      <c r="R199" s="357"/>
      <c r="S199" s="357"/>
      <c r="T199" s="357"/>
      <c r="U199" s="357"/>
      <c r="V199" s="357"/>
      <c r="W199" s="357"/>
      <c r="X199" s="923"/>
      <c r="Y199" s="921"/>
      <c r="Z199" s="921"/>
      <c r="AA199" s="921"/>
      <c r="AB199" s="921"/>
      <c r="AC199" s="921"/>
      <c r="AD199" s="921"/>
      <c r="AE199" s="921"/>
      <c r="AF199" s="921"/>
      <c r="AG199" s="921"/>
      <c r="AH199" s="921"/>
      <c r="AI199" s="921"/>
      <c r="AJ199" s="921"/>
      <c r="AK199" s="921"/>
      <c r="AL199" s="921"/>
      <c r="AM199" s="921"/>
      <c r="AN199" s="921"/>
      <c r="AO199" s="921"/>
      <c r="AP199" s="921"/>
      <c r="AQ199" s="357"/>
      <c r="AR199" s="357"/>
      <c r="AS199" s="357"/>
      <c r="AT199" s="357"/>
      <c r="AU199" s="357"/>
      <c r="AV199" s="1048"/>
      <c r="AW199" s="1048"/>
      <c r="AX199" s="1048"/>
    </row>
    <row r="200" spans="1:50" s="162" customFormat="1" ht="12.75">
      <c r="A200" s="204"/>
      <c r="B200" s="216"/>
      <c r="C200" s="216"/>
      <c r="D200" s="216"/>
      <c r="E200" s="216"/>
      <c r="F200" s="216"/>
      <c r="G200" s="216"/>
      <c r="H200" s="216"/>
      <c r="I200" s="216"/>
      <c r="J200" s="216"/>
      <c r="K200" s="216"/>
      <c r="L200" s="454"/>
      <c r="M200" s="938"/>
      <c r="N200" s="357"/>
      <c r="O200" s="357"/>
      <c r="P200" s="357"/>
      <c r="Q200" s="357"/>
      <c r="R200" s="357"/>
      <c r="S200" s="357"/>
      <c r="T200" s="357"/>
      <c r="U200" s="357"/>
      <c r="V200" s="357"/>
      <c r="W200" s="357"/>
      <c r="X200" s="923"/>
      <c r="Y200" s="921"/>
      <c r="Z200" s="921"/>
      <c r="AA200" s="921"/>
      <c r="AB200" s="921"/>
      <c r="AC200" s="921"/>
      <c r="AD200" s="921"/>
      <c r="AE200" s="921"/>
      <c r="AF200" s="921"/>
      <c r="AG200" s="921"/>
      <c r="AH200" s="921"/>
      <c r="AI200" s="921"/>
      <c r="AJ200" s="921"/>
      <c r="AK200" s="921"/>
      <c r="AL200" s="921"/>
      <c r="AM200" s="921"/>
      <c r="AN200" s="921"/>
      <c r="AO200" s="921"/>
      <c r="AP200" s="921"/>
      <c r="AQ200" s="357"/>
      <c r="AR200" s="357"/>
      <c r="AS200" s="357"/>
      <c r="AT200" s="357"/>
      <c r="AU200" s="357"/>
      <c r="AV200" s="1048"/>
      <c r="AW200" s="1048"/>
      <c r="AX200" s="1048"/>
    </row>
    <row r="201" spans="1:50" s="162" customFormat="1" ht="12.75">
      <c r="A201" s="204"/>
      <c r="B201" s="216"/>
      <c r="C201" s="216"/>
      <c r="D201" s="216"/>
      <c r="E201" s="216"/>
      <c r="F201" s="216"/>
      <c r="G201" s="216"/>
      <c r="H201" s="216"/>
      <c r="I201" s="216"/>
      <c r="J201" s="216"/>
      <c r="K201" s="216"/>
      <c r="L201" s="454"/>
      <c r="M201" s="938"/>
      <c r="N201" s="357"/>
      <c r="O201" s="357"/>
      <c r="P201" s="357"/>
      <c r="Q201" s="357"/>
      <c r="R201" s="357"/>
      <c r="S201" s="357"/>
      <c r="T201" s="357"/>
      <c r="U201" s="357"/>
      <c r="V201" s="357"/>
      <c r="W201" s="357"/>
      <c r="X201" s="923"/>
      <c r="Y201" s="921"/>
      <c r="Z201" s="921"/>
      <c r="AA201" s="921"/>
      <c r="AB201" s="921"/>
      <c r="AC201" s="921"/>
      <c r="AD201" s="921"/>
      <c r="AE201" s="921"/>
      <c r="AF201" s="921"/>
      <c r="AG201" s="921"/>
      <c r="AH201" s="921"/>
      <c r="AI201" s="921"/>
      <c r="AJ201" s="921"/>
      <c r="AK201" s="921"/>
      <c r="AL201" s="921"/>
      <c r="AM201" s="921"/>
      <c r="AN201" s="921"/>
      <c r="AO201" s="921"/>
      <c r="AP201" s="921"/>
      <c r="AQ201" s="357"/>
      <c r="AR201" s="357"/>
      <c r="AS201" s="357"/>
      <c r="AT201" s="357"/>
      <c r="AU201" s="357"/>
      <c r="AV201" s="1048"/>
      <c r="AW201" s="1048"/>
      <c r="AX201" s="1048"/>
    </row>
    <row r="202" spans="1:50" s="162" customFormat="1" ht="12.75">
      <c r="A202" s="204"/>
      <c r="B202" s="216"/>
      <c r="C202" s="216"/>
      <c r="D202" s="216"/>
      <c r="E202" s="216"/>
      <c r="F202" s="216"/>
      <c r="G202" s="216"/>
      <c r="H202" s="216"/>
      <c r="I202" s="216"/>
      <c r="J202" s="216"/>
      <c r="K202" s="216"/>
      <c r="L202" s="454"/>
      <c r="M202" s="938"/>
      <c r="N202" s="357"/>
      <c r="O202" s="357"/>
      <c r="P202" s="357"/>
      <c r="Q202" s="357"/>
      <c r="R202" s="357"/>
      <c r="S202" s="357"/>
      <c r="T202" s="357"/>
      <c r="U202" s="357"/>
      <c r="V202" s="357"/>
      <c r="W202" s="357"/>
      <c r="X202" s="923"/>
      <c r="Y202" s="921"/>
      <c r="Z202" s="921"/>
      <c r="AA202" s="921"/>
      <c r="AB202" s="921"/>
      <c r="AC202" s="921"/>
      <c r="AD202" s="921"/>
      <c r="AE202" s="921"/>
      <c r="AF202" s="921"/>
      <c r="AG202" s="921"/>
      <c r="AH202" s="921"/>
      <c r="AI202" s="921"/>
      <c r="AJ202" s="921"/>
      <c r="AK202" s="921"/>
      <c r="AL202" s="921"/>
      <c r="AM202" s="921"/>
      <c r="AN202" s="921"/>
      <c r="AO202" s="921"/>
      <c r="AP202" s="921"/>
      <c r="AQ202" s="357"/>
      <c r="AR202" s="357"/>
      <c r="AS202" s="357"/>
      <c r="AT202" s="357"/>
      <c r="AU202" s="357"/>
      <c r="AV202" s="1048"/>
      <c r="AW202" s="1048"/>
      <c r="AX202" s="1048"/>
    </row>
    <row r="203" spans="1:50" s="162" customFormat="1" ht="12.75">
      <c r="A203" s="204"/>
      <c r="B203" s="216"/>
      <c r="C203" s="216"/>
      <c r="D203" s="216"/>
      <c r="E203" s="216"/>
      <c r="F203" s="216"/>
      <c r="G203" s="216"/>
      <c r="H203" s="216"/>
      <c r="I203" s="216"/>
      <c r="J203" s="216"/>
      <c r="K203" s="216"/>
      <c r="L203" s="454"/>
      <c r="M203" s="938"/>
      <c r="N203" s="357"/>
      <c r="O203" s="357"/>
      <c r="P203" s="357"/>
      <c r="Q203" s="357"/>
      <c r="R203" s="357"/>
      <c r="S203" s="357"/>
      <c r="T203" s="357"/>
      <c r="U203" s="357"/>
      <c r="V203" s="357"/>
      <c r="W203" s="357"/>
      <c r="X203" s="923"/>
      <c r="Y203" s="921"/>
      <c r="Z203" s="921"/>
      <c r="AA203" s="921"/>
      <c r="AB203" s="921"/>
      <c r="AC203" s="921"/>
      <c r="AD203" s="921"/>
      <c r="AE203" s="921"/>
      <c r="AF203" s="921"/>
      <c r="AG203" s="921"/>
      <c r="AH203" s="921"/>
      <c r="AI203" s="921"/>
      <c r="AJ203" s="921"/>
      <c r="AK203" s="921"/>
      <c r="AL203" s="921"/>
      <c r="AM203" s="921"/>
      <c r="AN203" s="921"/>
      <c r="AO203" s="921"/>
      <c r="AP203" s="921"/>
      <c r="AQ203" s="357"/>
      <c r="AR203" s="357"/>
      <c r="AS203" s="357"/>
      <c r="AT203" s="357"/>
      <c r="AU203" s="357"/>
      <c r="AV203" s="1048"/>
      <c r="AW203" s="1048"/>
      <c r="AX203" s="1048"/>
    </row>
    <row r="204" spans="1:50" s="162" customFormat="1" ht="12.75">
      <c r="A204" s="204"/>
      <c r="B204" s="216"/>
      <c r="C204" s="216"/>
      <c r="D204" s="216"/>
      <c r="E204" s="216"/>
      <c r="F204" s="216"/>
      <c r="G204" s="216"/>
      <c r="H204" s="216"/>
      <c r="I204" s="216"/>
      <c r="J204" s="216"/>
      <c r="K204" s="216"/>
      <c r="L204" s="454"/>
      <c r="M204" s="938"/>
      <c r="N204" s="357"/>
      <c r="O204" s="357"/>
      <c r="P204" s="357"/>
      <c r="Q204" s="357"/>
      <c r="R204" s="357"/>
      <c r="S204" s="357"/>
      <c r="T204" s="357"/>
      <c r="U204" s="357"/>
      <c r="V204" s="357"/>
      <c r="W204" s="357"/>
      <c r="X204" s="923"/>
      <c r="Y204" s="921"/>
      <c r="Z204" s="921"/>
      <c r="AA204" s="921"/>
      <c r="AB204" s="921"/>
      <c r="AC204" s="921"/>
      <c r="AD204" s="921"/>
      <c r="AE204" s="921"/>
      <c r="AF204" s="921"/>
      <c r="AG204" s="921"/>
      <c r="AH204" s="921"/>
      <c r="AI204" s="921"/>
      <c r="AJ204" s="921"/>
      <c r="AK204" s="921"/>
      <c r="AL204" s="921"/>
      <c r="AM204" s="921"/>
      <c r="AN204" s="921"/>
      <c r="AO204" s="921"/>
      <c r="AP204" s="921"/>
      <c r="AQ204" s="357"/>
      <c r="AR204" s="357"/>
      <c r="AS204" s="357"/>
      <c r="AT204" s="357"/>
      <c r="AU204" s="357"/>
      <c r="AV204" s="1048"/>
      <c r="AW204" s="1048"/>
      <c r="AX204" s="1048"/>
    </row>
    <row r="205" spans="1:50" s="162" customFormat="1" ht="12.75">
      <c r="A205" s="204"/>
      <c r="B205" s="216"/>
      <c r="C205" s="216"/>
      <c r="D205" s="216"/>
      <c r="E205" s="216"/>
      <c r="F205" s="216"/>
      <c r="G205" s="216"/>
      <c r="H205" s="216"/>
      <c r="I205" s="216"/>
      <c r="J205" s="216"/>
      <c r="K205" s="216"/>
      <c r="L205" s="454"/>
      <c r="M205" s="938"/>
      <c r="N205" s="357"/>
      <c r="O205" s="357"/>
      <c r="P205" s="357"/>
      <c r="Q205" s="357"/>
      <c r="R205" s="357"/>
      <c r="S205" s="357"/>
      <c r="T205" s="357"/>
      <c r="U205" s="357"/>
      <c r="V205" s="357"/>
      <c r="W205" s="357"/>
      <c r="X205" s="923"/>
      <c r="Y205" s="921"/>
      <c r="Z205" s="921"/>
      <c r="AA205" s="921"/>
      <c r="AB205" s="921"/>
      <c r="AC205" s="921"/>
      <c r="AD205" s="921"/>
      <c r="AE205" s="921"/>
      <c r="AF205" s="921"/>
      <c r="AG205" s="921"/>
      <c r="AH205" s="921"/>
      <c r="AI205" s="921"/>
      <c r="AJ205" s="921"/>
      <c r="AK205" s="921"/>
      <c r="AL205" s="921"/>
      <c r="AM205" s="921"/>
      <c r="AN205" s="921"/>
      <c r="AO205" s="921"/>
      <c r="AP205" s="921"/>
      <c r="AQ205" s="357"/>
      <c r="AR205" s="357"/>
      <c r="AS205" s="357"/>
      <c r="AT205" s="357"/>
      <c r="AU205" s="357"/>
      <c r="AV205" s="1048"/>
      <c r="AW205" s="1048"/>
      <c r="AX205" s="1048"/>
    </row>
    <row r="206" spans="1:50" s="162" customFormat="1" ht="12.75">
      <c r="A206" s="204"/>
      <c r="B206" s="216"/>
      <c r="C206" s="216"/>
      <c r="D206" s="216"/>
      <c r="E206" s="216"/>
      <c r="F206" s="216"/>
      <c r="G206" s="216"/>
      <c r="H206" s="216"/>
      <c r="I206" s="216"/>
      <c r="J206" s="216"/>
      <c r="K206" s="216"/>
      <c r="L206" s="454"/>
      <c r="M206" s="938"/>
      <c r="N206" s="357"/>
      <c r="O206" s="357"/>
      <c r="P206" s="357"/>
      <c r="Q206" s="357"/>
      <c r="R206" s="357"/>
      <c r="S206" s="357"/>
      <c r="T206" s="357"/>
      <c r="U206" s="357"/>
      <c r="V206" s="357"/>
      <c r="W206" s="357"/>
      <c r="X206" s="923"/>
      <c r="Y206" s="921"/>
      <c r="Z206" s="921"/>
      <c r="AA206" s="921"/>
      <c r="AB206" s="921"/>
      <c r="AC206" s="921"/>
      <c r="AD206" s="921"/>
      <c r="AE206" s="921"/>
      <c r="AF206" s="921"/>
      <c r="AG206" s="921"/>
      <c r="AH206" s="921"/>
      <c r="AI206" s="921"/>
      <c r="AJ206" s="921"/>
      <c r="AK206" s="921"/>
      <c r="AL206" s="921"/>
      <c r="AM206" s="921"/>
      <c r="AN206" s="921"/>
      <c r="AO206" s="921"/>
      <c r="AP206" s="921"/>
      <c r="AQ206" s="357"/>
      <c r="AR206" s="357"/>
      <c r="AS206" s="357"/>
      <c r="AT206" s="357"/>
      <c r="AU206" s="357"/>
      <c r="AV206" s="1048"/>
      <c r="AW206" s="1048"/>
      <c r="AX206" s="1048"/>
    </row>
    <row r="207" spans="1:50" s="162" customFormat="1" ht="12.75">
      <c r="A207" s="204"/>
      <c r="B207" s="216"/>
      <c r="C207" s="216"/>
      <c r="D207" s="216"/>
      <c r="E207" s="216"/>
      <c r="F207" s="216"/>
      <c r="G207" s="216"/>
      <c r="H207" s="216"/>
      <c r="I207" s="216"/>
      <c r="J207" s="216"/>
      <c r="K207" s="216"/>
      <c r="L207" s="454"/>
      <c r="M207" s="938"/>
      <c r="N207" s="357"/>
      <c r="O207" s="357"/>
      <c r="P207" s="357"/>
      <c r="Q207" s="357"/>
      <c r="R207" s="357"/>
      <c r="S207" s="357"/>
      <c r="T207" s="357"/>
      <c r="U207" s="357"/>
      <c r="V207" s="357"/>
      <c r="W207" s="357"/>
      <c r="X207" s="923"/>
      <c r="Y207" s="921"/>
      <c r="Z207" s="921"/>
      <c r="AA207" s="921"/>
      <c r="AB207" s="921"/>
      <c r="AC207" s="921"/>
      <c r="AD207" s="921"/>
      <c r="AE207" s="921"/>
      <c r="AF207" s="921"/>
      <c r="AG207" s="921"/>
      <c r="AH207" s="921"/>
      <c r="AI207" s="921"/>
      <c r="AJ207" s="921"/>
      <c r="AK207" s="921"/>
      <c r="AL207" s="921"/>
      <c r="AM207" s="921"/>
      <c r="AN207" s="921"/>
      <c r="AO207" s="921"/>
      <c r="AP207" s="921"/>
      <c r="AQ207" s="357"/>
      <c r="AR207" s="357"/>
      <c r="AS207" s="357"/>
      <c r="AT207" s="357"/>
      <c r="AU207" s="357"/>
      <c r="AV207" s="1048"/>
      <c r="AW207" s="1048"/>
      <c r="AX207" s="1048"/>
    </row>
    <row r="208" spans="1:50" s="162" customFormat="1" ht="12.75">
      <c r="A208" s="204"/>
      <c r="B208" s="216"/>
      <c r="C208" s="216"/>
      <c r="D208" s="216"/>
      <c r="E208" s="216"/>
      <c r="F208" s="216"/>
      <c r="G208" s="216"/>
      <c r="H208" s="216"/>
      <c r="I208" s="216"/>
      <c r="J208" s="216"/>
      <c r="K208" s="216"/>
      <c r="L208" s="454"/>
      <c r="M208" s="938"/>
      <c r="N208" s="357"/>
      <c r="O208" s="357"/>
      <c r="P208" s="357"/>
      <c r="Q208" s="357"/>
      <c r="R208" s="357"/>
      <c r="S208" s="357"/>
      <c r="T208" s="357"/>
      <c r="U208" s="357"/>
      <c r="V208" s="357"/>
      <c r="W208" s="357"/>
      <c r="X208" s="923"/>
      <c r="Y208" s="921"/>
      <c r="Z208" s="921"/>
      <c r="AA208" s="921"/>
      <c r="AB208" s="921"/>
      <c r="AC208" s="921"/>
      <c r="AD208" s="921"/>
      <c r="AE208" s="921"/>
      <c r="AF208" s="921"/>
      <c r="AG208" s="921"/>
      <c r="AH208" s="921"/>
      <c r="AI208" s="921"/>
      <c r="AJ208" s="921"/>
      <c r="AK208" s="921"/>
      <c r="AL208" s="921"/>
      <c r="AM208" s="921"/>
      <c r="AN208" s="921"/>
      <c r="AO208" s="921"/>
      <c r="AP208" s="921"/>
      <c r="AQ208" s="357"/>
      <c r="AR208" s="357"/>
      <c r="AS208" s="357"/>
      <c r="AT208" s="357"/>
      <c r="AU208" s="357"/>
      <c r="AV208" s="1048"/>
      <c r="AW208" s="1048"/>
      <c r="AX208" s="1048"/>
    </row>
    <row r="209" spans="1:50" s="162" customFormat="1" ht="12.75">
      <c r="A209" s="204"/>
      <c r="B209" s="216"/>
      <c r="C209" s="216"/>
      <c r="D209" s="216"/>
      <c r="E209" s="216"/>
      <c r="F209" s="216"/>
      <c r="G209" s="216"/>
      <c r="H209" s="216"/>
      <c r="I209" s="216"/>
      <c r="J209" s="216"/>
      <c r="K209" s="216"/>
      <c r="L209" s="454"/>
      <c r="M209" s="938"/>
      <c r="N209" s="357"/>
      <c r="O209" s="357"/>
      <c r="P209" s="357"/>
      <c r="Q209" s="357"/>
      <c r="R209" s="357"/>
      <c r="S209" s="357"/>
      <c r="T209" s="357"/>
      <c r="U209" s="357"/>
      <c r="V209" s="357"/>
      <c r="W209" s="357"/>
      <c r="X209" s="923"/>
      <c r="Y209" s="921"/>
      <c r="Z209" s="921"/>
      <c r="AA209" s="921"/>
      <c r="AB209" s="921"/>
      <c r="AC209" s="921"/>
      <c r="AD209" s="921"/>
      <c r="AE209" s="921"/>
      <c r="AF209" s="921"/>
      <c r="AG209" s="921"/>
      <c r="AH209" s="921"/>
      <c r="AI209" s="921"/>
      <c r="AJ209" s="921"/>
      <c r="AK209" s="921"/>
      <c r="AL209" s="921"/>
      <c r="AM209" s="921"/>
      <c r="AN209" s="921"/>
      <c r="AO209" s="921"/>
      <c r="AP209" s="921"/>
      <c r="AQ209" s="357"/>
      <c r="AR209" s="357"/>
      <c r="AS209" s="357"/>
      <c r="AT209" s="357"/>
      <c r="AU209" s="357"/>
      <c r="AV209" s="1048"/>
      <c r="AW209" s="1048"/>
      <c r="AX209" s="1048"/>
    </row>
    <row r="210" spans="1:50" s="162" customFormat="1" ht="12.75">
      <c r="A210" s="204"/>
      <c r="B210" s="216"/>
      <c r="C210" s="216"/>
      <c r="D210" s="216"/>
      <c r="E210" s="216"/>
      <c r="F210" s="216"/>
      <c r="G210" s="216"/>
      <c r="H210" s="216"/>
      <c r="I210" s="216"/>
      <c r="J210" s="216"/>
      <c r="K210" s="216"/>
      <c r="L210" s="454"/>
      <c r="M210" s="938"/>
      <c r="N210" s="357"/>
      <c r="O210" s="357"/>
      <c r="P210" s="357"/>
      <c r="Q210" s="357"/>
      <c r="R210" s="357"/>
      <c r="S210" s="357"/>
      <c r="T210" s="357"/>
      <c r="U210" s="357"/>
      <c r="V210" s="357"/>
      <c r="W210" s="357"/>
      <c r="X210" s="923"/>
      <c r="Y210" s="921"/>
      <c r="Z210" s="921"/>
      <c r="AA210" s="921"/>
      <c r="AB210" s="921"/>
      <c r="AC210" s="921"/>
      <c r="AD210" s="921"/>
      <c r="AE210" s="921"/>
      <c r="AF210" s="921"/>
      <c r="AG210" s="921"/>
      <c r="AH210" s="921"/>
      <c r="AI210" s="921"/>
      <c r="AJ210" s="921"/>
      <c r="AK210" s="921"/>
      <c r="AL210" s="921"/>
      <c r="AM210" s="921"/>
      <c r="AN210" s="921"/>
      <c r="AO210" s="921"/>
      <c r="AP210" s="921"/>
      <c r="AQ210" s="357"/>
      <c r="AR210" s="357"/>
      <c r="AS210" s="357"/>
      <c r="AT210" s="357"/>
      <c r="AU210" s="357"/>
      <c r="AV210" s="1048"/>
      <c r="AW210" s="1048"/>
      <c r="AX210" s="1048"/>
    </row>
    <row r="211" spans="1:50" s="162" customFormat="1" ht="12.75">
      <c r="A211" s="204"/>
      <c r="B211" s="216"/>
      <c r="C211" s="216"/>
      <c r="D211" s="216"/>
      <c r="E211" s="216"/>
      <c r="F211" s="216"/>
      <c r="G211" s="216"/>
      <c r="H211" s="216"/>
      <c r="I211" s="216"/>
      <c r="J211" s="216"/>
      <c r="K211" s="216"/>
      <c r="L211" s="454"/>
      <c r="M211" s="938"/>
      <c r="N211" s="357"/>
      <c r="O211" s="357"/>
      <c r="P211" s="357"/>
      <c r="Q211" s="357"/>
      <c r="R211" s="357"/>
      <c r="S211" s="357"/>
      <c r="T211" s="357"/>
      <c r="U211" s="357"/>
      <c r="V211" s="357"/>
      <c r="W211" s="357"/>
      <c r="X211" s="923"/>
      <c r="Y211" s="921"/>
      <c r="Z211" s="921"/>
      <c r="AA211" s="921"/>
      <c r="AB211" s="921"/>
      <c r="AC211" s="921"/>
      <c r="AD211" s="921"/>
      <c r="AE211" s="921"/>
      <c r="AF211" s="921"/>
      <c r="AG211" s="921"/>
      <c r="AH211" s="921"/>
      <c r="AI211" s="921"/>
      <c r="AJ211" s="921"/>
      <c r="AK211" s="921"/>
      <c r="AL211" s="921"/>
      <c r="AM211" s="921"/>
      <c r="AN211" s="921"/>
      <c r="AO211" s="921"/>
      <c r="AP211" s="921"/>
      <c r="AQ211" s="357"/>
      <c r="AR211" s="357"/>
      <c r="AS211" s="357"/>
      <c r="AT211" s="357"/>
      <c r="AU211" s="357"/>
      <c r="AV211" s="1048"/>
      <c r="AW211" s="1048"/>
      <c r="AX211" s="1048"/>
    </row>
    <row r="212" spans="1:50" s="162" customFormat="1" ht="12.75">
      <c r="A212" s="204"/>
      <c r="B212" s="216"/>
      <c r="C212" s="216"/>
      <c r="D212" s="216"/>
      <c r="E212" s="216"/>
      <c r="F212" s="216"/>
      <c r="G212" s="216"/>
      <c r="H212" s="216"/>
      <c r="I212" s="216"/>
      <c r="J212" s="216"/>
      <c r="K212" s="216"/>
      <c r="L212" s="454"/>
      <c r="M212" s="938"/>
      <c r="N212" s="357"/>
      <c r="O212" s="357"/>
      <c r="P212" s="357"/>
      <c r="Q212" s="357"/>
      <c r="R212" s="357"/>
      <c r="S212" s="357"/>
      <c r="T212" s="357"/>
      <c r="U212" s="357"/>
      <c r="V212" s="357"/>
      <c r="W212" s="357"/>
      <c r="X212" s="923"/>
      <c r="Y212" s="921"/>
      <c r="Z212" s="921"/>
      <c r="AA212" s="921"/>
      <c r="AB212" s="921"/>
      <c r="AC212" s="921"/>
      <c r="AD212" s="921"/>
      <c r="AE212" s="921"/>
      <c r="AF212" s="921"/>
      <c r="AG212" s="921"/>
      <c r="AH212" s="921"/>
      <c r="AI212" s="921"/>
      <c r="AJ212" s="921"/>
      <c r="AK212" s="921"/>
      <c r="AL212" s="921"/>
      <c r="AM212" s="921"/>
      <c r="AN212" s="921"/>
      <c r="AO212" s="921"/>
      <c r="AP212" s="921"/>
      <c r="AQ212" s="357"/>
      <c r="AR212" s="357"/>
      <c r="AS212" s="357"/>
      <c r="AT212" s="357"/>
      <c r="AU212" s="357"/>
      <c r="AV212" s="1048"/>
      <c r="AW212" s="1048"/>
      <c r="AX212" s="1048"/>
    </row>
    <row r="213" spans="1:50" s="162" customFormat="1" ht="12.75">
      <c r="A213" s="204"/>
      <c r="B213" s="216"/>
      <c r="C213" s="216"/>
      <c r="D213" s="216"/>
      <c r="E213" s="216"/>
      <c r="F213" s="216"/>
      <c r="G213" s="216"/>
      <c r="H213" s="216"/>
      <c r="I213" s="216"/>
      <c r="J213" s="216"/>
      <c r="K213" s="216"/>
      <c r="L213" s="454"/>
      <c r="M213" s="938"/>
      <c r="N213" s="357"/>
      <c r="O213" s="357"/>
      <c r="P213" s="357"/>
      <c r="Q213" s="357"/>
      <c r="R213" s="357"/>
      <c r="S213" s="357"/>
      <c r="T213" s="357"/>
      <c r="U213" s="357"/>
      <c r="V213" s="357"/>
      <c r="W213" s="357"/>
      <c r="X213" s="923"/>
      <c r="Y213" s="921"/>
      <c r="Z213" s="921"/>
      <c r="AA213" s="921"/>
      <c r="AB213" s="921"/>
      <c r="AC213" s="921"/>
      <c r="AD213" s="921"/>
      <c r="AE213" s="921"/>
      <c r="AF213" s="921"/>
      <c r="AG213" s="921"/>
      <c r="AH213" s="921"/>
      <c r="AI213" s="921"/>
      <c r="AJ213" s="921"/>
      <c r="AK213" s="921"/>
      <c r="AL213" s="921"/>
      <c r="AM213" s="921"/>
      <c r="AN213" s="921"/>
      <c r="AO213" s="921"/>
      <c r="AP213" s="921"/>
      <c r="AQ213" s="357"/>
      <c r="AR213" s="357"/>
      <c r="AS213" s="357"/>
      <c r="AT213" s="357"/>
      <c r="AU213" s="357"/>
      <c r="AV213" s="1048"/>
      <c r="AW213" s="1048"/>
      <c r="AX213" s="1048"/>
    </row>
    <row r="214" spans="1:50" s="162" customFormat="1" ht="12.75">
      <c r="A214" s="204"/>
      <c r="B214" s="216"/>
      <c r="C214" s="216"/>
      <c r="D214" s="216"/>
      <c r="E214" s="216"/>
      <c r="F214" s="216"/>
      <c r="G214" s="216"/>
      <c r="H214" s="216"/>
      <c r="I214" s="216"/>
      <c r="J214" s="216"/>
      <c r="K214" s="216"/>
      <c r="L214" s="454"/>
      <c r="M214" s="938"/>
      <c r="N214" s="357"/>
      <c r="O214" s="357"/>
      <c r="P214" s="357"/>
      <c r="Q214" s="357"/>
      <c r="R214" s="357"/>
      <c r="S214" s="357"/>
      <c r="T214" s="357"/>
      <c r="U214" s="357"/>
      <c r="V214" s="357"/>
      <c r="W214" s="357"/>
      <c r="X214" s="923"/>
      <c r="Y214" s="921"/>
      <c r="Z214" s="921"/>
      <c r="AA214" s="921"/>
      <c r="AB214" s="921"/>
      <c r="AC214" s="921"/>
      <c r="AD214" s="921"/>
      <c r="AE214" s="921"/>
      <c r="AF214" s="921"/>
      <c r="AG214" s="921"/>
      <c r="AH214" s="921"/>
      <c r="AI214" s="921"/>
      <c r="AJ214" s="921"/>
      <c r="AK214" s="921"/>
      <c r="AL214" s="921"/>
      <c r="AM214" s="921"/>
      <c r="AN214" s="921"/>
      <c r="AO214" s="921"/>
      <c r="AP214" s="921"/>
      <c r="AQ214" s="357"/>
      <c r="AR214" s="357"/>
      <c r="AS214" s="357"/>
      <c r="AT214" s="357"/>
      <c r="AU214" s="357"/>
      <c r="AV214" s="1048"/>
      <c r="AW214" s="1048"/>
      <c r="AX214" s="1048"/>
    </row>
    <row r="215" spans="1:50" s="162" customFormat="1" ht="12.75">
      <c r="A215" s="204"/>
      <c r="B215" s="216"/>
      <c r="C215" s="216"/>
      <c r="D215" s="216"/>
      <c r="E215" s="216"/>
      <c r="F215" s="216"/>
      <c r="G215" s="216"/>
      <c r="H215" s="216"/>
      <c r="I215" s="216"/>
      <c r="J215" s="216"/>
      <c r="K215" s="216"/>
      <c r="L215" s="454"/>
      <c r="M215" s="938"/>
      <c r="N215" s="357"/>
      <c r="O215" s="357"/>
      <c r="P215" s="357"/>
      <c r="Q215" s="357"/>
      <c r="R215" s="357"/>
      <c r="S215" s="357"/>
      <c r="T215" s="357"/>
      <c r="U215" s="357"/>
      <c r="V215" s="357"/>
      <c r="W215" s="357"/>
      <c r="X215" s="923"/>
      <c r="Y215" s="921"/>
      <c r="Z215" s="921"/>
      <c r="AA215" s="921"/>
      <c r="AB215" s="921"/>
      <c r="AC215" s="921"/>
      <c r="AD215" s="921"/>
      <c r="AE215" s="921"/>
      <c r="AF215" s="921"/>
      <c r="AG215" s="921"/>
      <c r="AH215" s="921"/>
      <c r="AI215" s="921"/>
      <c r="AJ215" s="921"/>
      <c r="AK215" s="921"/>
      <c r="AL215" s="921"/>
      <c r="AM215" s="921"/>
      <c r="AN215" s="921"/>
      <c r="AO215" s="921"/>
      <c r="AP215" s="921"/>
      <c r="AQ215" s="357"/>
      <c r="AR215" s="357"/>
      <c r="AS215" s="357"/>
      <c r="AT215" s="357"/>
      <c r="AU215" s="357"/>
      <c r="AV215" s="1048"/>
      <c r="AW215" s="1048"/>
      <c r="AX215" s="1048"/>
    </row>
    <row r="216" spans="1:50" s="162" customFormat="1" ht="12.75">
      <c r="A216" s="204"/>
      <c r="B216" s="216"/>
      <c r="C216" s="216"/>
      <c r="D216" s="216"/>
      <c r="E216" s="216"/>
      <c r="F216" s="216"/>
      <c r="G216" s="216"/>
      <c r="H216" s="216"/>
      <c r="I216" s="216"/>
      <c r="J216" s="216"/>
      <c r="K216" s="216"/>
      <c r="L216" s="454"/>
      <c r="M216" s="938"/>
      <c r="N216" s="357"/>
      <c r="O216" s="357"/>
      <c r="P216" s="357"/>
      <c r="Q216" s="357"/>
      <c r="R216" s="357"/>
      <c r="S216" s="357"/>
      <c r="T216" s="357"/>
      <c r="U216" s="357"/>
      <c r="V216" s="357"/>
      <c r="W216" s="357"/>
      <c r="X216" s="923"/>
      <c r="Y216" s="921"/>
      <c r="Z216" s="921"/>
      <c r="AA216" s="921"/>
      <c r="AB216" s="921"/>
      <c r="AC216" s="921"/>
      <c r="AD216" s="921"/>
      <c r="AE216" s="921"/>
      <c r="AF216" s="921"/>
      <c r="AG216" s="921"/>
      <c r="AH216" s="921"/>
      <c r="AI216" s="921"/>
      <c r="AJ216" s="921"/>
      <c r="AK216" s="921"/>
      <c r="AL216" s="921"/>
      <c r="AM216" s="921"/>
      <c r="AN216" s="921"/>
      <c r="AO216" s="921"/>
      <c r="AP216" s="921"/>
      <c r="AQ216" s="357"/>
      <c r="AR216" s="357"/>
      <c r="AS216" s="357"/>
      <c r="AT216" s="357"/>
      <c r="AU216" s="357"/>
      <c r="AV216" s="1048"/>
      <c r="AW216" s="1048"/>
      <c r="AX216" s="1048"/>
    </row>
    <row r="217" spans="1:50" s="162" customFormat="1" ht="12.75">
      <c r="A217" s="204"/>
      <c r="B217" s="216"/>
      <c r="C217" s="216"/>
      <c r="D217" s="216"/>
      <c r="E217" s="216"/>
      <c r="F217" s="216"/>
      <c r="G217" s="216"/>
      <c r="H217" s="216"/>
      <c r="I217" s="216"/>
      <c r="J217" s="216"/>
      <c r="K217" s="216"/>
      <c r="L217" s="454"/>
      <c r="M217" s="938"/>
      <c r="N217" s="357"/>
      <c r="O217" s="357"/>
      <c r="P217" s="357"/>
      <c r="Q217" s="357"/>
      <c r="R217" s="357"/>
      <c r="S217" s="357"/>
      <c r="T217" s="357"/>
      <c r="U217" s="357"/>
      <c r="V217" s="357"/>
      <c r="W217" s="357"/>
      <c r="X217" s="923"/>
      <c r="Y217" s="921"/>
      <c r="Z217" s="921"/>
      <c r="AA217" s="921"/>
      <c r="AB217" s="921"/>
      <c r="AC217" s="921"/>
      <c r="AD217" s="921"/>
      <c r="AE217" s="921"/>
      <c r="AF217" s="921"/>
      <c r="AG217" s="921"/>
      <c r="AH217" s="921"/>
      <c r="AI217" s="921"/>
      <c r="AJ217" s="921"/>
      <c r="AK217" s="921"/>
      <c r="AL217" s="921"/>
      <c r="AM217" s="921"/>
      <c r="AN217" s="921"/>
      <c r="AO217" s="921"/>
      <c r="AP217" s="921"/>
      <c r="AQ217" s="357"/>
      <c r="AR217" s="357"/>
      <c r="AS217" s="357"/>
      <c r="AT217" s="357"/>
      <c r="AU217" s="357"/>
      <c r="AV217" s="1048"/>
      <c r="AW217" s="1048"/>
      <c r="AX217" s="1048"/>
    </row>
    <row r="218" spans="1:50" s="171" customFormat="1" ht="12" customHeight="1">
      <c r="A218" s="235"/>
      <c r="B218" s="216"/>
      <c r="C218" s="216"/>
      <c r="D218" s="216"/>
      <c r="E218" s="216"/>
      <c r="F218" s="216"/>
      <c r="G218" s="219"/>
      <c r="H218" s="219"/>
      <c r="I218" s="219"/>
      <c r="J218" s="221"/>
      <c r="K218" s="221"/>
      <c r="L218" s="455"/>
      <c r="M218" s="948"/>
      <c r="N218" s="358"/>
      <c r="O218" s="358"/>
      <c r="P218" s="358"/>
      <c r="Q218" s="358"/>
      <c r="R218" s="358"/>
      <c r="S218" s="358"/>
      <c r="T218" s="358"/>
      <c r="U218" s="358"/>
      <c r="V218" s="358"/>
      <c r="W218" s="358"/>
      <c r="X218" s="949"/>
      <c r="Y218" s="950"/>
      <c r="Z218" s="950"/>
      <c r="AA218" s="950"/>
      <c r="AB218" s="950"/>
      <c r="AC218" s="950"/>
      <c r="AD218" s="950"/>
      <c r="AE218" s="950"/>
      <c r="AF218" s="950"/>
      <c r="AG218" s="950"/>
      <c r="AH218" s="950"/>
      <c r="AI218" s="950"/>
      <c r="AJ218" s="950"/>
      <c r="AK218" s="950"/>
      <c r="AL218" s="950"/>
      <c r="AM218" s="950"/>
      <c r="AN218" s="950"/>
      <c r="AO218" s="950"/>
      <c r="AP218" s="950"/>
      <c r="AQ218" s="358"/>
      <c r="AR218" s="358"/>
      <c r="AS218" s="358"/>
      <c r="AT218" s="358"/>
      <c r="AU218" s="358"/>
      <c r="AV218" s="416"/>
      <c r="AW218" s="416"/>
      <c r="AX218" s="416"/>
    </row>
    <row r="219" spans="1:50" s="169" customFormat="1" ht="14.1" customHeight="1">
      <c r="A219" s="172"/>
      <c r="B219" s="173"/>
      <c r="C219" s="173"/>
      <c r="D219" s="173"/>
      <c r="E219" s="173"/>
      <c r="F219" s="173"/>
      <c r="G219" s="173"/>
      <c r="H219" s="171"/>
      <c r="I219" s="173"/>
      <c r="J219" s="170"/>
      <c r="K219" s="170"/>
      <c r="L219" s="456"/>
      <c r="M219" s="359"/>
      <c r="N219" s="359"/>
      <c r="O219" s="359"/>
      <c r="P219" s="359"/>
      <c r="Q219" s="359"/>
      <c r="R219" s="359"/>
      <c r="S219" s="359"/>
      <c r="T219" s="359"/>
      <c r="U219" s="359"/>
      <c r="V219" s="359"/>
      <c r="W219" s="359"/>
      <c r="X219" s="951"/>
      <c r="Y219" s="952"/>
      <c r="Z219" s="952"/>
      <c r="AA219" s="952"/>
      <c r="AB219" s="952"/>
      <c r="AC219" s="952"/>
      <c r="AD219" s="952"/>
      <c r="AE219" s="952"/>
      <c r="AF219" s="952"/>
      <c r="AG219" s="952"/>
      <c r="AH219" s="952"/>
      <c r="AI219" s="952"/>
      <c r="AJ219" s="952"/>
      <c r="AK219" s="952"/>
      <c r="AL219" s="952"/>
      <c r="AM219" s="952"/>
      <c r="AN219" s="952"/>
      <c r="AO219" s="952"/>
      <c r="AP219" s="952"/>
      <c r="AQ219" s="359"/>
      <c r="AR219" s="359"/>
      <c r="AS219" s="359"/>
      <c r="AT219" s="359"/>
      <c r="AU219" s="359"/>
      <c r="AV219" s="417"/>
      <c r="AW219" s="417"/>
      <c r="AX219" s="417"/>
    </row>
    <row r="220" spans="1:50" s="140" customFormat="1" ht="12" customHeight="1">
      <c r="A220" s="175"/>
      <c r="B220" s="176"/>
      <c r="C220" s="176"/>
      <c r="D220" s="176"/>
      <c r="E220" s="176"/>
      <c r="F220" s="176"/>
      <c r="G220" s="177"/>
      <c r="J220" s="157"/>
      <c r="K220" s="157"/>
      <c r="L220" s="454"/>
      <c r="M220" s="938"/>
      <c r="N220" s="360"/>
      <c r="O220" s="360"/>
      <c r="P220" s="360"/>
      <c r="Q220" s="360"/>
      <c r="R220" s="360"/>
      <c r="S220" s="360"/>
      <c r="T220" s="360"/>
      <c r="U220" s="360"/>
      <c r="V220" s="360"/>
      <c r="W220" s="360"/>
      <c r="X220" s="930"/>
      <c r="Y220" s="931"/>
      <c r="Z220" s="931"/>
      <c r="AA220" s="931"/>
      <c r="AB220" s="931"/>
      <c r="AC220" s="931"/>
      <c r="AD220" s="931"/>
      <c r="AE220" s="931"/>
      <c r="AF220" s="931"/>
      <c r="AG220" s="931"/>
      <c r="AH220" s="931"/>
      <c r="AI220" s="931"/>
      <c r="AJ220" s="931"/>
      <c r="AK220" s="931"/>
      <c r="AL220" s="931"/>
      <c r="AM220" s="931"/>
      <c r="AN220" s="931"/>
      <c r="AO220" s="931"/>
      <c r="AP220" s="931"/>
      <c r="AQ220" s="360"/>
      <c r="AR220" s="360"/>
      <c r="AS220" s="360"/>
      <c r="AT220" s="360"/>
      <c r="AU220" s="360"/>
      <c r="AV220" s="1051"/>
      <c r="AW220" s="1051"/>
      <c r="AX220" s="1051"/>
    </row>
    <row r="221" spans="1:50" s="140" customFormat="1" ht="12" customHeight="1">
      <c r="B221" s="176"/>
      <c r="C221" s="176"/>
      <c r="D221" s="176"/>
      <c r="E221" s="176"/>
      <c r="F221" s="176"/>
      <c r="G221" s="176"/>
      <c r="H221" s="176"/>
      <c r="I221" s="176"/>
      <c r="J221" s="157"/>
      <c r="K221" s="157"/>
      <c r="L221" s="454"/>
      <c r="M221" s="938"/>
      <c r="N221" s="360"/>
      <c r="O221" s="360"/>
      <c r="P221" s="360"/>
      <c r="Q221" s="360"/>
      <c r="R221" s="360"/>
      <c r="S221" s="360"/>
      <c r="T221" s="360"/>
      <c r="U221" s="360"/>
      <c r="V221" s="360"/>
      <c r="W221" s="360"/>
      <c r="X221" s="930"/>
      <c r="Y221" s="931"/>
      <c r="Z221" s="931"/>
      <c r="AA221" s="931"/>
      <c r="AB221" s="931"/>
      <c r="AC221" s="931"/>
      <c r="AD221" s="931"/>
      <c r="AE221" s="931"/>
      <c r="AF221" s="931"/>
      <c r="AG221" s="931"/>
      <c r="AH221" s="931"/>
      <c r="AI221" s="931"/>
      <c r="AJ221" s="931"/>
      <c r="AK221" s="931"/>
      <c r="AL221" s="931"/>
      <c r="AM221" s="931"/>
      <c r="AN221" s="931"/>
      <c r="AO221" s="931"/>
      <c r="AP221" s="931"/>
      <c r="AQ221" s="360"/>
      <c r="AR221" s="360"/>
      <c r="AS221" s="360"/>
      <c r="AT221" s="360"/>
      <c r="AU221" s="360"/>
      <c r="AV221" s="1051"/>
      <c r="AW221" s="1051"/>
      <c r="AX221" s="1051"/>
    </row>
    <row r="222" spans="1:50" s="140" customFormat="1" ht="12" customHeight="1">
      <c r="B222" s="178"/>
      <c r="C222" s="178"/>
      <c r="D222" s="178"/>
      <c r="E222" s="178"/>
      <c r="F222" s="178"/>
      <c r="G222" s="178"/>
      <c r="H222" s="178"/>
      <c r="J222" s="157"/>
      <c r="K222" s="157"/>
      <c r="L222" s="454"/>
      <c r="M222" s="938"/>
      <c r="N222" s="360"/>
      <c r="O222" s="360"/>
      <c r="P222" s="360"/>
      <c r="Q222" s="360"/>
      <c r="R222" s="360"/>
      <c r="S222" s="360"/>
      <c r="T222" s="360"/>
      <c r="U222" s="360"/>
      <c r="V222" s="360"/>
      <c r="W222" s="360"/>
      <c r="X222" s="930"/>
      <c r="Y222" s="931"/>
      <c r="Z222" s="931"/>
      <c r="AA222" s="931"/>
      <c r="AB222" s="931"/>
      <c r="AC222" s="931"/>
      <c r="AD222" s="931"/>
      <c r="AE222" s="931"/>
      <c r="AF222" s="931"/>
      <c r="AG222" s="931"/>
      <c r="AH222" s="931"/>
      <c r="AI222" s="931"/>
      <c r="AJ222" s="931"/>
      <c r="AK222" s="931"/>
      <c r="AL222" s="931"/>
      <c r="AM222" s="931"/>
      <c r="AN222" s="931"/>
      <c r="AO222" s="931"/>
      <c r="AP222" s="931"/>
      <c r="AQ222" s="360"/>
      <c r="AR222" s="360"/>
      <c r="AS222" s="360"/>
      <c r="AT222" s="360"/>
      <c r="AU222" s="360"/>
      <c r="AV222" s="1051"/>
      <c r="AW222" s="1051"/>
      <c r="AX222" s="1051"/>
    </row>
    <row r="223" spans="1:50" s="179" customFormat="1" ht="12" customHeight="1">
      <c r="L223" s="457"/>
      <c r="M223" s="361"/>
      <c r="N223" s="361"/>
      <c r="O223" s="361"/>
      <c r="P223" s="361"/>
      <c r="Q223" s="361"/>
      <c r="R223" s="361"/>
      <c r="S223" s="361"/>
      <c r="T223" s="361"/>
      <c r="U223" s="361"/>
      <c r="V223" s="361"/>
      <c r="W223" s="361"/>
      <c r="X223" s="932"/>
      <c r="Y223" s="933"/>
      <c r="Z223" s="933"/>
      <c r="AA223" s="933"/>
      <c r="AB223" s="933"/>
      <c r="AC223" s="933"/>
      <c r="AD223" s="933"/>
      <c r="AE223" s="933"/>
      <c r="AF223" s="933"/>
      <c r="AG223" s="933"/>
      <c r="AH223" s="933"/>
      <c r="AI223" s="933"/>
      <c r="AJ223" s="933"/>
      <c r="AK223" s="933"/>
      <c r="AL223" s="933"/>
      <c r="AM223" s="933"/>
      <c r="AN223" s="933"/>
      <c r="AO223" s="933"/>
      <c r="AP223" s="933"/>
      <c r="AQ223" s="361"/>
      <c r="AR223" s="361"/>
      <c r="AS223" s="361"/>
      <c r="AT223" s="361"/>
      <c r="AU223" s="361"/>
      <c r="AV223" s="418"/>
      <c r="AW223" s="418"/>
      <c r="AX223" s="418"/>
    </row>
    <row r="224" spans="1:50" s="140" customFormat="1" ht="12" customHeight="1">
      <c r="A224" s="180"/>
      <c r="B224" s="178"/>
      <c r="C224" s="178"/>
      <c r="D224" s="178"/>
      <c r="E224" s="178"/>
      <c r="F224" s="178"/>
      <c r="G224" s="178"/>
      <c r="H224" s="178"/>
      <c r="J224" s="157"/>
      <c r="K224" s="157"/>
      <c r="L224" s="454"/>
      <c r="M224" s="938"/>
      <c r="N224" s="360"/>
      <c r="O224" s="360"/>
      <c r="P224" s="360"/>
      <c r="Q224" s="360"/>
      <c r="R224" s="360"/>
      <c r="S224" s="360"/>
      <c r="T224" s="360"/>
      <c r="U224" s="360"/>
      <c r="V224" s="360"/>
      <c r="W224" s="360"/>
      <c r="X224" s="930"/>
      <c r="Y224" s="931"/>
      <c r="Z224" s="931"/>
      <c r="AA224" s="931"/>
      <c r="AB224" s="931"/>
      <c r="AC224" s="931"/>
      <c r="AD224" s="931"/>
      <c r="AE224" s="931"/>
      <c r="AF224" s="931"/>
      <c r="AG224" s="931"/>
      <c r="AH224" s="931"/>
      <c r="AI224" s="931"/>
      <c r="AJ224" s="931"/>
      <c r="AK224" s="931"/>
      <c r="AL224" s="931"/>
      <c r="AM224" s="931"/>
      <c r="AN224" s="931"/>
      <c r="AO224" s="931"/>
      <c r="AP224" s="931"/>
      <c r="AQ224" s="360"/>
      <c r="AR224" s="360"/>
      <c r="AS224" s="360"/>
      <c r="AT224" s="360"/>
      <c r="AU224" s="360"/>
      <c r="AV224" s="1051"/>
      <c r="AW224" s="1051"/>
      <c r="AX224" s="1051"/>
    </row>
    <row r="225" spans="1:50" s="140" customFormat="1" ht="12" customHeight="1">
      <c r="J225" s="144"/>
      <c r="K225" s="144"/>
      <c r="L225" s="453"/>
      <c r="M225" s="922"/>
      <c r="N225" s="360"/>
      <c r="O225" s="360"/>
      <c r="P225" s="360"/>
      <c r="Q225" s="360"/>
      <c r="R225" s="360"/>
      <c r="S225" s="360"/>
      <c r="T225" s="360"/>
      <c r="U225" s="360"/>
      <c r="V225" s="360"/>
      <c r="W225" s="360"/>
      <c r="X225" s="930"/>
      <c r="Y225" s="931"/>
      <c r="Z225" s="931"/>
      <c r="AA225" s="931"/>
      <c r="AB225" s="931"/>
      <c r="AC225" s="931"/>
      <c r="AD225" s="931"/>
      <c r="AE225" s="931"/>
      <c r="AF225" s="931"/>
      <c r="AG225" s="931"/>
      <c r="AH225" s="931"/>
      <c r="AI225" s="931"/>
      <c r="AJ225" s="931"/>
      <c r="AK225" s="931"/>
      <c r="AL225" s="931"/>
      <c r="AM225" s="931"/>
      <c r="AN225" s="931"/>
      <c r="AO225" s="931"/>
      <c r="AP225" s="931"/>
      <c r="AQ225" s="360"/>
      <c r="AR225" s="360"/>
      <c r="AS225" s="360"/>
      <c r="AT225" s="360"/>
      <c r="AU225" s="360"/>
      <c r="AV225" s="1051"/>
      <c r="AW225" s="1051"/>
      <c r="AX225" s="1051"/>
    </row>
    <row r="226" spans="1:50" s="140" customFormat="1" ht="12" customHeight="1">
      <c r="A226" s="139"/>
      <c r="B226" s="139"/>
      <c r="C226" s="139"/>
      <c r="D226" s="139"/>
      <c r="E226" s="139"/>
      <c r="F226" s="139"/>
      <c r="G226" s="139"/>
      <c r="H226" s="139"/>
      <c r="I226" s="139"/>
      <c r="L226" s="1049"/>
      <c r="M226" s="360"/>
      <c r="N226" s="360"/>
      <c r="O226" s="360"/>
      <c r="P226" s="360"/>
      <c r="Q226" s="360"/>
      <c r="R226" s="360"/>
      <c r="S226" s="360"/>
      <c r="T226" s="360"/>
      <c r="U226" s="360"/>
      <c r="V226" s="360"/>
      <c r="W226" s="360"/>
      <c r="X226" s="930"/>
      <c r="Y226" s="931"/>
      <c r="Z226" s="931"/>
      <c r="AA226" s="931"/>
      <c r="AB226" s="931"/>
      <c r="AC226" s="931"/>
      <c r="AD226" s="931"/>
      <c r="AE226" s="931"/>
      <c r="AF226" s="931"/>
      <c r="AG226" s="931"/>
      <c r="AH226" s="931"/>
      <c r="AI226" s="931"/>
      <c r="AJ226" s="931"/>
      <c r="AK226" s="931"/>
      <c r="AL226" s="931"/>
      <c r="AM226" s="931"/>
      <c r="AN226" s="931"/>
      <c r="AO226" s="931"/>
      <c r="AP226" s="931"/>
      <c r="AQ226" s="360"/>
      <c r="AR226" s="360"/>
      <c r="AS226" s="360"/>
      <c r="AT226" s="360"/>
      <c r="AU226" s="360"/>
      <c r="AV226" s="1051"/>
      <c r="AW226" s="1051"/>
      <c r="AX226" s="1051"/>
    </row>
    <row r="227" spans="1:50" s="140" customFormat="1" ht="12" customHeight="1">
      <c r="A227" s="139"/>
      <c r="B227" s="139"/>
      <c r="C227" s="139"/>
      <c r="D227" s="139"/>
      <c r="E227" s="139"/>
      <c r="F227" s="139"/>
      <c r="G227" s="139"/>
      <c r="H227" s="139"/>
      <c r="I227" s="139"/>
      <c r="L227" s="1049"/>
      <c r="M227" s="360"/>
      <c r="N227" s="360"/>
      <c r="O227" s="360"/>
      <c r="P227" s="360"/>
      <c r="Q227" s="360"/>
      <c r="R227" s="360"/>
      <c r="S227" s="360"/>
      <c r="T227" s="360"/>
      <c r="U227" s="360"/>
      <c r="V227" s="360"/>
      <c r="W227" s="360"/>
      <c r="X227" s="930"/>
      <c r="Y227" s="931"/>
      <c r="Z227" s="931"/>
      <c r="AA227" s="931"/>
      <c r="AB227" s="931"/>
      <c r="AC227" s="931"/>
      <c r="AD227" s="931"/>
      <c r="AE227" s="931"/>
      <c r="AF227" s="931"/>
      <c r="AG227" s="931"/>
      <c r="AH227" s="931"/>
      <c r="AI227" s="931"/>
      <c r="AJ227" s="931"/>
      <c r="AK227" s="931"/>
      <c r="AL227" s="931"/>
      <c r="AM227" s="931"/>
      <c r="AN227" s="931"/>
      <c r="AO227" s="931"/>
      <c r="AP227" s="931"/>
      <c r="AQ227" s="360"/>
      <c r="AR227" s="360"/>
      <c r="AS227" s="360"/>
      <c r="AT227" s="360"/>
      <c r="AU227" s="360"/>
      <c r="AV227" s="1051"/>
      <c r="AW227" s="1051"/>
      <c r="AX227" s="1051"/>
    </row>
    <row r="228" spans="1:50" s="140" customFormat="1" ht="12" customHeight="1">
      <c r="A228" s="139"/>
      <c r="B228" s="139"/>
      <c r="C228" s="139"/>
      <c r="D228" s="139"/>
      <c r="E228" s="139"/>
      <c r="F228" s="139"/>
      <c r="G228" s="139"/>
      <c r="H228" s="139"/>
      <c r="I228" s="139"/>
      <c r="L228" s="1049"/>
      <c r="M228" s="360"/>
      <c r="N228" s="360"/>
      <c r="O228" s="360"/>
      <c r="P228" s="360"/>
      <c r="Q228" s="360"/>
      <c r="R228" s="360"/>
      <c r="S228" s="360"/>
      <c r="T228" s="360"/>
      <c r="U228" s="360"/>
      <c r="V228" s="360"/>
      <c r="W228" s="360"/>
      <c r="X228" s="930"/>
      <c r="Y228" s="931"/>
      <c r="Z228" s="931"/>
      <c r="AA228" s="931"/>
      <c r="AB228" s="931"/>
      <c r="AC228" s="931"/>
      <c r="AD228" s="931"/>
      <c r="AE228" s="931"/>
      <c r="AF228" s="931"/>
      <c r="AG228" s="931"/>
      <c r="AH228" s="931"/>
      <c r="AI228" s="931"/>
      <c r="AJ228" s="931"/>
      <c r="AK228" s="931"/>
      <c r="AL228" s="931"/>
      <c r="AM228" s="931"/>
      <c r="AN228" s="931"/>
      <c r="AO228" s="931"/>
      <c r="AP228" s="931"/>
      <c r="AQ228" s="360"/>
      <c r="AR228" s="360"/>
      <c r="AS228" s="360"/>
      <c r="AT228" s="360"/>
      <c r="AU228" s="360"/>
      <c r="AV228" s="1051"/>
      <c r="AW228" s="1051"/>
      <c r="AX228" s="1051"/>
    </row>
    <row r="229" spans="1:50" s="140" customFormat="1" ht="12" customHeight="1">
      <c r="A229" s="139"/>
      <c r="B229" s="139"/>
      <c r="C229" s="139"/>
      <c r="D229" s="139"/>
      <c r="E229" s="139"/>
      <c r="F229" s="139"/>
      <c r="G229" s="139"/>
      <c r="H229" s="139"/>
      <c r="I229" s="139"/>
      <c r="L229" s="1049"/>
      <c r="M229" s="360"/>
      <c r="N229" s="360"/>
      <c r="O229" s="360"/>
      <c r="P229" s="360"/>
      <c r="Q229" s="360"/>
      <c r="R229" s="360"/>
      <c r="S229" s="360"/>
      <c r="T229" s="360"/>
      <c r="U229" s="360"/>
      <c r="V229" s="360"/>
      <c r="W229" s="360"/>
      <c r="X229" s="930"/>
      <c r="Y229" s="931"/>
      <c r="Z229" s="931"/>
      <c r="AA229" s="931"/>
      <c r="AB229" s="931"/>
      <c r="AC229" s="931"/>
      <c r="AD229" s="931"/>
      <c r="AE229" s="931"/>
      <c r="AF229" s="931"/>
      <c r="AG229" s="931"/>
      <c r="AH229" s="931"/>
      <c r="AI229" s="931"/>
      <c r="AJ229" s="931"/>
      <c r="AK229" s="931"/>
      <c r="AL229" s="931"/>
      <c r="AM229" s="931"/>
      <c r="AN229" s="931"/>
      <c r="AO229" s="931"/>
      <c r="AP229" s="931"/>
      <c r="AQ229" s="360"/>
      <c r="AR229" s="360"/>
      <c r="AS229" s="360"/>
      <c r="AT229" s="360"/>
      <c r="AU229" s="360"/>
      <c r="AV229" s="1051"/>
      <c r="AW229" s="1051"/>
      <c r="AX229" s="1051"/>
    </row>
    <row r="230" spans="1:50" s="140" customFormat="1" ht="12" customHeight="1">
      <c r="A230" s="139"/>
      <c r="B230" s="139"/>
      <c r="C230" s="139"/>
      <c r="D230" s="139"/>
      <c r="E230" s="139"/>
      <c r="F230" s="139"/>
      <c r="G230" s="139"/>
      <c r="H230" s="139"/>
      <c r="I230" s="139"/>
      <c r="L230" s="1049"/>
      <c r="M230" s="360"/>
      <c r="N230" s="360"/>
      <c r="O230" s="360"/>
      <c r="P230" s="360"/>
      <c r="Q230" s="360"/>
      <c r="R230" s="360"/>
      <c r="S230" s="360"/>
      <c r="T230" s="360"/>
      <c r="U230" s="360"/>
      <c r="V230" s="360"/>
      <c r="W230" s="360"/>
      <c r="X230" s="930"/>
      <c r="Y230" s="931"/>
      <c r="Z230" s="931"/>
      <c r="AA230" s="931"/>
      <c r="AB230" s="931"/>
      <c r="AC230" s="931"/>
      <c r="AD230" s="931"/>
      <c r="AE230" s="931"/>
      <c r="AF230" s="931"/>
      <c r="AG230" s="931"/>
      <c r="AH230" s="931"/>
      <c r="AI230" s="931"/>
      <c r="AJ230" s="931"/>
      <c r="AK230" s="931"/>
      <c r="AL230" s="931"/>
      <c r="AM230" s="931"/>
      <c r="AN230" s="931"/>
      <c r="AO230" s="931"/>
      <c r="AP230" s="931"/>
      <c r="AQ230" s="360"/>
      <c r="AR230" s="360"/>
      <c r="AS230" s="360"/>
      <c r="AT230" s="360"/>
      <c r="AU230" s="360"/>
      <c r="AV230" s="1051"/>
      <c r="AW230" s="1051"/>
      <c r="AX230" s="1051"/>
    </row>
    <row r="231" spans="1:50" s="140" customFormat="1" ht="12" customHeight="1">
      <c r="A231" s="139"/>
      <c r="B231" s="139"/>
      <c r="C231" s="139"/>
      <c r="D231" s="139"/>
      <c r="E231" s="139"/>
      <c r="F231" s="139"/>
      <c r="G231" s="139"/>
      <c r="H231" s="139"/>
      <c r="I231" s="139"/>
      <c r="L231" s="1049"/>
      <c r="M231" s="360"/>
      <c r="N231" s="360"/>
      <c r="O231" s="360"/>
      <c r="P231" s="360"/>
      <c r="Q231" s="360"/>
      <c r="R231" s="360"/>
      <c r="S231" s="360"/>
      <c r="T231" s="360"/>
      <c r="U231" s="360"/>
      <c r="V231" s="360"/>
      <c r="W231" s="360"/>
      <c r="X231" s="930"/>
      <c r="Y231" s="931"/>
      <c r="Z231" s="931"/>
      <c r="AA231" s="931"/>
      <c r="AB231" s="931"/>
      <c r="AC231" s="931"/>
      <c r="AD231" s="931"/>
      <c r="AE231" s="931"/>
      <c r="AF231" s="931"/>
      <c r="AG231" s="931"/>
      <c r="AH231" s="931"/>
      <c r="AI231" s="931"/>
      <c r="AJ231" s="931"/>
      <c r="AK231" s="931"/>
      <c r="AL231" s="931"/>
      <c r="AM231" s="931"/>
      <c r="AN231" s="931"/>
      <c r="AO231" s="931"/>
      <c r="AP231" s="931"/>
      <c r="AQ231" s="360"/>
      <c r="AR231" s="360"/>
      <c r="AS231" s="360"/>
      <c r="AT231" s="360"/>
      <c r="AU231" s="360"/>
      <c r="AV231" s="1051"/>
      <c r="AW231" s="1051"/>
      <c r="AX231" s="1051"/>
    </row>
    <row r="232" spans="1:50" s="179" customFormat="1" ht="12" customHeight="1">
      <c r="A232" s="139"/>
      <c r="B232" s="139"/>
      <c r="C232" s="139"/>
      <c r="D232" s="139"/>
      <c r="E232" s="139"/>
      <c r="F232" s="139"/>
      <c r="G232" s="139"/>
      <c r="H232" s="139"/>
      <c r="I232" s="139"/>
      <c r="L232" s="457"/>
      <c r="M232" s="361"/>
      <c r="N232" s="361"/>
      <c r="O232" s="361"/>
      <c r="P232" s="361"/>
      <c r="Q232" s="361"/>
      <c r="R232" s="361"/>
      <c r="S232" s="361"/>
      <c r="T232" s="361"/>
      <c r="U232" s="361"/>
      <c r="V232" s="361"/>
      <c r="W232" s="361"/>
      <c r="X232" s="932"/>
      <c r="Y232" s="933"/>
      <c r="Z232" s="933"/>
      <c r="AA232" s="933"/>
      <c r="AB232" s="933"/>
      <c r="AC232" s="933"/>
      <c r="AD232" s="933"/>
      <c r="AE232" s="933"/>
      <c r="AF232" s="933"/>
      <c r="AG232" s="933"/>
      <c r="AH232" s="933"/>
      <c r="AI232" s="933"/>
      <c r="AJ232" s="933"/>
      <c r="AK232" s="933"/>
      <c r="AL232" s="933"/>
      <c r="AM232" s="933"/>
      <c r="AN232" s="933"/>
      <c r="AO232" s="933"/>
      <c r="AP232" s="933"/>
      <c r="AQ232" s="361"/>
      <c r="AR232" s="361"/>
      <c r="AS232" s="361"/>
      <c r="AT232" s="361"/>
      <c r="AU232" s="361"/>
      <c r="AV232" s="418"/>
      <c r="AW232" s="418"/>
      <c r="AX232" s="418"/>
    </row>
    <row r="233" spans="1:50" s="140" customFormat="1" ht="12" customHeight="1">
      <c r="A233" s="139"/>
      <c r="B233" s="139"/>
      <c r="C233" s="139"/>
      <c r="D233" s="139"/>
      <c r="E233" s="139"/>
      <c r="F233" s="139"/>
      <c r="G233" s="139"/>
      <c r="H233" s="139"/>
      <c r="I233" s="139"/>
      <c r="L233" s="1049"/>
      <c r="M233" s="360"/>
      <c r="N233" s="360"/>
      <c r="O233" s="360"/>
      <c r="P233" s="360"/>
      <c r="Q233" s="360"/>
      <c r="R233" s="360"/>
      <c r="S233" s="360"/>
      <c r="T233" s="360"/>
      <c r="U233" s="360"/>
      <c r="V233" s="360"/>
      <c r="W233" s="360"/>
      <c r="X233" s="930"/>
      <c r="Y233" s="931"/>
      <c r="Z233" s="931"/>
      <c r="AA233" s="931"/>
      <c r="AB233" s="931"/>
      <c r="AC233" s="931"/>
      <c r="AD233" s="931"/>
      <c r="AE233" s="931"/>
      <c r="AF233" s="931"/>
      <c r="AG233" s="931"/>
      <c r="AH233" s="931"/>
      <c r="AI233" s="931"/>
      <c r="AJ233" s="931"/>
      <c r="AK233" s="931"/>
      <c r="AL233" s="931"/>
      <c r="AM233" s="931"/>
      <c r="AN233" s="931"/>
      <c r="AO233" s="931"/>
      <c r="AP233" s="931"/>
      <c r="AQ233" s="360"/>
      <c r="AR233" s="360"/>
      <c r="AS233" s="360"/>
      <c r="AT233" s="360"/>
      <c r="AU233" s="360"/>
      <c r="AV233" s="1051"/>
      <c r="AW233" s="1051"/>
      <c r="AX233" s="1051"/>
    </row>
    <row r="234" spans="1:50" s="179" customFormat="1" ht="12" customHeight="1">
      <c r="A234" s="139"/>
      <c r="B234" s="139"/>
      <c r="C234" s="139"/>
      <c r="D234" s="139"/>
      <c r="E234" s="139"/>
      <c r="F234" s="139"/>
      <c r="G234" s="139"/>
      <c r="H234" s="139"/>
      <c r="I234" s="139"/>
      <c r="J234" s="176"/>
      <c r="K234" s="176"/>
      <c r="L234" s="1052"/>
      <c r="M234" s="953"/>
      <c r="N234" s="361"/>
      <c r="O234" s="361"/>
      <c r="P234" s="361"/>
      <c r="Q234" s="361"/>
      <c r="R234" s="361"/>
      <c r="S234" s="361"/>
      <c r="T234" s="361"/>
      <c r="U234" s="361"/>
      <c r="V234" s="361"/>
      <c r="W234" s="361"/>
      <c r="X234" s="932"/>
      <c r="Y234" s="933"/>
      <c r="Z234" s="933"/>
      <c r="AA234" s="933"/>
      <c r="AB234" s="933"/>
      <c r="AC234" s="933"/>
      <c r="AD234" s="933"/>
      <c r="AE234" s="933"/>
      <c r="AF234" s="933"/>
      <c r="AG234" s="933"/>
      <c r="AH234" s="933"/>
      <c r="AI234" s="933"/>
      <c r="AJ234" s="933"/>
      <c r="AK234" s="933"/>
      <c r="AL234" s="933"/>
      <c r="AM234" s="933"/>
      <c r="AN234" s="933"/>
      <c r="AO234" s="933"/>
      <c r="AP234" s="933"/>
      <c r="AQ234" s="361"/>
      <c r="AR234" s="361"/>
      <c r="AS234" s="361"/>
      <c r="AT234" s="361"/>
      <c r="AU234" s="361"/>
      <c r="AV234" s="418"/>
      <c r="AW234" s="418"/>
      <c r="AX234" s="418"/>
    </row>
    <row r="235" spans="1:50" s="140" customFormat="1" ht="12" customHeight="1">
      <c r="A235" s="139"/>
      <c r="B235" s="139"/>
      <c r="C235" s="139"/>
      <c r="D235" s="139"/>
      <c r="E235" s="139"/>
      <c r="F235" s="139"/>
      <c r="G235" s="139"/>
      <c r="H235" s="139"/>
      <c r="I235" s="139"/>
      <c r="J235" s="181"/>
      <c r="K235" s="181"/>
      <c r="L235" s="1053"/>
      <c r="M235" s="954"/>
      <c r="N235" s="360"/>
      <c r="O235" s="360"/>
      <c r="P235" s="360"/>
      <c r="Q235" s="360"/>
      <c r="R235" s="360"/>
      <c r="S235" s="360"/>
      <c r="T235" s="360"/>
      <c r="U235" s="360"/>
      <c r="V235" s="360"/>
      <c r="W235" s="360"/>
      <c r="X235" s="930"/>
      <c r="Y235" s="931"/>
      <c r="Z235" s="931"/>
      <c r="AA235" s="931"/>
      <c r="AB235" s="931"/>
      <c r="AC235" s="931"/>
      <c r="AD235" s="931"/>
      <c r="AE235" s="931"/>
      <c r="AF235" s="931"/>
      <c r="AG235" s="931"/>
      <c r="AH235" s="931"/>
      <c r="AI235" s="931"/>
      <c r="AJ235" s="931"/>
      <c r="AK235" s="931"/>
      <c r="AL235" s="931"/>
      <c r="AM235" s="931"/>
      <c r="AN235" s="931"/>
      <c r="AO235" s="931"/>
      <c r="AP235" s="931"/>
      <c r="AQ235" s="360"/>
      <c r="AR235" s="360"/>
      <c r="AS235" s="360"/>
      <c r="AT235" s="360"/>
      <c r="AU235" s="360"/>
      <c r="AV235" s="1051"/>
      <c r="AW235" s="1051"/>
      <c r="AX235" s="1051"/>
    </row>
    <row r="236" spans="1:50" ht="12" customHeight="1"/>
    <row r="237" spans="1:50" ht="12" customHeight="1"/>
    <row r="238" spans="1:50" ht="12" customHeight="1"/>
    <row r="239" spans="1:50" ht="12" customHeight="1"/>
    <row r="240" spans="1:50" ht="12" customHeight="1"/>
    <row r="241" spans="1:1" ht="12" customHeight="1"/>
    <row r="242" spans="1:1" ht="12" customHeight="1"/>
    <row r="243" spans="1:1" ht="12" customHeight="1"/>
    <row r="244" spans="1:1" ht="12" customHeight="1">
      <c r="A244" s="162"/>
    </row>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12" customHeight="1"/>
    <row r="255" spans="1:1" ht="8.25" customHeight="1"/>
    <row r="256" spans="1:1" ht="8.25" customHeight="1"/>
    <row r="257" ht="8.25" customHeight="1"/>
    <row r="258" ht="8.25" customHeight="1"/>
    <row r="259" ht="8.25" customHeight="1"/>
    <row r="260" ht="8.25" customHeight="1"/>
    <row r="261" ht="11.45" customHeight="1"/>
    <row r="262" ht="11.45" customHeight="1"/>
    <row r="263" ht="11.45" customHeight="1"/>
    <row r="264" ht="9"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row r="491"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B46:D46"/>
    <mergeCell ref="G46:I46"/>
    <mergeCell ref="J46:K46"/>
    <mergeCell ref="A4:K4"/>
    <mergeCell ref="B9:D9"/>
    <mergeCell ref="E9:F9"/>
    <mergeCell ref="G9:K9"/>
    <mergeCell ref="A6:K6"/>
    <mergeCell ref="A71:K71"/>
    <mergeCell ref="B108:D108"/>
    <mergeCell ref="G108:I108"/>
    <mergeCell ref="J108:K108"/>
    <mergeCell ref="I160:K160"/>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&amp;R&amp;"Tahoma,Negrita"&amp;9Informe de la Operación Mensual - Junio 2017
INFSGI-MES-06-2017
07/07/2017
Versión: 01</oddHeader>
    <oddFooter>&amp;L&amp;"Calibri Light,Regular"&amp;10COES SINAC, 2017&amp;C&amp;"Calibri Light,Regular"&amp;10 3&amp;R&amp;"Calibri Light,Regular"&amp;10Dirección Ejecutiva
Sub Dirección de Gestión de Información</oddFooter>
  </headerFooter>
  <rowBreaks count="2" manualBreakCount="2">
    <brk id="103" max="9" man="1"/>
    <brk id="158" max="9" man="1"/>
  </rowBreaks>
  <ignoredErrors>
    <ignoredError sqref="O26 P26:R26 F16 I16" formula="1"/>
    <ignoredError sqref="S13:S25 T12:T25 T27:T28 S27:S28 U12:U22 U24:U28"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sheetPr>
  <dimension ref="A1:AB452"/>
  <sheetViews>
    <sheetView view="pageBreakPreview" topLeftCell="A2" zoomScale="130" zoomScaleNormal="100" zoomScaleSheetLayoutView="130" workbookViewId="0">
      <selection activeCell="V24" sqref="V24"/>
    </sheetView>
  </sheetViews>
  <sheetFormatPr defaultRowHeight="11.25"/>
  <cols>
    <col min="1" max="1" width="29.6640625" style="139" customWidth="1"/>
    <col min="2" max="5" width="9.83203125" style="139" customWidth="1"/>
    <col min="6" max="6" width="10.33203125" style="139" customWidth="1"/>
    <col min="7" max="8" width="9.83203125" style="139" customWidth="1"/>
    <col min="9" max="9" width="12.83203125" style="139" customWidth="1"/>
    <col min="10" max="10" width="9.6640625" style="139" customWidth="1"/>
    <col min="11" max="11" width="12.1640625" style="139" customWidth="1"/>
    <col min="12" max="12" width="10.33203125" style="757" customWidth="1"/>
    <col min="13" max="13" width="10.33203125" style="362" customWidth="1"/>
    <col min="14" max="14" width="16" style="362" customWidth="1"/>
    <col min="15" max="21" width="9.33203125" style="362" customWidth="1"/>
    <col min="22" max="28" width="9.33203125" style="362"/>
    <col min="29" max="16384" width="9.33203125" style="139"/>
  </cols>
  <sheetData>
    <row r="1" spans="1:28" ht="14.1" customHeight="1">
      <c r="A1" s="190"/>
      <c r="B1" s="191"/>
      <c r="C1" s="191"/>
      <c r="D1" s="191"/>
      <c r="E1" s="191"/>
      <c r="F1" s="191"/>
      <c r="G1" s="191"/>
      <c r="H1" s="191"/>
      <c r="I1" s="192"/>
      <c r="J1" s="192"/>
      <c r="K1" s="193"/>
      <c r="L1" s="752"/>
      <c r="M1" s="916"/>
    </row>
    <row r="2" spans="1:28" ht="14.1" customHeight="1">
      <c r="A2" s="194"/>
      <c r="B2" s="195"/>
      <c r="C2" s="195"/>
      <c r="D2" s="195"/>
      <c r="E2" s="195"/>
      <c r="F2" s="195"/>
      <c r="G2" s="195"/>
      <c r="H2" s="195"/>
      <c r="I2" s="196"/>
      <c r="J2" s="196"/>
      <c r="K2" s="196"/>
      <c r="L2" s="753"/>
      <c r="M2" s="918"/>
    </row>
    <row r="3" spans="1:28" ht="14.1" customHeight="1">
      <c r="A3" s="194"/>
      <c r="B3" s="195"/>
      <c r="C3" s="195"/>
      <c r="D3" s="195"/>
      <c r="E3" s="195"/>
      <c r="F3" s="195"/>
      <c r="G3" s="195"/>
      <c r="H3" s="195"/>
      <c r="I3" s="196"/>
      <c r="J3" s="196"/>
      <c r="K3" s="196"/>
      <c r="L3" s="753"/>
      <c r="M3" s="918"/>
    </row>
    <row r="4" spans="1:28" ht="20.25" customHeight="1">
      <c r="A4" s="1313" t="str">
        <f>+"2.2. PRODUCCIÓN POR TIPO DE RECURSO ENERGÉTICO (GWh)"</f>
        <v>2.2. PRODUCCIÓN POR TIPO DE RECURSO ENERGÉTICO (GWh)</v>
      </c>
      <c r="B4" s="1313"/>
      <c r="C4" s="1313"/>
      <c r="D4" s="1313"/>
      <c r="E4" s="1313"/>
      <c r="F4" s="1313"/>
      <c r="G4" s="1313"/>
      <c r="H4" s="1313"/>
      <c r="I4" s="1313"/>
      <c r="J4" s="1313"/>
      <c r="K4" s="1313"/>
      <c r="L4" s="452"/>
      <c r="M4" s="919"/>
    </row>
    <row r="5" spans="1:28" ht="6" customHeight="1">
      <c r="A5" s="377"/>
      <c r="B5" s="378"/>
      <c r="C5" s="379"/>
      <c r="D5" s="380"/>
      <c r="E5" s="380"/>
      <c r="F5" s="380"/>
      <c r="G5" s="381"/>
      <c r="H5" s="381"/>
      <c r="I5" s="381"/>
      <c r="J5" s="377"/>
      <c r="K5" s="377"/>
      <c r="L5" s="754"/>
      <c r="M5" s="920"/>
    </row>
    <row r="6" spans="1:28" s="162" customFormat="1" ht="5.25" customHeight="1">
      <c r="A6" s="204"/>
      <c r="B6" s="216"/>
      <c r="C6" s="216"/>
      <c r="D6" s="216"/>
      <c r="E6" s="216"/>
      <c r="F6" s="216"/>
      <c r="G6" s="216"/>
      <c r="H6" s="216"/>
      <c r="I6" s="216"/>
      <c r="J6" s="216"/>
      <c r="K6" s="216"/>
      <c r="L6" s="454"/>
      <c r="M6" s="938"/>
      <c r="N6" s="357"/>
      <c r="O6" s="357"/>
      <c r="P6" s="357"/>
      <c r="Q6" s="357"/>
      <c r="R6" s="357"/>
      <c r="S6" s="357"/>
      <c r="T6" s="357"/>
      <c r="U6" s="357"/>
      <c r="V6" s="357"/>
      <c r="W6" s="357"/>
      <c r="X6" s="357"/>
      <c r="Y6" s="357"/>
      <c r="Z6" s="357"/>
      <c r="AA6" s="357"/>
      <c r="AB6" s="357"/>
    </row>
    <row r="7" spans="1:28" s="162" customFormat="1" ht="12.75">
      <c r="A7" s="1044" t="s">
        <v>78</v>
      </c>
      <c r="B7" s="1311" t="s">
        <v>811</v>
      </c>
      <c r="C7" s="1312"/>
      <c r="D7" s="1312"/>
      <c r="E7" s="1314" t="s">
        <v>425</v>
      </c>
      <c r="F7" s="1315"/>
      <c r="G7" s="1316" t="s">
        <v>753</v>
      </c>
      <c r="H7" s="1317"/>
      <c r="I7" s="1317"/>
      <c r="J7" s="1317"/>
      <c r="K7" s="1318"/>
      <c r="L7" s="454"/>
      <c r="M7" s="938"/>
      <c r="N7" s="357"/>
      <c r="O7" s="357"/>
      <c r="P7" s="357"/>
      <c r="Q7" s="357"/>
      <c r="R7" s="357"/>
      <c r="S7" s="357"/>
      <c r="T7" s="357"/>
      <c r="U7" s="357"/>
      <c r="V7" s="357"/>
      <c r="W7" s="357"/>
      <c r="X7" s="357"/>
      <c r="Y7" s="357"/>
      <c r="Z7" s="357"/>
      <c r="AA7" s="357"/>
      <c r="AB7" s="357"/>
    </row>
    <row r="8" spans="1:28" s="162" customFormat="1" ht="40.5" customHeight="1">
      <c r="A8" s="617"/>
      <c r="B8" s="550">
        <v>42827</v>
      </c>
      <c r="C8" s="551">
        <v>42856</v>
      </c>
      <c r="D8" s="551">
        <v>42887</v>
      </c>
      <c r="E8" s="552">
        <v>42522</v>
      </c>
      <c r="F8" s="955" t="s">
        <v>49</v>
      </c>
      <c r="G8" s="553">
        <v>2017</v>
      </c>
      <c r="H8" s="554">
        <f>+G8-1</f>
        <v>2016</v>
      </c>
      <c r="I8" s="956" t="s">
        <v>530</v>
      </c>
      <c r="J8" s="553">
        <f>+H8-1</f>
        <v>2015</v>
      </c>
      <c r="K8" s="957" t="s">
        <v>531</v>
      </c>
      <c r="L8" s="454"/>
      <c r="M8" s="938"/>
      <c r="N8" s="357"/>
      <c r="O8" s="357"/>
      <c r="P8" s="357"/>
      <c r="Q8" s="357"/>
      <c r="R8" s="357"/>
      <c r="S8" s="357"/>
      <c r="T8" s="357"/>
      <c r="U8" s="357"/>
      <c r="V8" s="357"/>
      <c r="W8" s="357"/>
      <c r="X8" s="357"/>
      <c r="Y8" s="357"/>
      <c r="Z8" s="357"/>
      <c r="AA8" s="357"/>
      <c r="AB8" s="357"/>
    </row>
    <row r="9" spans="1:28" s="162" customFormat="1" ht="11.25" customHeight="1">
      <c r="A9" s="423"/>
      <c r="B9" s="277"/>
      <c r="C9" s="277"/>
      <c r="D9" s="277"/>
      <c r="E9" s="431"/>
      <c r="F9" s="432"/>
      <c r="G9" s="277"/>
      <c r="H9" s="277"/>
      <c r="I9" s="279"/>
      <c r="J9" s="277"/>
      <c r="K9" s="279"/>
      <c r="L9" s="454"/>
      <c r="M9" s="938"/>
      <c r="N9" s="921"/>
      <c r="O9" s="925">
        <f>+'5. MatrizGeneraciónSEIN (1)'!O10</f>
        <v>42829</v>
      </c>
      <c r="P9" s="925">
        <f>+'5. MatrizGeneraciónSEIN (1)'!P10</f>
        <v>42859</v>
      </c>
      <c r="Q9" s="925">
        <f>+'5. MatrizGeneraciónSEIN (1)'!Q10</f>
        <v>42887</v>
      </c>
      <c r="R9" s="925">
        <f>+'5. MatrizGeneraciónSEIN (1)'!R10</f>
        <v>42522</v>
      </c>
      <c r="S9" s="921">
        <f>+'5. MatrizGeneraciónSEIN (1)'!S10</f>
        <v>2017</v>
      </c>
      <c r="T9" s="921">
        <f>+'5. MatrizGeneraciónSEIN (1)'!T10</f>
        <v>2016</v>
      </c>
      <c r="U9" s="921">
        <f>+'5. MatrizGeneraciónSEIN (1)'!U10</f>
        <v>2015</v>
      </c>
      <c r="V9" s="357"/>
      <c r="W9" s="357"/>
      <c r="X9" s="357"/>
      <c r="Y9" s="357"/>
      <c r="Z9" s="357"/>
      <c r="AA9" s="357"/>
      <c r="AB9" s="357"/>
    </row>
    <row r="10" spans="1:28" s="162" customFormat="1" ht="12.75">
      <c r="A10" s="147" t="s">
        <v>539</v>
      </c>
      <c r="B10" s="148">
        <f>+O10</f>
        <v>2575.6931020716488</v>
      </c>
      <c r="C10" s="148">
        <f t="shared" ref="C10:C22" si="0">+P10</f>
        <v>2689.0244550000002</v>
      </c>
      <c r="D10" s="148">
        <f t="shared" ref="D10:D22" si="1">+Q10</f>
        <v>2162.7702167700004</v>
      </c>
      <c r="E10" s="444">
        <f t="shared" ref="E10:E22" si="2">+R10</f>
        <v>1576.171992589502</v>
      </c>
      <c r="F10" s="434">
        <f>IF(E10=0,"",D10/E10-1)</f>
        <v>0.37216637964539179</v>
      </c>
      <c r="G10" s="148">
        <f>+S10</f>
        <v>15387.938466411173</v>
      </c>
      <c r="H10" s="280">
        <f t="shared" ref="H10:H22" si="3">+T10</f>
        <v>12414.550499565425</v>
      </c>
      <c r="I10" s="281">
        <f t="shared" ref="I10:I28" si="4">IF(H10=0,"",G10/H10-1)</f>
        <v>0.23950830655929378</v>
      </c>
      <c r="J10" s="148">
        <f>+U10</f>
        <v>11848.089611527286</v>
      </c>
      <c r="K10" s="281">
        <f>IF(J10=0,"",H10/J10-1)</f>
        <v>4.7810314287884514E-2</v>
      </c>
      <c r="L10" s="454"/>
      <c r="M10" s="938"/>
      <c r="N10" s="929" t="s">
        <v>31</v>
      </c>
      <c r="O10" s="929">
        <f>+'5. MatrizGeneraciónSEIN (1)'!O12+'5. MatrizGeneraciónSEIN (1)'!O19</f>
        <v>2575.6931020716488</v>
      </c>
      <c r="P10" s="929">
        <f>+'5. MatrizGeneraciónSEIN (1)'!P12+'5. MatrizGeneraciónSEIN (1)'!P19</f>
        <v>2689.0244550000002</v>
      </c>
      <c r="Q10" s="929">
        <f>+'5. MatrizGeneraciónSEIN (1)'!Q12+'5. MatrizGeneraciónSEIN (1)'!Q19</f>
        <v>2162.7702167700004</v>
      </c>
      <c r="R10" s="929">
        <f>+'5. MatrizGeneraciónSEIN (1)'!R12+'5. MatrizGeneraciónSEIN (1)'!R19</f>
        <v>1576.171992589502</v>
      </c>
      <c r="S10" s="929">
        <f>+'5. MatrizGeneraciónSEIN (1)'!S12+'5. MatrizGeneraciónSEIN (1)'!S19</f>
        <v>15387.938466411173</v>
      </c>
      <c r="T10" s="929">
        <f>+'5. MatrizGeneraciónSEIN (1)'!T12+'5. MatrizGeneraciónSEIN (1)'!T19</f>
        <v>12414.550499565425</v>
      </c>
      <c r="U10" s="929">
        <f>+'5. MatrizGeneraciónSEIN (1)'!U12+'5. MatrizGeneraciónSEIN (1)'!U19</f>
        <v>11848.089611527286</v>
      </c>
      <c r="V10" s="357"/>
      <c r="W10" s="357"/>
      <c r="X10" s="357"/>
      <c r="Y10" s="357"/>
      <c r="Z10" s="357"/>
      <c r="AA10" s="357"/>
      <c r="AB10" s="357"/>
    </row>
    <row r="11" spans="1:28" s="162" customFormat="1" ht="12.75">
      <c r="A11" s="246" t="s">
        <v>44</v>
      </c>
      <c r="B11" s="248">
        <f t="shared" ref="B11:B22" si="5">+O11</f>
        <v>1171.9030568707769</v>
      </c>
      <c r="C11" s="248">
        <f t="shared" si="0"/>
        <v>1233.411785</v>
      </c>
      <c r="D11" s="248">
        <f t="shared" si="1"/>
        <v>1505.912859</v>
      </c>
      <c r="E11" s="441">
        <f t="shared" si="2"/>
        <v>1903.3867890343301</v>
      </c>
      <c r="F11" s="436">
        <f t="shared" ref="F11:F28" si="6">IF(E11=0,"",D11/E11-1)</f>
        <v>-0.20882457119290276</v>
      </c>
      <c r="G11" s="248">
        <f t="shared" ref="G11:G22" si="7">+S11</f>
        <v>7437.746497280551</v>
      </c>
      <c r="H11" s="247">
        <f t="shared" si="3"/>
        <v>9494.2402975069399</v>
      </c>
      <c r="I11" s="282">
        <f t="shared" si="4"/>
        <v>-0.21660435546026746</v>
      </c>
      <c r="J11" s="248">
        <f t="shared" ref="J11:J22" si="8">+U11</f>
        <v>8934.8391409904689</v>
      </c>
      <c r="K11" s="282">
        <f t="shared" ref="K11:K28" si="9">IF(J11=0,"",H11/J11-1)</f>
        <v>6.2608979041390844E-2</v>
      </c>
      <c r="L11" s="454"/>
      <c r="M11" s="938"/>
      <c r="N11" s="929" t="s">
        <v>44</v>
      </c>
      <c r="O11" s="929">
        <f>+'5. MatrizGeneraciónSEIN (1)'!O16</f>
        <v>1171.9030568707769</v>
      </c>
      <c r="P11" s="929">
        <f>+'5. MatrizGeneraciónSEIN (1)'!P16</f>
        <v>1233.411785</v>
      </c>
      <c r="Q11" s="929">
        <f>+'5. MatrizGeneraciónSEIN (1)'!Q16</f>
        <v>1505.912859</v>
      </c>
      <c r="R11" s="929">
        <f>+'5. MatrizGeneraciónSEIN (1)'!R16</f>
        <v>1903.3867890343301</v>
      </c>
      <c r="S11" s="929">
        <f>+'5. MatrizGeneraciónSEIN (1)'!S16</f>
        <v>7437.746497280551</v>
      </c>
      <c r="T11" s="929">
        <f>+'5. MatrizGeneraciónSEIN (1)'!T16</f>
        <v>9494.2402975069399</v>
      </c>
      <c r="U11" s="929">
        <f>+'5. MatrizGeneraciónSEIN (1)'!U16</f>
        <v>8934.8391409904689</v>
      </c>
      <c r="V11" s="357"/>
      <c r="W11" s="357"/>
      <c r="X11" s="357"/>
      <c r="Y11" s="357"/>
      <c r="Z11" s="357"/>
      <c r="AA11" s="357"/>
      <c r="AB11" s="357"/>
    </row>
    <row r="12" spans="1:28" s="162" customFormat="1" ht="12.75">
      <c r="A12" s="150" t="s">
        <v>55</v>
      </c>
      <c r="B12" s="152">
        <f t="shared" si="5"/>
        <v>3.1329999999999999E-10</v>
      </c>
      <c r="C12" s="152">
        <f t="shared" si="0"/>
        <v>1.547818286</v>
      </c>
      <c r="D12" s="152">
        <f t="shared" si="1"/>
        <v>0</v>
      </c>
      <c r="E12" s="445">
        <f t="shared" si="2"/>
        <v>60.231161440874601</v>
      </c>
      <c r="F12" s="438">
        <f t="shared" si="6"/>
        <v>-1</v>
      </c>
      <c r="G12" s="152">
        <f t="shared" si="7"/>
        <v>41.3721658604643</v>
      </c>
      <c r="H12" s="151">
        <f t="shared" si="3"/>
        <v>276.29676826591299</v>
      </c>
      <c r="I12" s="283">
        <f t="shared" si="4"/>
        <v>-0.85026185387500808</v>
      </c>
      <c r="J12" s="152">
        <f t="shared" si="8"/>
        <v>170.9675540116385</v>
      </c>
      <c r="K12" s="283">
        <f t="shared" si="9"/>
        <v>0.61607721338227872</v>
      </c>
      <c r="L12" s="454"/>
      <c r="M12" s="938"/>
      <c r="N12" s="929" t="s">
        <v>55</v>
      </c>
      <c r="O12" s="929">
        <f>+'5. MatrizGeneraciónSEIN (1)'!O15</f>
        <v>3.1329999999999999E-10</v>
      </c>
      <c r="P12" s="929">
        <f>+'5. MatrizGeneraciónSEIN (1)'!P15</f>
        <v>1.547818286</v>
      </c>
      <c r="Q12" s="929">
        <f>+'5. MatrizGeneraciónSEIN (1)'!Q15</f>
        <v>0</v>
      </c>
      <c r="R12" s="929">
        <f>+'5. MatrizGeneraciónSEIN (1)'!R15</f>
        <v>60.231161440874601</v>
      </c>
      <c r="S12" s="929">
        <f>+'5. MatrizGeneraciónSEIN (1)'!S15</f>
        <v>41.3721658604643</v>
      </c>
      <c r="T12" s="929">
        <f>+'5. MatrizGeneraciónSEIN (1)'!T15</f>
        <v>276.29676826591299</v>
      </c>
      <c r="U12" s="929">
        <f>+'5. MatrizGeneraciónSEIN (1)'!U15</f>
        <v>170.9675540116385</v>
      </c>
      <c r="V12" s="357"/>
      <c r="W12" s="357"/>
      <c r="X12" s="357"/>
      <c r="Y12" s="357"/>
      <c r="Z12" s="357"/>
      <c r="AA12" s="357"/>
      <c r="AB12" s="357"/>
    </row>
    <row r="13" spans="1:28" s="162" customFormat="1" ht="12.75">
      <c r="A13" s="246" t="s">
        <v>56</v>
      </c>
      <c r="B13" s="248">
        <f t="shared" si="5"/>
        <v>26.533139539136002</v>
      </c>
      <c r="C13" s="248">
        <f t="shared" si="0"/>
        <v>21.092009999999998</v>
      </c>
      <c r="D13" s="248">
        <f t="shared" si="1"/>
        <v>47.2014791</v>
      </c>
      <c r="E13" s="441">
        <f t="shared" si="2"/>
        <v>61.747250000000001</v>
      </c>
      <c r="F13" s="436">
        <f t="shared" si="6"/>
        <v>-0.23556953386588064</v>
      </c>
      <c r="G13" s="248">
        <f t="shared" si="7"/>
        <v>178.84415592808571</v>
      </c>
      <c r="H13" s="247">
        <f t="shared" si="3"/>
        <v>285.46384911099449</v>
      </c>
      <c r="I13" s="282">
        <f t="shared" si="4"/>
        <v>-0.37349630615207163</v>
      </c>
      <c r="J13" s="248">
        <f t="shared" si="8"/>
        <v>241.9792416732754</v>
      </c>
      <c r="K13" s="282">
        <f t="shared" si="9"/>
        <v>0.17970387516311326</v>
      </c>
      <c r="L13" s="454"/>
      <c r="M13" s="938"/>
      <c r="N13" s="929" t="s">
        <v>56</v>
      </c>
      <c r="O13" s="929">
        <f>+'5. MatrizGeneraciónSEIN (1)'!O17</f>
        <v>26.533139539136002</v>
      </c>
      <c r="P13" s="929">
        <f>+'5. MatrizGeneraciónSEIN (1)'!P17</f>
        <v>21.092009999999998</v>
      </c>
      <c r="Q13" s="929">
        <f>+'5. MatrizGeneraciónSEIN (1)'!Q17</f>
        <v>47.2014791</v>
      </c>
      <c r="R13" s="929">
        <f>+'5. MatrizGeneraciónSEIN (1)'!R17</f>
        <v>61.747250000000001</v>
      </c>
      <c r="S13" s="929">
        <f>+'5. MatrizGeneraciónSEIN (1)'!S17</f>
        <v>178.84415592808571</v>
      </c>
      <c r="T13" s="929">
        <f>+'5. MatrizGeneraciónSEIN (1)'!T17</f>
        <v>285.46384911099449</v>
      </c>
      <c r="U13" s="929">
        <f>+'5. MatrizGeneraciónSEIN (1)'!U17</f>
        <v>241.9792416732754</v>
      </c>
      <c r="V13" s="357"/>
      <c r="W13" s="357"/>
      <c r="X13" s="357"/>
      <c r="Y13" s="357"/>
      <c r="Z13" s="357"/>
      <c r="AA13" s="357"/>
      <c r="AB13" s="357"/>
    </row>
    <row r="14" spans="1:28" s="162" customFormat="1" ht="12.75">
      <c r="A14" s="150" t="s">
        <v>536</v>
      </c>
      <c r="B14" s="152">
        <f t="shared" si="5"/>
        <v>0</v>
      </c>
      <c r="C14" s="152">
        <f t="shared" si="0"/>
        <v>0</v>
      </c>
      <c r="D14" s="152">
        <f t="shared" si="1"/>
        <v>0</v>
      </c>
      <c r="E14" s="445">
        <f t="shared" si="2"/>
        <v>11.792755197081</v>
      </c>
      <c r="F14" s="438">
        <f t="shared" si="6"/>
        <v>-1</v>
      </c>
      <c r="G14" s="152">
        <f t="shared" si="7"/>
        <v>9.7034091828799998</v>
      </c>
      <c r="H14" s="151">
        <f t="shared" si="3"/>
        <v>63.336798300149006</v>
      </c>
      <c r="I14" s="283">
        <f t="shared" si="4"/>
        <v>-0.8467966578150008</v>
      </c>
      <c r="J14" s="152">
        <f t="shared" si="8"/>
        <v>72.827857407949992</v>
      </c>
      <c r="K14" s="283">
        <f t="shared" si="9"/>
        <v>-0.13032182252233782</v>
      </c>
      <c r="L14" s="454"/>
      <c r="M14" s="938"/>
      <c r="N14" s="921" t="s">
        <v>536</v>
      </c>
      <c r="O14" s="929">
        <f>+'5. MatrizGeneraciónSEIN (1)'!O18</f>
        <v>0</v>
      </c>
      <c r="P14" s="929">
        <f>+'5. MatrizGeneraciónSEIN (1)'!P18</f>
        <v>0</v>
      </c>
      <c r="Q14" s="929">
        <f>+'5. MatrizGeneraciónSEIN (1)'!Q18</f>
        <v>0</v>
      </c>
      <c r="R14" s="929">
        <f>+'5. MatrizGeneraciónSEIN (1)'!R18</f>
        <v>11.792755197081</v>
      </c>
      <c r="S14" s="929">
        <f>+'5. MatrizGeneraciónSEIN (1)'!S18</f>
        <v>9.7034091828799998</v>
      </c>
      <c r="T14" s="929">
        <f>+'5. MatrizGeneraciónSEIN (1)'!T18</f>
        <v>63.336798300149006</v>
      </c>
      <c r="U14" s="929">
        <f>+'5. MatrizGeneraciónSEIN (1)'!U18</f>
        <v>72.827857407949992</v>
      </c>
      <c r="V14" s="357"/>
      <c r="W14" s="357"/>
      <c r="X14" s="357"/>
      <c r="Y14" s="357"/>
      <c r="Z14" s="357"/>
      <c r="AA14" s="357"/>
      <c r="AB14" s="357"/>
    </row>
    <row r="15" spans="1:28" s="162" customFormat="1" ht="12.75">
      <c r="A15" s="246" t="s">
        <v>57</v>
      </c>
      <c r="B15" s="248">
        <f t="shared" si="5"/>
        <v>61.619238063476601</v>
      </c>
      <c r="C15" s="248">
        <f t="shared" si="0"/>
        <v>2.3336000000000001</v>
      </c>
      <c r="D15" s="248">
        <f t="shared" si="1"/>
        <v>79.400688479999999</v>
      </c>
      <c r="E15" s="441">
        <f t="shared" si="2"/>
        <v>67.156265958838006</v>
      </c>
      <c r="F15" s="436">
        <f t="shared" si="6"/>
        <v>0.18232732785749217</v>
      </c>
      <c r="G15" s="248">
        <f t="shared" si="7"/>
        <v>370.53524629277854</v>
      </c>
      <c r="H15" s="247">
        <f t="shared" si="3"/>
        <v>316.45906031777383</v>
      </c>
      <c r="I15" s="282">
        <f t="shared" si="4"/>
        <v>0.17087893113473784</v>
      </c>
      <c r="J15" s="248">
        <f t="shared" si="8"/>
        <v>23.571730031952281</v>
      </c>
      <c r="K15" s="282">
        <f t="shared" si="9"/>
        <v>12.425364192140451</v>
      </c>
      <c r="L15" s="454"/>
      <c r="M15" s="938"/>
      <c r="N15" s="921" t="s">
        <v>57</v>
      </c>
      <c r="O15" s="929">
        <f>+'5. MatrizGeneraciónSEIN (1)'!O13</f>
        <v>61.619238063476601</v>
      </c>
      <c r="P15" s="929">
        <f>+'5. MatrizGeneraciónSEIN (1)'!P13</f>
        <v>2.3336000000000001</v>
      </c>
      <c r="Q15" s="929">
        <f>+'5. MatrizGeneraciónSEIN (1)'!Q13</f>
        <v>79.400688479999999</v>
      </c>
      <c r="R15" s="929">
        <f>+'5. MatrizGeneraciónSEIN (1)'!R13</f>
        <v>67.156265958838006</v>
      </c>
      <c r="S15" s="929">
        <f>+'5. MatrizGeneraciónSEIN (1)'!S13</f>
        <v>370.53524629277854</v>
      </c>
      <c r="T15" s="929">
        <f>+'5. MatrizGeneraciónSEIN (1)'!T13</f>
        <v>316.45906031777383</v>
      </c>
      <c r="U15" s="929">
        <f>+'5. MatrizGeneraciónSEIN (1)'!U13</f>
        <v>23.571730031952281</v>
      </c>
      <c r="V15" s="357"/>
      <c r="W15" s="357"/>
      <c r="X15" s="357"/>
      <c r="Y15" s="357"/>
      <c r="Z15" s="357"/>
      <c r="AA15" s="357"/>
      <c r="AB15" s="357"/>
    </row>
    <row r="16" spans="1:28" s="162" customFormat="1" ht="12.75">
      <c r="A16" s="150" t="s">
        <v>58</v>
      </c>
      <c r="B16" s="152">
        <f t="shared" si="5"/>
        <v>0.90456653404999998</v>
      </c>
      <c r="C16" s="152">
        <f t="shared" si="0"/>
        <v>24.391310000000001</v>
      </c>
      <c r="D16" s="152">
        <f t="shared" si="1"/>
        <v>21.081220000000002</v>
      </c>
      <c r="E16" s="445">
        <f t="shared" si="2"/>
        <v>30.338427450181001</v>
      </c>
      <c r="F16" s="438">
        <f t="shared" si="6"/>
        <v>-0.3051314200573626</v>
      </c>
      <c r="G16" s="152">
        <f t="shared" si="7"/>
        <v>70.548885261042585</v>
      </c>
      <c r="H16" s="151">
        <f t="shared" si="3"/>
        <v>108.66820974373208</v>
      </c>
      <c r="I16" s="283">
        <f t="shared" si="4"/>
        <v>-0.35078634839558676</v>
      </c>
      <c r="J16" s="152">
        <f t="shared" si="8"/>
        <v>7.4009311812174055</v>
      </c>
      <c r="K16" s="283">
        <f t="shared" si="9"/>
        <v>13.683045563174236</v>
      </c>
      <c r="L16" s="454"/>
      <c r="M16" s="938"/>
      <c r="N16" s="921" t="s">
        <v>58</v>
      </c>
      <c r="O16" s="929">
        <f>+'5. MatrizGeneraciónSEIN (1)'!O24</f>
        <v>0.90456653404999998</v>
      </c>
      <c r="P16" s="929">
        <f>+'5. MatrizGeneraciónSEIN (1)'!P24</f>
        <v>24.391310000000001</v>
      </c>
      <c r="Q16" s="929">
        <f>+'5. MatrizGeneraciónSEIN (1)'!Q24</f>
        <v>21.081220000000002</v>
      </c>
      <c r="R16" s="929">
        <f>+'5. MatrizGeneraciónSEIN (1)'!R24</f>
        <v>30.338427450181001</v>
      </c>
      <c r="S16" s="929">
        <f>+'5. MatrizGeneraciónSEIN (1)'!S24</f>
        <v>70.548885261042585</v>
      </c>
      <c r="T16" s="929">
        <f>+'5. MatrizGeneraciónSEIN (1)'!T24</f>
        <v>108.66820974373208</v>
      </c>
      <c r="U16" s="929">
        <f>+'5. MatrizGeneraciónSEIN (1)'!U24</f>
        <v>7.4009311812174055</v>
      </c>
      <c r="V16" s="357"/>
      <c r="W16" s="357"/>
      <c r="X16" s="357"/>
      <c r="Y16" s="357"/>
      <c r="Z16" s="357"/>
      <c r="AA16" s="357"/>
      <c r="AB16" s="357"/>
    </row>
    <row r="17" spans="1:28" s="162" customFormat="1" ht="12.75">
      <c r="A17" s="246" t="s">
        <v>59</v>
      </c>
      <c r="B17" s="248">
        <f t="shared" si="5"/>
        <v>0</v>
      </c>
      <c r="C17" s="248">
        <f t="shared" si="0"/>
        <v>0</v>
      </c>
      <c r="D17" s="248">
        <f t="shared" si="1"/>
        <v>0</v>
      </c>
      <c r="E17" s="441">
        <f t="shared" si="2"/>
        <v>7.9852450451999998E-2</v>
      </c>
      <c r="F17" s="436">
        <f t="shared" si="6"/>
        <v>-1</v>
      </c>
      <c r="G17" s="248">
        <f t="shared" si="7"/>
        <v>0.24963529262100001</v>
      </c>
      <c r="H17" s="247">
        <f t="shared" si="3"/>
        <v>2.6969792652423696</v>
      </c>
      <c r="I17" s="282">
        <f t="shared" si="4"/>
        <v>-0.90743892775216939</v>
      </c>
      <c r="J17" s="248">
        <f t="shared" si="8"/>
        <v>0.52298701876099996</v>
      </c>
      <c r="K17" s="282">
        <f t="shared" si="9"/>
        <v>4.1568761145003927</v>
      </c>
      <c r="L17" s="454"/>
      <c r="M17" s="938"/>
      <c r="N17" s="921" t="s">
        <v>59</v>
      </c>
      <c r="O17" s="929">
        <f>+'5. MatrizGeneraciónSEIN (1)'!O25</f>
        <v>0</v>
      </c>
      <c r="P17" s="929">
        <f>+'5. MatrizGeneraciónSEIN (1)'!P25</f>
        <v>0</v>
      </c>
      <c r="Q17" s="929">
        <f>+'5. MatrizGeneraciónSEIN (1)'!Q25</f>
        <v>0</v>
      </c>
      <c r="R17" s="929">
        <f>+'5. MatrizGeneraciónSEIN (1)'!R25</f>
        <v>7.9852450451999998E-2</v>
      </c>
      <c r="S17" s="929">
        <f>+'5. MatrizGeneraciónSEIN (1)'!S25</f>
        <v>0.24963529262100001</v>
      </c>
      <c r="T17" s="929">
        <f>+'5. MatrizGeneraciónSEIN (1)'!T25</f>
        <v>2.6969792652423696</v>
      </c>
      <c r="U17" s="929">
        <f>+'5. MatrizGeneraciónSEIN (1)'!U25</f>
        <v>0.52298701876099996</v>
      </c>
      <c r="V17" s="357"/>
      <c r="W17" s="357"/>
      <c r="X17" s="357"/>
      <c r="Y17" s="357"/>
      <c r="Z17" s="357"/>
      <c r="AA17" s="357"/>
      <c r="AB17" s="357"/>
    </row>
    <row r="18" spans="1:28" s="162" customFormat="1" ht="12.75">
      <c r="A18" s="150" t="s">
        <v>33</v>
      </c>
      <c r="B18" s="152">
        <f t="shared" si="5"/>
        <v>7.8534421642274257</v>
      </c>
      <c r="C18" s="152">
        <f t="shared" si="0"/>
        <v>70.188789999999997</v>
      </c>
      <c r="D18" s="152">
        <f t="shared" si="1"/>
        <v>71.30142318</v>
      </c>
      <c r="E18" s="445">
        <f t="shared" si="2"/>
        <v>26.854919519357601</v>
      </c>
      <c r="F18" s="438">
        <f t="shared" si="6"/>
        <v>1.6550600208875847</v>
      </c>
      <c r="G18" s="152">
        <f t="shared" si="7"/>
        <v>294.33185759879649</v>
      </c>
      <c r="H18" s="151">
        <f t="shared" si="3"/>
        <v>345.55161209763446</v>
      </c>
      <c r="I18" s="283">
        <f t="shared" si="4"/>
        <v>-0.14822606147867134</v>
      </c>
      <c r="J18" s="152">
        <f>+U18</f>
        <v>19.719182769452228</v>
      </c>
      <c r="K18" s="283">
        <f t="shared" si="9"/>
        <v>16.523627431099339</v>
      </c>
      <c r="L18" s="454"/>
      <c r="M18" s="938"/>
      <c r="N18" s="921" t="s">
        <v>33</v>
      </c>
      <c r="O18" s="929">
        <f>+'5. MatrizGeneraciónSEIN (1)'!O14</f>
        <v>7.8534421642274257</v>
      </c>
      <c r="P18" s="929">
        <f>+'5. MatrizGeneraciónSEIN (1)'!P14</f>
        <v>70.188789999999997</v>
      </c>
      <c r="Q18" s="929">
        <f>+'5. MatrizGeneraciónSEIN (1)'!Q14</f>
        <v>71.30142318</v>
      </c>
      <c r="R18" s="929">
        <f>+'5. MatrizGeneraciónSEIN (1)'!R14</f>
        <v>26.854919519357601</v>
      </c>
      <c r="S18" s="929">
        <f>+'5. MatrizGeneraciónSEIN (1)'!S14</f>
        <v>294.33185759879649</v>
      </c>
      <c r="T18" s="929">
        <f>+'5. MatrizGeneraciónSEIN (1)'!T14</f>
        <v>345.55161209763446</v>
      </c>
      <c r="U18" s="929">
        <f>+'5. MatrizGeneraciónSEIN (1)'!U14</f>
        <v>19.719182769452228</v>
      </c>
      <c r="V18" s="357"/>
      <c r="W18" s="357"/>
      <c r="X18" s="357"/>
      <c r="Y18" s="357"/>
      <c r="Z18" s="357"/>
      <c r="AA18" s="357"/>
      <c r="AB18" s="357"/>
    </row>
    <row r="19" spans="1:28" s="162" customFormat="1" ht="12.75">
      <c r="A19" s="246" t="s">
        <v>60</v>
      </c>
      <c r="B19" s="248">
        <f t="shared" si="5"/>
        <v>4.3071128636017502</v>
      </c>
      <c r="C19" s="248">
        <f t="shared" si="0"/>
        <v>8.8779760000000003</v>
      </c>
      <c r="D19" s="248">
        <f t="shared" si="1"/>
        <v>8.2079672680000009</v>
      </c>
      <c r="E19" s="441">
        <f t="shared" si="2"/>
        <v>8.938815525271</v>
      </c>
      <c r="F19" s="436">
        <f t="shared" si="6"/>
        <v>-8.1761197018196841E-2</v>
      </c>
      <c r="G19" s="248">
        <f t="shared" si="7"/>
        <v>39.466510056801752</v>
      </c>
      <c r="H19" s="247">
        <f t="shared" si="3"/>
        <v>47.104414359037399</v>
      </c>
      <c r="I19" s="282">
        <f t="shared" si="4"/>
        <v>-0.16214837624385514</v>
      </c>
      <c r="J19" s="248">
        <f>+U19</f>
        <v>44.212584849052</v>
      </c>
      <c r="K19" s="282">
        <f t="shared" si="9"/>
        <v>6.5407383889870108E-2</v>
      </c>
      <c r="L19" s="454"/>
      <c r="M19" s="938"/>
      <c r="N19" s="921" t="s">
        <v>60</v>
      </c>
      <c r="O19" s="929">
        <f>+'5. MatrizGeneraciónSEIN (1)'!O21</f>
        <v>4.3071128636017502</v>
      </c>
      <c r="P19" s="929">
        <f>+'5. MatrizGeneraciónSEIN (1)'!P21</f>
        <v>8.8779760000000003</v>
      </c>
      <c r="Q19" s="929">
        <f>+'5. MatrizGeneraciónSEIN (1)'!Q21</f>
        <v>8.2079672680000009</v>
      </c>
      <c r="R19" s="929">
        <f>+'5. MatrizGeneraciónSEIN (1)'!R21</f>
        <v>8.938815525271</v>
      </c>
      <c r="S19" s="929">
        <f>+'5. MatrizGeneraciónSEIN (1)'!S21</f>
        <v>39.466510056801752</v>
      </c>
      <c r="T19" s="929">
        <f>+'5. MatrizGeneraciónSEIN (1)'!T21</f>
        <v>47.104414359037399</v>
      </c>
      <c r="U19" s="929">
        <f>+'5. MatrizGeneraciónSEIN (1)'!U21</f>
        <v>44.212584849052</v>
      </c>
      <c r="V19" s="357"/>
      <c r="W19" s="357"/>
      <c r="X19" s="357"/>
      <c r="Y19" s="357"/>
      <c r="Z19" s="357"/>
      <c r="AA19" s="357"/>
      <c r="AB19" s="357"/>
    </row>
    <row r="20" spans="1:28" s="162" customFormat="1" ht="12.75">
      <c r="A20" s="150" t="s">
        <v>61</v>
      </c>
      <c r="B20" s="152">
        <f t="shared" si="5"/>
        <v>2.8657664250000003</v>
      </c>
      <c r="C20" s="152">
        <f t="shared" si="0"/>
        <v>4.2103199999999994</v>
      </c>
      <c r="D20" s="152">
        <f t="shared" si="1"/>
        <v>2.7806915749999996</v>
      </c>
      <c r="E20" s="445">
        <f t="shared" si="2"/>
        <v>4.0878800420500001</v>
      </c>
      <c r="F20" s="438">
        <f t="shared" si="6"/>
        <v>-0.31977172852520119</v>
      </c>
      <c r="G20" s="152">
        <f t="shared" si="7"/>
        <v>19.488930910000001</v>
      </c>
      <c r="H20" s="151">
        <f t="shared" si="3"/>
        <v>25.164127729100002</v>
      </c>
      <c r="I20" s="283">
        <f t="shared" si="4"/>
        <v>-0.22552726167166759</v>
      </c>
      <c r="J20" s="152">
        <f t="shared" si="8"/>
        <v>13.60313811741455</v>
      </c>
      <c r="K20" s="283">
        <f t="shared" si="9"/>
        <v>0.8498766616862643</v>
      </c>
      <c r="L20" s="454"/>
      <c r="M20" s="938"/>
      <c r="N20" s="921" t="s">
        <v>61</v>
      </c>
      <c r="O20" s="929">
        <f>+'5. MatrizGeneraciónSEIN (1)'!O20</f>
        <v>2.8657664250000003</v>
      </c>
      <c r="P20" s="929">
        <f>+'5. MatrizGeneraciónSEIN (1)'!P20</f>
        <v>4.2103199999999994</v>
      </c>
      <c r="Q20" s="929">
        <f>+'5. MatrizGeneraciónSEIN (1)'!Q20</f>
        <v>2.7806915749999996</v>
      </c>
      <c r="R20" s="929">
        <f>+'5. MatrizGeneraciónSEIN (1)'!R20</f>
        <v>4.0878800420500001</v>
      </c>
      <c r="S20" s="929">
        <f>+'5. MatrizGeneraciónSEIN (1)'!S20</f>
        <v>19.488930910000001</v>
      </c>
      <c r="T20" s="929">
        <f>+'5. MatrizGeneraciónSEIN (1)'!T20</f>
        <v>25.164127729100002</v>
      </c>
      <c r="U20" s="929">
        <f>+'5. MatrizGeneraciónSEIN (1)'!U20</f>
        <v>13.60313811741455</v>
      </c>
      <c r="V20" s="357"/>
      <c r="W20" s="357"/>
      <c r="X20" s="357"/>
      <c r="Y20" s="357"/>
      <c r="Z20" s="357"/>
      <c r="AA20" s="357"/>
      <c r="AB20" s="357"/>
    </row>
    <row r="21" spans="1:28" s="162" customFormat="1" ht="12.75">
      <c r="A21" s="246" t="s">
        <v>40</v>
      </c>
      <c r="B21" s="248">
        <f t="shared" si="5"/>
        <v>19.088536792355001</v>
      </c>
      <c r="C21" s="248">
        <f t="shared" si="0"/>
        <v>15.975</v>
      </c>
      <c r="D21" s="248">
        <f t="shared" si="1"/>
        <v>15.85539593</v>
      </c>
      <c r="E21" s="441">
        <f t="shared" si="2"/>
        <v>15.9687709575</v>
      </c>
      <c r="F21" s="436">
        <f t="shared" si="6"/>
        <v>-7.0997967095740577E-3</v>
      </c>
      <c r="G21" s="248">
        <f t="shared" si="7"/>
        <v>105.26856550379799</v>
      </c>
      <c r="H21" s="247">
        <f t="shared" si="3"/>
        <v>115.9821994184999</v>
      </c>
      <c r="I21" s="282">
        <f t="shared" si="4"/>
        <v>-9.2373088011926563E-2</v>
      </c>
      <c r="J21" s="248">
        <f t="shared" si="8"/>
        <v>109.438444006</v>
      </c>
      <c r="K21" s="282">
        <f t="shared" si="9"/>
        <v>5.9793936874149578E-2</v>
      </c>
      <c r="L21" s="454"/>
      <c r="M21" s="938"/>
      <c r="N21" s="921" t="s">
        <v>40</v>
      </c>
      <c r="O21" s="929">
        <f>+'5. MatrizGeneraciónSEIN (1)'!O22</f>
        <v>19.088536792355001</v>
      </c>
      <c r="P21" s="929">
        <f>+'5. MatrizGeneraciónSEIN (1)'!P22</f>
        <v>15.975</v>
      </c>
      <c r="Q21" s="929">
        <f>+'5. MatrizGeneraciónSEIN (1)'!Q22</f>
        <v>15.85539593</v>
      </c>
      <c r="R21" s="929">
        <f>+'5. MatrizGeneraciónSEIN (1)'!R22</f>
        <v>15.9687709575</v>
      </c>
      <c r="S21" s="929">
        <f>+'5. MatrizGeneraciónSEIN (1)'!S22</f>
        <v>105.26856550379799</v>
      </c>
      <c r="T21" s="929">
        <f>+'5. MatrizGeneraciónSEIN (1)'!T22</f>
        <v>115.9821994184999</v>
      </c>
      <c r="U21" s="929">
        <f>+'5. MatrizGeneraciónSEIN (1)'!U22</f>
        <v>109.438444006</v>
      </c>
      <c r="V21" s="357"/>
      <c r="W21" s="357"/>
      <c r="X21" s="357"/>
      <c r="Y21" s="357"/>
      <c r="Z21" s="357"/>
      <c r="AA21" s="357"/>
      <c r="AB21" s="357"/>
    </row>
    <row r="22" spans="1:28" s="162" customFormat="1" ht="12.75">
      <c r="A22" s="150" t="s">
        <v>41</v>
      </c>
      <c r="B22" s="152">
        <f t="shared" si="5"/>
        <v>92.967202730385409</v>
      </c>
      <c r="C22" s="152">
        <f t="shared" si="0"/>
        <v>93.012600000000006</v>
      </c>
      <c r="D22" s="152">
        <f t="shared" si="1"/>
        <v>84.876053969999987</v>
      </c>
      <c r="E22" s="445">
        <f t="shared" si="2"/>
        <v>95.414071852372203</v>
      </c>
      <c r="F22" s="438">
        <f t="shared" si="6"/>
        <v>-0.11044511231715359</v>
      </c>
      <c r="G22" s="152">
        <f t="shared" si="7"/>
        <v>459.83837059886088</v>
      </c>
      <c r="H22" s="151">
        <f t="shared" si="3"/>
        <v>463.03396267430026</v>
      </c>
      <c r="I22" s="283">
        <f t="shared" si="4"/>
        <v>-6.9014204854065397E-3</v>
      </c>
      <c r="J22" s="152">
        <f t="shared" si="8"/>
        <v>275.66625356448452</v>
      </c>
      <c r="K22" s="283">
        <f t="shared" si="9"/>
        <v>0.67969041073062009</v>
      </c>
      <c r="L22" s="454"/>
      <c r="M22" s="938"/>
      <c r="N22" s="921" t="s">
        <v>41</v>
      </c>
      <c r="O22" s="929">
        <f>+'5. MatrizGeneraciónSEIN (1)'!O23</f>
        <v>92.967202730385409</v>
      </c>
      <c r="P22" s="929">
        <f>+'5. MatrizGeneraciónSEIN (1)'!P23</f>
        <v>93.012600000000006</v>
      </c>
      <c r="Q22" s="929">
        <f>+'5. MatrizGeneraciónSEIN (1)'!Q23</f>
        <v>84.876053969999987</v>
      </c>
      <c r="R22" s="929">
        <f>+'5. MatrizGeneraciónSEIN (1)'!R23</f>
        <v>95.414071852372203</v>
      </c>
      <c r="S22" s="929">
        <f>+'5. MatrizGeneraciónSEIN (1)'!S23</f>
        <v>459.83837059886088</v>
      </c>
      <c r="T22" s="929">
        <f>+'5. MatrizGeneraciónSEIN (1)'!T23</f>
        <v>463.03396267430026</v>
      </c>
      <c r="U22" s="929">
        <f>+'5. MatrizGeneraciónSEIN (1)'!U23</f>
        <v>275.66625356448452</v>
      </c>
      <c r="V22" s="357"/>
      <c r="W22" s="357"/>
      <c r="X22" s="357"/>
      <c r="Y22" s="357"/>
      <c r="Z22" s="357"/>
      <c r="AA22" s="357"/>
      <c r="AB22" s="357"/>
    </row>
    <row r="23" spans="1:28" s="162" customFormat="1" ht="12.75">
      <c r="A23" s="153" t="s">
        <v>52</v>
      </c>
      <c r="B23" s="155">
        <f>SUM(B10:B22)</f>
        <v>3963.7351640549714</v>
      </c>
      <c r="C23" s="155">
        <f>SUM(C10:C22)</f>
        <v>4164.0656642860004</v>
      </c>
      <c r="D23" s="155">
        <f>SUM(D10:D22)</f>
        <v>3999.3879952730013</v>
      </c>
      <c r="E23" s="439">
        <f>SUM(E10:E22)</f>
        <v>3862.1689520178097</v>
      </c>
      <c r="F23" s="440">
        <f t="shared" si="6"/>
        <v>3.5529011019443058E-2</v>
      </c>
      <c r="G23" s="155">
        <f>SUM(G10:G22)</f>
        <v>24415.332696177851</v>
      </c>
      <c r="H23" s="155">
        <f>SUM(H10:H22)</f>
        <v>23958.548778354743</v>
      </c>
      <c r="I23" s="264">
        <f t="shared" si="4"/>
        <v>1.9065592079424487E-2</v>
      </c>
      <c r="J23" s="155">
        <f>SUM(J10:J22)</f>
        <v>21762.838657148946</v>
      </c>
      <c r="K23" s="264">
        <f t="shared" si="9"/>
        <v>0.10089263426508577</v>
      </c>
      <c r="L23" s="454"/>
      <c r="M23" s="938"/>
      <c r="N23" s="921"/>
      <c r="O23" s="939">
        <f t="shared" ref="O23:U23" si="10">+SUM(O10:O22)</f>
        <v>3963.7351640549714</v>
      </c>
      <c r="P23" s="939">
        <f t="shared" si="10"/>
        <v>4164.0656642860004</v>
      </c>
      <c r="Q23" s="939">
        <f t="shared" si="10"/>
        <v>3999.3879952730013</v>
      </c>
      <c r="R23" s="939">
        <f t="shared" si="10"/>
        <v>3862.1689520178097</v>
      </c>
      <c r="S23" s="939">
        <f t="shared" si="10"/>
        <v>24415.332696177851</v>
      </c>
      <c r="T23" s="939">
        <f t="shared" si="10"/>
        <v>23958.548778354743</v>
      </c>
      <c r="U23" s="939">
        <f t="shared" si="10"/>
        <v>21762.838657148946</v>
      </c>
      <c r="V23" s="357"/>
      <c r="W23" s="357"/>
      <c r="X23" s="357"/>
      <c r="Y23" s="357"/>
      <c r="Z23" s="357"/>
      <c r="AA23" s="357"/>
      <c r="AB23" s="357"/>
    </row>
    <row r="24" spans="1:28" s="162" customFormat="1" ht="12.75">
      <c r="A24" s="257"/>
      <c r="B24" s="258"/>
      <c r="C24" s="259"/>
      <c r="D24" s="259"/>
      <c r="E24" s="424"/>
      <c r="F24" s="467"/>
      <c r="G24" s="424"/>
      <c r="H24" s="260"/>
      <c r="I24" s="467"/>
      <c r="J24" s="424"/>
      <c r="K24" s="679"/>
      <c r="L24" s="454"/>
      <c r="M24" s="938"/>
      <c r="N24" s="921" t="s">
        <v>373</v>
      </c>
      <c r="O24" s="929">
        <f>+'5. MatrizGeneraciónSEIN (1)'!O27</f>
        <v>2.2991390000000003</v>
      </c>
      <c r="P24" s="929">
        <f>+'5. MatrizGeneraciónSEIN (1)'!P27</f>
        <v>0</v>
      </c>
      <c r="Q24" s="929">
        <f>+'5. MatrizGeneraciónSEIN (1)'!Q27</f>
        <v>0</v>
      </c>
      <c r="R24" s="929">
        <f>+'5. MatrizGeneraciónSEIN (1)'!R27</f>
        <v>10.23345707</v>
      </c>
      <c r="S24" s="929">
        <f>+'5. MatrizGeneraciónSEIN (1)'!S27</f>
        <v>12.953248</v>
      </c>
      <c r="T24" s="929">
        <f>+'5. MatrizGeneraciónSEIN (1)'!T27</f>
        <v>12.827913700000002</v>
      </c>
      <c r="U24" s="929">
        <f>+'5. MatrizGeneraciónSEIN (1)'!U27</f>
        <v>0.45898245999999998</v>
      </c>
      <c r="V24" s="357"/>
      <c r="W24" s="357"/>
      <c r="X24" s="357"/>
      <c r="Y24" s="357"/>
      <c r="Z24" s="357"/>
      <c r="AA24" s="357"/>
      <c r="AB24" s="357"/>
    </row>
    <row r="25" spans="1:28" s="162" customFormat="1" ht="12.75">
      <c r="A25" s="246" t="s">
        <v>54</v>
      </c>
      <c r="B25" s="247">
        <f>+'5. MatrizGeneraciónSEIN (1)'!B18</f>
        <v>2.2991390000000003</v>
      </c>
      <c r="C25" s="248">
        <f>+'5. MatrizGeneraciónSEIN (1)'!C18</f>
        <v>0</v>
      </c>
      <c r="D25" s="248">
        <f>+'5. MatrizGeneraciónSEIN (1)'!D18</f>
        <v>0</v>
      </c>
      <c r="E25" s="272">
        <f>+'5. MatrizGeneraciónSEIN (1)'!E18</f>
        <v>10.23345707</v>
      </c>
      <c r="F25" s="436">
        <f t="shared" si="6"/>
        <v>-1</v>
      </c>
      <c r="G25" s="272">
        <f>+'5. MatrizGeneraciónSEIN (1)'!G18</f>
        <v>12.953248</v>
      </c>
      <c r="H25" s="248">
        <f>+'5. MatrizGeneraciónSEIN (1)'!H18</f>
        <v>12.827913700000002</v>
      </c>
      <c r="I25" s="282">
        <f t="shared" si="4"/>
        <v>9.7704352345306944E-3</v>
      </c>
      <c r="J25" s="272">
        <f>+'5. MatrizGeneraciónSEIN (1)'!J18</f>
        <v>0.45898245999999998</v>
      </c>
      <c r="K25" s="282">
        <f t="shared" si="9"/>
        <v>26.948592414620816</v>
      </c>
      <c r="L25" s="454"/>
      <c r="M25" s="938"/>
      <c r="N25" s="921" t="s">
        <v>372</v>
      </c>
      <c r="O25" s="929">
        <f>+'5. MatrizGeneraciónSEIN (1)'!O28</f>
        <v>0</v>
      </c>
      <c r="P25" s="929">
        <f>+'5. MatrizGeneraciónSEIN (1)'!P28</f>
        <v>0</v>
      </c>
      <c r="Q25" s="929">
        <f>+'5. MatrizGeneraciónSEIN (1)'!Q28</f>
        <v>0</v>
      </c>
      <c r="R25" s="929">
        <f>+'5. MatrizGeneraciónSEIN (1)'!R28</f>
        <v>0</v>
      </c>
      <c r="S25" s="929">
        <f>+'5. MatrizGeneraciónSEIN (1)'!S28</f>
        <v>0</v>
      </c>
      <c r="T25" s="929">
        <f>+'5. MatrizGeneraciónSEIN (1)'!T28</f>
        <v>37.881596999999992</v>
      </c>
      <c r="U25" s="929">
        <f>+'5. MatrizGeneraciónSEIN (1)'!U28</f>
        <v>3.0678281799999998</v>
      </c>
      <c r="V25" s="357"/>
      <c r="W25" s="357"/>
      <c r="X25" s="357"/>
      <c r="Y25" s="357"/>
      <c r="Z25" s="357"/>
      <c r="AA25" s="357"/>
      <c r="AB25" s="357"/>
    </row>
    <row r="26" spans="1:28" s="162" customFormat="1" ht="12.75">
      <c r="A26" s="150" t="s">
        <v>5</v>
      </c>
      <c r="B26" s="151">
        <f>+'5. MatrizGeneraciónSEIN (1)'!B19</f>
        <v>0</v>
      </c>
      <c r="C26" s="152">
        <f>+'5. MatrizGeneraciónSEIN (1)'!C19</f>
        <v>0</v>
      </c>
      <c r="D26" s="152">
        <f>+'5. MatrizGeneraciónSEIN (1)'!D19</f>
        <v>0</v>
      </c>
      <c r="E26" s="262">
        <f>+'5. MatrizGeneraciónSEIN (1)'!E19</f>
        <v>0</v>
      </c>
      <c r="F26" s="466" t="str">
        <f t="shared" si="6"/>
        <v/>
      </c>
      <c r="G26" s="262">
        <f>+'5. MatrizGeneraciónSEIN (1)'!G19</f>
        <v>0</v>
      </c>
      <c r="H26" s="152">
        <f>+'5. MatrizGeneraciónSEIN (1)'!H19</f>
        <v>37.881596999999992</v>
      </c>
      <c r="I26" s="466">
        <f t="shared" si="4"/>
        <v>-1</v>
      </c>
      <c r="J26" s="262">
        <f>+'5. MatrizGeneraciónSEIN (1)'!J19</f>
        <v>3.0678281799999998</v>
      </c>
      <c r="K26" s="283">
        <f t="shared" si="9"/>
        <v>11.348017808481046</v>
      </c>
      <c r="L26" s="454"/>
      <c r="M26" s="938"/>
      <c r="N26" s="357"/>
      <c r="O26" s="357"/>
      <c r="P26" s="357"/>
      <c r="Q26" s="357"/>
      <c r="R26" s="357"/>
      <c r="S26" s="357"/>
      <c r="T26" s="357"/>
      <c r="U26" s="357"/>
      <c r="V26" s="357"/>
      <c r="W26" s="357"/>
      <c r="X26" s="357"/>
      <c r="Y26" s="357"/>
      <c r="Z26" s="357"/>
      <c r="AA26" s="357"/>
      <c r="AB26" s="357"/>
    </row>
    <row r="27" spans="1:28" s="162" customFormat="1" ht="10.5" customHeight="1">
      <c r="A27" s="156"/>
      <c r="B27" s="151"/>
      <c r="C27" s="152"/>
      <c r="D27" s="152"/>
      <c r="E27" s="262"/>
      <c r="F27" s="284"/>
      <c r="G27" s="262"/>
      <c r="H27" s="152"/>
      <c r="I27" s="284"/>
      <c r="J27" s="262"/>
      <c r="K27" s="680"/>
      <c r="L27" s="454"/>
      <c r="M27" s="938"/>
      <c r="N27" s="357"/>
      <c r="O27" s="357"/>
      <c r="P27" s="357"/>
      <c r="Q27" s="357"/>
      <c r="R27" s="357"/>
      <c r="S27" s="357"/>
      <c r="T27" s="357"/>
      <c r="U27" s="357"/>
      <c r="V27" s="357"/>
      <c r="W27" s="357"/>
      <c r="X27" s="357"/>
      <c r="Y27" s="357"/>
      <c r="Z27" s="357"/>
      <c r="AA27" s="357"/>
      <c r="AB27" s="357"/>
    </row>
    <row r="28" spans="1:28" s="162" customFormat="1" ht="3.75" customHeight="1">
      <c r="A28" s="158"/>
      <c r="B28" s="159"/>
      <c r="C28" s="160"/>
      <c r="D28" s="160"/>
      <c r="E28" s="488"/>
      <c r="F28" s="468" t="str">
        <f t="shared" si="6"/>
        <v/>
      </c>
      <c r="G28" s="488"/>
      <c r="H28" s="160"/>
      <c r="I28" s="469" t="str">
        <f t="shared" si="4"/>
        <v/>
      </c>
      <c r="J28" s="488"/>
      <c r="K28" s="681" t="str">
        <f t="shared" si="9"/>
        <v/>
      </c>
      <c r="L28" s="454"/>
      <c r="M28" s="938"/>
      <c r="N28" s="357"/>
      <c r="O28" s="357"/>
      <c r="P28" s="357"/>
      <c r="Q28" s="357"/>
      <c r="R28" s="357"/>
      <c r="S28" s="357"/>
      <c r="T28" s="357"/>
      <c r="U28" s="357"/>
      <c r="V28" s="357"/>
      <c r="W28" s="357"/>
      <c r="X28" s="357"/>
      <c r="Y28" s="357"/>
      <c r="Z28" s="357"/>
      <c r="AA28" s="357"/>
      <c r="AB28" s="357"/>
    </row>
    <row r="29" spans="1:28" s="162" customFormat="1" ht="13.5" customHeight="1">
      <c r="A29" s="273" t="s">
        <v>53</v>
      </c>
      <c r="B29" s="274">
        <f>+B25-B26</f>
        <v>2.2991390000000003</v>
      </c>
      <c r="C29" s="275">
        <f>+C25-C26</f>
        <v>0</v>
      </c>
      <c r="D29" s="275">
        <f>+D25-D26</f>
        <v>0</v>
      </c>
      <c r="E29" s="489">
        <f>+E25-E26</f>
        <v>10.23345707</v>
      </c>
      <c r="F29" s="470"/>
      <c r="G29" s="489">
        <f>+G25-G26</f>
        <v>12.953248</v>
      </c>
      <c r="H29" s="275">
        <f>+H25-H26</f>
        <v>-25.053683299999989</v>
      </c>
      <c r="I29" s="471"/>
      <c r="J29" s="489">
        <f>+J25-J26</f>
        <v>-2.6088457199999997</v>
      </c>
      <c r="K29" s="682"/>
      <c r="L29" s="454"/>
      <c r="M29" s="938"/>
      <c r="N29" s="357"/>
      <c r="O29" s="357"/>
      <c r="P29" s="357"/>
      <c r="Q29" s="357"/>
      <c r="R29" s="357"/>
      <c r="S29" s="357"/>
      <c r="T29" s="357"/>
      <c r="U29" s="357"/>
      <c r="V29" s="357"/>
      <c r="W29" s="357"/>
      <c r="X29" s="357"/>
      <c r="Y29" s="357"/>
      <c r="Z29" s="357"/>
      <c r="AA29" s="357"/>
      <c r="AB29" s="357"/>
    </row>
    <row r="30" spans="1:28" s="162" customFormat="1" ht="18" customHeight="1">
      <c r="A30" s="363" t="s">
        <v>597</v>
      </c>
      <c r="B30" s="286"/>
      <c r="C30" s="286"/>
      <c r="D30" s="286"/>
      <c r="E30" s="286"/>
      <c r="F30" s="286"/>
      <c r="G30" s="286"/>
      <c r="H30" s="287"/>
      <c r="I30" s="287"/>
      <c r="J30" s="286"/>
      <c r="K30" s="288"/>
      <c r="L30" s="454"/>
      <c r="M30" s="938"/>
      <c r="N30" s="357"/>
      <c r="O30" s="357"/>
      <c r="P30" s="357"/>
      <c r="Q30" s="357"/>
      <c r="R30" s="357"/>
      <c r="S30" s="357"/>
      <c r="T30" s="357"/>
      <c r="U30" s="357"/>
      <c r="V30" s="357"/>
      <c r="W30" s="357"/>
      <c r="X30" s="357"/>
      <c r="Y30" s="357"/>
      <c r="Z30" s="357"/>
      <c r="AA30" s="357"/>
      <c r="AB30" s="357"/>
    </row>
    <row r="31" spans="1:28" s="162" customFormat="1" ht="9" customHeight="1">
      <c r="A31" s="285"/>
      <c r="B31" s="286"/>
      <c r="C31" s="286"/>
      <c r="D31" s="286"/>
      <c r="E31" s="286"/>
      <c r="F31" s="286"/>
      <c r="G31" s="286"/>
      <c r="H31" s="287"/>
      <c r="I31" s="287"/>
      <c r="J31" s="286"/>
      <c r="K31" s="288"/>
      <c r="L31" s="454"/>
      <c r="M31" s="938"/>
      <c r="N31" s="357"/>
      <c r="O31" s="357"/>
      <c r="P31" s="357"/>
      <c r="Q31" s="357"/>
      <c r="R31" s="357"/>
      <c r="S31" s="357"/>
      <c r="T31" s="357"/>
      <c r="U31" s="357"/>
      <c r="V31" s="357"/>
      <c r="W31" s="357"/>
      <c r="X31" s="357"/>
      <c r="Y31" s="357"/>
      <c r="Z31" s="357"/>
      <c r="AA31" s="357"/>
      <c r="AB31" s="357"/>
    </row>
    <row r="32" spans="1:28" s="162" customFormat="1">
      <c r="A32" s="244"/>
      <c r="B32" s="244"/>
      <c r="C32" s="244"/>
      <c r="D32" s="244"/>
      <c r="E32" s="244"/>
      <c r="F32" s="244"/>
      <c r="G32" s="244"/>
      <c r="H32" s="244"/>
      <c r="I32" s="244"/>
      <c r="J32" s="244"/>
      <c r="K32" s="244"/>
      <c r="L32" s="454"/>
      <c r="M32" s="938"/>
      <c r="N32" s="357"/>
      <c r="O32" s="357"/>
      <c r="P32" s="357"/>
      <c r="Q32" s="357"/>
      <c r="R32" s="357"/>
      <c r="S32" s="357"/>
      <c r="T32" s="357"/>
      <c r="U32" s="357"/>
      <c r="V32" s="357"/>
      <c r="W32" s="357"/>
      <c r="X32" s="357"/>
      <c r="Y32" s="357"/>
      <c r="Z32" s="357"/>
      <c r="AA32" s="357"/>
      <c r="AB32" s="357"/>
    </row>
    <row r="33" spans="1:28" s="162" customFormat="1" ht="12.75">
      <c r="A33" s="204"/>
      <c r="B33" s="216"/>
      <c r="C33" s="216"/>
      <c r="D33" s="216"/>
      <c r="E33" s="216"/>
      <c r="F33" s="216"/>
      <c r="G33" s="216"/>
      <c r="H33" s="216"/>
      <c r="I33" s="216"/>
      <c r="J33" s="216"/>
      <c r="K33" s="216"/>
      <c r="L33" s="454"/>
      <c r="M33" s="938"/>
      <c r="N33" s="357"/>
      <c r="O33" s="357"/>
      <c r="P33" s="357"/>
      <c r="Q33" s="357"/>
      <c r="R33" s="357"/>
      <c r="S33" s="357"/>
      <c r="T33" s="357"/>
      <c r="U33" s="357"/>
      <c r="V33" s="357"/>
      <c r="W33" s="357"/>
      <c r="X33" s="357"/>
      <c r="Y33" s="357"/>
      <c r="Z33" s="357"/>
      <c r="AA33" s="357"/>
      <c r="AB33" s="357"/>
    </row>
    <row r="34" spans="1:28" s="162" customFormat="1" ht="12.75">
      <c r="A34" s="204"/>
      <c r="B34" s="216"/>
      <c r="C34" s="216"/>
      <c r="D34" s="216"/>
      <c r="E34" s="216"/>
      <c r="F34" s="216"/>
      <c r="G34" s="216"/>
      <c r="H34" s="216"/>
      <c r="I34" s="216"/>
      <c r="J34" s="216"/>
      <c r="K34" s="216"/>
      <c r="L34" s="454"/>
      <c r="M34" s="938"/>
      <c r="N34" s="357"/>
      <c r="O34" s="357"/>
      <c r="P34" s="357"/>
      <c r="Q34" s="357"/>
      <c r="R34" s="357"/>
      <c r="S34" s="357"/>
      <c r="T34" s="357"/>
      <c r="U34" s="357"/>
      <c r="V34" s="357"/>
      <c r="W34" s="357"/>
      <c r="X34" s="357"/>
      <c r="Y34" s="357"/>
      <c r="Z34" s="357"/>
      <c r="AA34" s="357"/>
      <c r="AB34" s="357"/>
    </row>
    <row r="35" spans="1:28" s="162" customFormat="1" ht="12.75">
      <c r="A35" s="204"/>
      <c r="B35" s="216"/>
      <c r="C35" s="216"/>
      <c r="D35" s="216"/>
      <c r="E35" s="216"/>
      <c r="F35" s="216"/>
      <c r="G35" s="216"/>
      <c r="H35" s="216"/>
      <c r="I35" s="216"/>
      <c r="J35" s="216"/>
      <c r="K35" s="216"/>
      <c r="L35" s="454"/>
      <c r="M35" s="938"/>
      <c r="N35" s="357"/>
      <c r="O35" s="357"/>
      <c r="P35" s="357"/>
      <c r="Q35" s="357"/>
      <c r="R35" s="357"/>
      <c r="S35" s="357"/>
      <c r="T35" s="357"/>
      <c r="U35" s="357"/>
      <c r="V35" s="357"/>
      <c r="W35" s="357"/>
      <c r="X35" s="357"/>
      <c r="Y35" s="357"/>
      <c r="Z35" s="357"/>
      <c r="AA35" s="357"/>
      <c r="AB35" s="357"/>
    </row>
    <row r="36" spans="1:28" s="162" customFormat="1" ht="12.75">
      <c r="A36" s="204"/>
      <c r="B36" s="216"/>
      <c r="C36" s="216"/>
      <c r="D36" s="216"/>
      <c r="E36" s="216"/>
      <c r="F36" s="216"/>
      <c r="G36" s="216"/>
      <c r="H36" s="216"/>
      <c r="I36" s="216"/>
      <c r="J36" s="216"/>
      <c r="K36" s="216"/>
      <c r="L36" s="454"/>
      <c r="M36" s="938"/>
      <c r="N36" s="357"/>
      <c r="O36" s="357"/>
      <c r="P36" s="357"/>
      <c r="Q36" s="357"/>
      <c r="R36" s="357"/>
      <c r="S36" s="357"/>
      <c r="T36" s="357"/>
      <c r="U36" s="357"/>
      <c r="V36" s="357"/>
      <c r="W36" s="357"/>
      <c r="X36" s="357"/>
      <c r="Y36" s="357"/>
      <c r="Z36" s="357"/>
      <c r="AA36" s="357"/>
      <c r="AB36" s="357"/>
    </row>
    <row r="37" spans="1:28" s="162" customFormat="1" ht="12.75">
      <c r="A37" s="204"/>
      <c r="B37" s="216"/>
      <c r="C37" s="216"/>
      <c r="D37" s="216"/>
      <c r="E37" s="216"/>
      <c r="F37" s="216"/>
      <c r="G37" s="216"/>
      <c r="H37" s="216"/>
      <c r="I37" s="216"/>
      <c r="J37" s="216"/>
      <c r="K37" s="216"/>
      <c r="L37" s="454"/>
      <c r="M37" s="938"/>
      <c r="N37" s="357"/>
      <c r="O37" s="357"/>
      <c r="P37" s="357"/>
      <c r="Q37" s="357"/>
      <c r="R37" s="357"/>
      <c r="S37" s="357"/>
      <c r="T37" s="357"/>
      <c r="U37" s="357"/>
      <c r="V37" s="357"/>
      <c r="W37" s="357"/>
      <c r="X37" s="357"/>
      <c r="Y37" s="357"/>
      <c r="Z37" s="357"/>
      <c r="AA37" s="357"/>
      <c r="AB37" s="357"/>
    </row>
    <row r="38" spans="1:28" s="162" customFormat="1" ht="12.75">
      <c r="A38" s="204"/>
      <c r="B38" s="216"/>
      <c r="C38" s="216"/>
      <c r="D38" s="216"/>
      <c r="E38" s="216"/>
      <c r="F38" s="216"/>
      <c r="G38" s="216"/>
      <c r="H38" s="216"/>
      <c r="I38" s="216"/>
      <c r="J38" s="216"/>
      <c r="K38" s="216"/>
      <c r="L38" s="454"/>
      <c r="M38" s="938"/>
      <c r="N38" s="357"/>
      <c r="O38" s="357"/>
      <c r="P38" s="357"/>
      <c r="Q38" s="357"/>
      <c r="R38" s="357"/>
      <c r="S38" s="357"/>
      <c r="T38" s="357"/>
      <c r="U38" s="357"/>
      <c r="V38" s="357"/>
      <c r="W38" s="357"/>
      <c r="X38" s="357"/>
      <c r="Y38" s="357"/>
      <c r="Z38" s="357"/>
      <c r="AA38" s="357"/>
      <c r="AB38" s="357"/>
    </row>
    <row r="39" spans="1:28" s="162" customFormat="1" ht="12.75">
      <c r="A39" s="204"/>
      <c r="B39" s="216"/>
      <c r="C39" s="216"/>
      <c r="D39" s="216"/>
      <c r="E39" s="216"/>
      <c r="F39" s="216"/>
      <c r="G39" s="216"/>
      <c r="H39" s="216"/>
      <c r="I39" s="216"/>
      <c r="J39" s="216"/>
      <c r="K39" s="216"/>
      <c r="L39" s="454"/>
      <c r="M39" s="938"/>
      <c r="N39" s="357"/>
      <c r="O39" s="357"/>
      <c r="P39" s="357"/>
      <c r="Q39" s="357"/>
      <c r="R39" s="357"/>
      <c r="S39" s="357"/>
      <c r="T39" s="357"/>
      <c r="U39" s="357"/>
      <c r="V39" s="357"/>
      <c r="W39" s="357"/>
      <c r="X39" s="357"/>
      <c r="Y39" s="357"/>
      <c r="Z39" s="357"/>
      <c r="AA39" s="357"/>
      <c r="AB39" s="357"/>
    </row>
    <row r="40" spans="1:28" s="162" customFormat="1" ht="12.75">
      <c r="A40" s="204"/>
      <c r="B40" s="216"/>
      <c r="C40" s="216"/>
      <c r="D40" s="216"/>
      <c r="E40" s="216"/>
      <c r="F40" s="216"/>
      <c r="G40" s="216"/>
      <c r="H40" s="216"/>
      <c r="I40" s="216"/>
      <c r="J40" s="216"/>
      <c r="K40" s="216"/>
      <c r="L40" s="454"/>
      <c r="M40" s="938"/>
      <c r="N40" s="357"/>
      <c r="O40" s="357"/>
      <c r="P40" s="357"/>
      <c r="Q40" s="357"/>
      <c r="R40" s="357"/>
      <c r="S40" s="357"/>
      <c r="T40" s="357"/>
      <c r="U40" s="357"/>
      <c r="V40" s="357"/>
      <c r="W40" s="357"/>
      <c r="X40" s="357"/>
      <c r="Y40" s="357"/>
      <c r="Z40" s="357"/>
      <c r="AA40" s="357"/>
      <c r="AB40" s="357"/>
    </row>
    <row r="41" spans="1:28" s="162" customFormat="1" ht="12.75">
      <c r="A41" s="204"/>
      <c r="B41" s="216"/>
      <c r="C41" s="216"/>
      <c r="D41" s="216"/>
      <c r="E41" s="216"/>
      <c r="F41" s="216"/>
      <c r="G41" s="216"/>
      <c r="H41" s="216"/>
      <c r="I41" s="216"/>
      <c r="J41" s="216"/>
      <c r="K41" s="216"/>
      <c r="L41" s="454"/>
      <c r="M41" s="938"/>
      <c r="N41" s="357"/>
      <c r="O41" s="357"/>
      <c r="P41" s="357"/>
      <c r="Q41" s="357"/>
      <c r="R41" s="357"/>
      <c r="S41" s="357"/>
      <c r="T41" s="357"/>
      <c r="U41" s="357"/>
      <c r="V41" s="357"/>
      <c r="W41" s="357"/>
      <c r="X41" s="357"/>
      <c r="Y41" s="357"/>
      <c r="Z41" s="357"/>
      <c r="AA41" s="357"/>
      <c r="AB41" s="357"/>
    </row>
    <row r="42" spans="1:28" s="162" customFormat="1" ht="12.75">
      <c r="A42" s="204"/>
      <c r="B42" s="216"/>
      <c r="C42" s="216"/>
      <c r="D42" s="216"/>
      <c r="E42" s="216"/>
      <c r="F42" s="216"/>
      <c r="G42" s="216"/>
      <c r="H42" s="216"/>
      <c r="I42" s="216"/>
      <c r="J42" s="216"/>
      <c r="K42" s="216"/>
      <c r="L42" s="454"/>
      <c r="M42" s="938"/>
      <c r="N42" s="357"/>
      <c r="O42" s="357"/>
      <c r="P42" s="357"/>
      <c r="Q42" s="357"/>
      <c r="R42" s="357"/>
      <c r="S42" s="357"/>
      <c r="T42" s="357"/>
      <c r="U42" s="357"/>
      <c r="V42" s="357"/>
      <c r="W42" s="357"/>
      <c r="X42" s="357"/>
      <c r="Y42" s="357"/>
      <c r="Z42" s="357"/>
      <c r="AA42" s="357"/>
      <c r="AB42" s="357"/>
    </row>
    <row r="43" spans="1:28" s="162" customFormat="1" ht="12.75">
      <c r="A43" s="204"/>
      <c r="B43" s="216"/>
      <c r="C43" s="216"/>
      <c r="D43" s="216"/>
      <c r="E43" s="216"/>
      <c r="F43" s="216"/>
      <c r="G43" s="216"/>
      <c r="H43" s="216"/>
      <c r="I43" s="216"/>
      <c r="J43" s="216"/>
      <c r="K43" s="216"/>
      <c r="L43" s="454"/>
      <c r="M43" s="938"/>
      <c r="N43" s="357"/>
      <c r="O43" s="357"/>
      <c r="P43" s="357"/>
      <c r="Q43" s="357"/>
      <c r="R43" s="357"/>
      <c r="S43" s="357"/>
      <c r="T43" s="357"/>
      <c r="U43" s="357"/>
      <c r="V43" s="357"/>
      <c r="W43" s="357"/>
      <c r="X43" s="357"/>
      <c r="Y43" s="357"/>
      <c r="Z43" s="357"/>
      <c r="AA43" s="357"/>
      <c r="AB43" s="357"/>
    </row>
    <row r="44" spans="1:28" s="162" customFormat="1" ht="12.75">
      <c r="A44" s="204"/>
      <c r="B44" s="216"/>
      <c r="C44" s="216"/>
      <c r="D44" s="216"/>
      <c r="E44" s="216"/>
      <c r="F44" s="216"/>
      <c r="G44" s="216"/>
      <c r="H44" s="216"/>
      <c r="I44" s="216"/>
      <c r="J44" s="216"/>
      <c r="K44" s="216"/>
      <c r="L44" s="454"/>
      <c r="M44" s="938"/>
      <c r="N44" s="357"/>
      <c r="O44" s="357"/>
      <c r="P44" s="357"/>
      <c r="Q44" s="357"/>
      <c r="R44" s="357"/>
      <c r="S44" s="357"/>
      <c r="T44" s="357"/>
      <c r="U44" s="357"/>
      <c r="V44" s="357"/>
      <c r="W44" s="357"/>
      <c r="X44" s="357"/>
      <c r="Y44" s="357"/>
      <c r="Z44" s="357"/>
      <c r="AA44" s="357"/>
      <c r="AB44" s="357"/>
    </row>
    <row r="45" spans="1:28" s="162" customFormat="1" ht="12.75">
      <c r="A45" s="204"/>
      <c r="B45" s="216"/>
      <c r="C45" s="216"/>
      <c r="D45" s="216"/>
      <c r="E45" s="216"/>
      <c r="F45" s="216"/>
      <c r="G45" s="216"/>
      <c r="H45" s="216"/>
      <c r="I45" s="216"/>
      <c r="J45" s="216"/>
      <c r="K45" s="216"/>
      <c r="L45" s="454"/>
      <c r="M45" s="938"/>
      <c r="N45" s="357"/>
      <c r="O45" s="357"/>
      <c r="P45" s="357"/>
      <c r="Q45" s="357"/>
      <c r="R45" s="357"/>
      <c r="S45" s="357"/>
      <c r="T45" s="357"/>
      <c r="U45" s="357"/>
      <c r="V45" s="357"/>
      <c r="W45" s="357"/>
      <c r="X45" s="357"/>
      <c r="Y45" s="357"/>
      <c r="Z45" s="357"/>
      <c r="AA45" s="357"/>
      <c r="AB45" s="357"/>
    </row>
    <row r="46" spans="1:28" s="162" customFormat="1" ht="12.75">
      <c r="A46" s="204"/>
      <c r="B46" s="216"/>
      <c r="C46" s="216"/>
      <c r="D46" s="216"/>
      <c r="E46" s="216"/>
      <c r="F46" s="216"/>
      <c r="G46" s="216"/>
      <c r="H46" s="216"/>
      <c r="I46" s="216"/>
      <c r="J46" s="216"/>
      <c r="K46" s="216"/>
      <c r="L46" s="454"/>
      <c r="M46" s="938"/>
      <c r="N46" s="357"/>
      <c r="O46" s="357"/>
      <c r="P46" s="357"/>
      <c r="Q46" s="357"/>
      <c r="R46" s="357"/>
      <c r="S46" s="357"/>
      <c r="T46" s="357"/>
      <c r="U46" s="357"/>
      <c r="V46" s="357"/>
      <c r="W46" s="357"/>
      <c r="X46" s="357"/>
      <c r="Y46" s="357"/>
      <c r="Z46" s="357"/>
      <c r="AA46" s="357"/>
      <c r="AB46" s="357"/>
    </row>
    <row r="47" spans="1:28" s="162" customFormat="1" ht="12.75">
      <c r="A47" s="204"/>
      <c r="B47" s="216"/>
      <c r="C47" s="216"/>
      <c r="D47" s="216"/>
      <c r="E47" s="216"/>
      <c r="F47" s="216"/>
      <c r="G47" s="216"/>
      <c r="H47" s="216"/>
      <c r="I47" s="216"/>
      <c r="J47" s="216"/>
      <c r="K47" s="216"/>
      <c r="L47" s="454"/>
      <c r="M47" s="938"/>
      <c r="N47" s="357"/>
      <c r="O47" s="357"/>
      <c r="P47" s="357"/>
      <c r="Q47" s="357"/>
      <c r="R47" s="357"/>
      <c r="S47" s="357"/>
      <c r="T47" s="357"/>
      <c r="U47" s="357"/>
      <c r="V47" s="357"/>
      <c r="W47" s="357"/>
      <c r="X47" s="357"/>
      <c r="Y47" s="357"/>
      <c r="Z47" s="357"/>
      <c r="AA47" s="357"/>
      <c r="AB47" s="357"/>
    </row>
    <row r="48" spans="1:28" s="162" customFormat="1" ht="12.75">
      <c r="A48" s="204"/>
      <c r="B48" s="216"/>
      <c r="C48" s="216"/>
      <c r="D48" s="216"/>
      <c r="E48" s="216"/>
      <c r="F48" s="216"/>
      <c r="G48" s="216"/>
      <c r="H48" s="216"/>
      <c r="I48" s="216"/>
      <c r="J48" s="216"/>
      <c r="K48" s="216"/>
      <c r="L48" s="454"/>
      <c r="M48" s="938"/>
      <c r="N48" s="357"/>
      <c r="O48" s="357"/>
      <c r="P48" s="357"/>
      <c r="Q48" s="357"/>
      <c r="R48" s="357"/>
      <c r="S48" s="357"/>
      <c r="T48" s="357"/>
      <c r="U48" s="357"/>
      <c r="V48" s="357"/>
      <c r="W48" s="357"/>
      <c r="X48" s="357"/>
      <c r="Y48" s="357"/>
      <c r="Z48" s="357"/>
      <c r="AA48" s="357"/>
      <c r="AB48" s="357"/>
    </row>
    <row r="49" spans="1:28" s="162" customFormat="1" ht="12.75">
      <c r="A49" s="204"/>
      <c r="B49" s="216"/>
      <c r="C49" s="216"/>
      <c r="D49" s="216"/>
      <c r="E49" s="216"/>
      <c r="F49" s="216"/>
      <c r="G49" s="216"/>
      <c r="H49" s="216"/>
      <c r="I49" s="216"/>
      <c r="J49" s="216"/>
      <c r="K49" s="216"/>
      <c r="L49" s="454"/>
      <c r="M49" s="938"/>
      <c r="N49" s="357"/>
      <c r="O49" s="357"/>
      <c r="P49" s="357"/>
      <c r="Q49" s="357"/>
      <c r="R49" s="357"/>
      <c r="S49" s="357"/>
      <c r="T49" s="357"/>
      <c r="U49" s="357"/>
      <c r="V49" s="357"/>
      <c r="W49" s="357"/>
      <c r="X49" s="357"/>
      <c r="Y49" s="357"/>
      <c r="Z49" s="357"/>
      <c r="AA49" s="357"/>
      <c r="AB49" s="357"/>
    </row>
    <row r="50" spans="1:28" s="162" customFormat="1" ht="12.75">
      <c r="A50" s="204"/>
      <c r="B50" s="216"/>
      <c r="C50" s="216"/>
      <c r="D50" s="216"/>
      <c r="E50" s="216"/>
      <c r="F50" s="216"/>
      <c r="G50" s="216"/>
      <c r="H50" s="216"/>
      <c r="I50" s="216"/>
      <c r="J50" s="216"/>
      <c r="K50" s="216"/>
      <c r="L50" s="454"/>
      <c r="M50" s="938"/>
      <c r="N50" s="357"/>
      <c r="O50" s="357"/>
      <c r="P50" s="357"/>
      <c r="Q50" s="357"/>
      <c r="R50" s="357"/>
      <c r="S50" s="357"/>
      <c r="T50" s="357"/>
      <c r="U50" s="357"/>
      <c r="V50" s="357"/>
      <c r="W50" s="357"/>
      <c r="X50" s="357"/>
      <c r="Y50" s="357"/>
      <c r="Z50" s="357"/>
      <c r="AA50" s="357"/>
      <c r="AB50" s="357"/>
    </row>
    <row r="51" spans="1:28" s="162" customFormat="1" ht="12.75">
      <c r="A51" s="204"/>
      <c r="B51" s="216"/>
      <c r="C51" s="216"/>
      <c r="D51" s="216"/>
      <c r="E51" s="216"/>
      <c r="F51" s="216"/>
      <c r="G51" s="216"/>
      <c r="H51" s="216"/>
      <c r="I51" s="216"/>
      <c r="J51" s="216"/>
      <c r="K51" s="216"/>
      <c r="L51" s="454"/>
      <c r="M51" s="938"/>
      <c r="N51" s="357"/>
      <c r="O51" s="357"/>
      <c r="P51" s="357"/>
      <c r="Q51" s="357"/>
      <c r="R51" s="357"/>
      <c r="S51" s="357"/>
      <c r="T51" s="357"/>
      <c r="U51" s="357"/>
      <c r="V51" s="357"/>
      <c r="W51" s="357"/>
      <c r="X51" s="357"/>
      <c r="Y51" s="357"/>
      <c r="Z51" s="357"/>
      <c r="AA51" s="357"/>
      <c r="AB51" s="357"/>
    </row>
    <row r="52" spans="1:28" s="162" customFormat="1" ht="12.75">
      <c r="A52" s="204"/>
      <c r="B52" s="216"/>
      <c r="C52" s="216"/>
      <c r="D52" s="216"/>
      <c r="E52" s="216"/>
      <c r="F52" s="216"/>
      <c r="G52" s="216"/>
      <c r="H52" s="216"/>
      <c r="I52" s="216"/>
      <c r="J52" s="216"/>
      <c r="K52" s="216"/>
      <c r="L52" s="454"/>
      <c r="M52" s="938"/>
      <c r="N52" s="357"/>
      <c r="O52" s="357"/>
      <c r="P52" s="357"/>
      <c r="Q52" s="357"/>
      <c r="R52" s="357"/>
      <c r="S52" s="357"/>
      <c r="T52" s="357"/>
      <c r="U52" s="357"/>
      <c r="V52" s="357"/>
      <c r="W52" s="357"/>
      <c r="X52" s="357"/>
      <c r="Y52" s="357"/>
      <c r="Z52" s="357"/>
      <c r="AA52" s="357"/>
      <c r="AB52" s="357"/>
    </row>
    <row r="53" spans="1:28" s="162" customFormat="1" ht="12.75">
      <c r="A53" s="204"/>
      <c r="B53" s="216"/>
      <c r="C53" s="216"/>
      <c r="D53" s="216"/>
      <c r="E53" s="216"/>
      <c r="F53" s="216"/>
      <c r="G53" s="216"/>
      <c r="H53" s="216"/>
      <c r="I53" s="216"/>
      <c r="J53" s="216"/>
      <c r="K53" s="216"/>
      <c r="L53" s="454"/>
      <c r="M53" s="938"/>
      <c r="N53" s="357"/>
      <c r="O53" s="357"/>
      <c r="P53" s="357"/>
      <c r="Q53" s="357"/>
      <c r="R53" s="357"/>
      <c r="S53" s="357"/>
      <c r="T53" s="357"/>
      <c r="U53" s="357"/>
      <c r="V53" s="357"/>
      <c r="W53" s="357"/>
      <c r="X53" s="357"/>
      <c r="Y53" s="357"/>
      <c r="Z53" s="357"/>
      <c r="AA53" s="357"/>
      <c r="AB53" s="357"/>
    </row>
    <row r="54" spans="1:28" s="162" customFormat="1" ht="12.75">
      <c r="A54" s="204"/>
      <c r="B54" s="216"/>
      <c r="C54" s="216"/>
      <c r="D54" s="216"/>
      <c r="E54" s="216"/>
      <c r="F54" s="216"/>
      <c r="G54" s="216"/>
      <c r="H54" s="216"/>
      <c r="I54" s="216"/>
      <c r="J54" s="216"/>
      <c r="K54" s="216"/>
      <c r="L54" s="454"/>
      <c r="M54" s="938"/>
      <c r="N54" s="357"/>
      <c r="O54" s="357"/>
      <c r="P54" s="357"/>
      <c r="Q54" s="357"/>
      <c r="R54" s="357"/>
      <c r="S54" s="357"/>
      <c r="T54" s="357"/>
      <c r="U54" s="357"/>
      <c r="V54" s="357"/>
      <c r="W54" s="357"/>
      <c r="X54" s="357"/>
      <c r="Y54" s="357"/>
      <c r="Z54" s="357"/>
      <c r="AA54" s="357"/>
      <c r="AB54" s="357"/>
    </row>
    <row r="55" spans="1:28" s="162" customFormat="1" ht="12.75">
      <c r="A55" s="204"/>
      <c r="B55" s="216"/>
      <c r="C55" s="216"/>
      <c r="D55" s="216"/>
      <c r="E55" s="216"/>
      <c r="F55" s="216"/>
      <c r="G55" s="216"/>
      <c r="H55" s="216"/>
      <c r="I55" s="216"/>
      <c r="J55" s="216"/>
      <c r="K55" s="216"/>
      <c r="L55" s="454"/>
      <c r="M55" s="938"/>
      <c r="N55" s="357"/>
      <c r="O55" s="357"/>
      <c r="P55" s="357"/>
      <c r="Q55" s="357"/>
      <c r="R55" s="357"/>
      <c r="S55" s="357"/>
      <c r="T55" s="357"/>
      <c r="U55" s="357"/>
      <c r="V55" s="357"/>
      <c r="W55" s="357"/>
      <c r="X55" s="357"/>
      <c r="Y55" s="357"/>
      <c r="Z55" s="357"/>
      <c r="AA55" s="357"/>
      <c r="AB55" s="357"/>
    </row>
    <row r="56" spans="1:28" s="162" customFormat="1" ht="18" customHeight="1">
      <c r="A56" s="204"/>
      <c r="B56" s="216"/>
      <c r="C56" s="216"/>
      <c r="D56" s="216"/>
      <c r="E56" s="216"/>
      <c r="F56" s="216"/>
      <c r="G56" s="216"/>
      <c r="H56" s="216"/>
      <c r="I56" s="216"/>
      <c r="J56" s="216"/>
      <c r="K56" s="216"/>
      <c r="L56" s="454"/>
      <c r="M56" s="938"/>
      <c r="N56" s="357"/>
      <c r="O56" s="357"/>
      <c r="P56" s="357"/>
      <c r="Q56" s="357"/>
      <c r="R56" s="357"/>
      <c r="S56" s="357"/>
      <c r="T56" s="357"/>
      <c r="U56" s="357"/>
      <c r="V56" s="357"/>
      <c r="W56" s="357"/>
      <c r="X56" s="357"/>
      <c r="Y56" s="357"/>
      <c r="Z56" s="357"/>
      <c r="AA56" s="357"/>
      <c r="AB56" s="357"/>
    </row>
    <row r="57" spans="1:28" s="162" customFormat="1" ht="18" customHeight="1">
      <c r="A57" s="204"/>
      <c r="B57" s="216"/>
      <c r="C57" s="216"/>
      <c r="D57" s="216"/>
      <c r="E57" s="216"/>
      <c r="F57" s="216"/>
      <c r="G57" s="216"/>
      <c r="H57" s="216"/>
      <c r="I57" s="216"/>
      <c r="J57" s="216"/>
      <c r="K57" s="216"/>
      <c r="L57" s="454"/>
      <c r="M57" s="938"/>
      <c r="N57" s="357"/>
      <c r="O57" s="357"/>
      <c r="P57" s="357"/>
      <c r="Q57" s="357"/>
      <c r="R57" s="357"/>
      <c r="S57" s="357"/>
      <c r="T57" s="357"/>
      <c r="U57" s="357"/>
      <c r="V57" s="357"/>
      <c r="W57" s="357"/>
      <c r="X57" s="357"/>
      <c r="Y57" s="357"/>
      <c r="Z57" s="357"/>
      <c r="AA57" s="357"/>
      <c r="AB57" s="357"/>
    </row>
    <row r="58" spans="1:28" s="162" customFormat="1" ht="18" customHeight="1">
      <c r="A58" s="204"/>
      <c r="B58" s="216"/>
      <c r="C58" s="216"/>
      <c r="D58" s="216"/>
      <c r="E58" s="216"/>
      <c r="F58" s="216"/>
      <c r="G58" s="216"/>
      <c r="H58" s="216"/>
      <c r="I58" s="216"/>
      <c r="J58" s="216"/>
      <c r="K58" s="216"/>
      <c r="L58" s="454"/>
      <c r="M58" s="938"/>
      <c r="N58" s="357"/>
      <c r="O58" s="357"/>
      <c r="P58" s="357"/>
      <c r="Q58" s="357"/>
      <c r="R58" s="357"/>
      <c r="S58" s="357"/>
      <c r="T58" s="357"/>
      <c r="U58" s="357"/>
      <c r="V58" s="357"/>
      <c r="W58" s="357"/>
      <c r="X58" s="357"/>
      <c r="Y58" s="357"/>
      <c r="Z58" s="357"/>
      <c r="AA58" s="357"/>
      <c r="AB58" s="357"/>
    </row>
    <row r="59" spans="1:28" s="162" customFormat="1" ht="23.25" customHeight="1">
      <c r="A59" s="204"/>
      <c r="B59" s="216"/>
      <c r="C59" s="216"/>
      <c r="D59" s="216"/>
      <c r="E59" s="216"/>
      <c r="F59" s="216"/>
      <c r="G59" s="216"/>
      <c r="H59" s="216"/>
      <c r="I59" s="216"/>
      <c r="J59" s="216"/>
      <c r="K59" s="216"/>
      <c r="L59" s="454"/>
      <c r="M59" s="938"/>
      <c r="N59" s="357"/>
      <c r="O59" s="357"/>
      <c r="P59" s="357"/>
      <c r="Q59" s="357"/>
      <c r="R59" s="357"/>
      <c r="S59" s="357"/>
      <c r="T59" s="357"/>
      <c r="U59" s="357"/>
      <c r="V59" s="357"/>
      <c r="W59" s="357"/>
      <c r="X59" s="357"/>
      <c r="Y59" s="357"/>
      <c r="Z59" s="357"/>
      <c r="AA59" s="357"/>
      <c r="AB59" s="357"/>
    </row>
    <row r="60" spans="1:28" s="162" customFormat="1" ht="23.25" customHeight="1">
      <c r="A60" s="204"/>
      <c r="B60" s="216"/>
      <c r="C60" s="216"/>
      <c r="D60" s="216"/>
      <c r="E60" s="216"/>
      <c r="F60" s="216"/>
      <c r="G60" s="216"/>
      <c r="H60" s="216"/>
      <c r="I60" s="216"/>
      <c r="J60" s="216"/>
      <c r="K60" s="216"/>
      <c r="L60" s="454"/>
      <c r="M60" s="938"/>
      <c r="N60" s="357"/>
      <c r="O60" s="357"/>
      <c r="P60" s="357"/>
      <c r="Q60" s="357"/>
      <c r="R60" s="357"/>
      <c r="S60" s="357"/>
      <c r="T60" s="357"/>
      <c r="U60" s="357"/>
      <c r="V60" s="357"/>
      <c r="W60" s="357"/>
      <c r="X60" s="357"/>
      <c r="Y60" s="357"/>
      <c r="Z60" s="357"/>
      <c r="AA60" s="357"/>
      <c r="AB60" s="357"/>
    </row>
    <row r="61" spans="1:28" s="162" customFormat="1" ht="23.25" customHeight="1">
      <c r="A61" s="204"/>
      <c r="B61" s="216"/>
      <c r="C61" s="216"/>
      <c r="D61" s="216"/>
      <c r="E61" s="216"/>
      <c r="F61" s="216"/>
      <c r="G61" s="216"/>
      <c r="H61" s="216"/>
      <c r="I61" s="216"/>
      <c r="J61" s="216"/>
      <c r="K61" s="216"/>
      <c r="L61" s="454"/>
      <c r="M61" s="938"/>
      <c r="N61" s="357"/>
      <c r="O61" s="357"/>
      <c r="P61" s="357"/>
      <c r="Q61" s="357"/>
      <c r="R61" s="357"/>
      <c r="S61" s="357"/>
      <c r="T61" s="357"/>
      <c r="U61" s="357"/>
      <c r="V61" s="357"/>
      <c r="W61" s="357"/>
      <c r="X61" s="357"/>
      <c r="Y61" s="357"/>
      <c r="Z61" s="357"/>
      <c r="AA61" s="357"/>
      <c r="AB61" s="357"/>
    </row>
    <row r="62" spans="1:28" s="162" customFormat="1" ht="23.25" customHeight="1">
      <c r="A62" s="204"/>
      <c r="B62" s="216"/>
      <c r="C62" s="216"/>
      <c r="D62" s="216"/>
      <c r="E62" s="216"/>
      <c r="F62" s="216"/>
      <c r="G62" s="216"/>
      <c r="H62" s="216"/>
      <c r="I62" s="216"/>
      <c r="J62" s="216"/>
      <c r="K62" s="216"/>
      <c r="L62" s="454"/>
      <c r="M62" s="938"/>
      <c r="N62" s="357"/>
      <c r="O62" s="357"/>
      <c r="P62" s="357"/>
      <c r="Q62" s="357"/>
      <c r="R62" s="357"/>
      <c r="S62" s="357"/>
      <c r="T62" s="357"/>
      <c r="U62" s="357"/>
      <c r="V62" s="357"/>
      <c r="W62" s="357"/>
      <c r="X62" s="357"/>
      <c r="Y62" s="357"/>
      <c r="Z62" s="357"/>
      <c r="AA62" s="357"/>
      <c r="AB62" s="357"/>
    </row>
    <row r="63" spans="1:28" s="162" customFormat="1" ht="12.75">
      <c r="A63" s="197" t="s">
        <v>754</v>
      </c>
      <c r="B63" s="216"/>
      <c r="C63" s="216"/>
      <c r="D63" s="216"/>
      <c r="E63" s="216"/>
      <c r="F63" s="216"/>
      <c r="G63" s="216"/>
      <c r="H63" s="216"/>
      <c r="I63" s="216"/>
      <c r="J63" s="216"/>
      <c r="K63" s="216"/>
      <c r="L63" s="454"/>
      <c r="M63" s="938"/>
      <c r="N63" s="357"/>
      <c r="O63" s="357"/>
      <c r="P63" s="357"/>
      <c r="Q63" s="357"/>
      <c r="R63" s="357"/>
      <c r="S63" s="357"/>
      <c r="T63" s="357"/>
      <c r="U63" s="357"/>
      <c r="V63" s="357"/>
      <c r="W63" s="357"/>
      <c r="X63" s="357"/>
      <c r="Y63" s="357"/>
      <c r="Z63" s="357"/>
      <c r="AA63" s="357"/>
      <c r="AB63" s="357"/>
    </row>
    <row r="64" spans="1:28" s="162" customFormat="1" ht="12.75">
      <c r="A64" s="204"/>
      <c r="B64" s="216"/>
      <c r="C64" s="216"/>
      <c r="D64" s="216"/>
      <c r="E64" s="216"/>
      <c r="F64" s="216"/>
      <c r="G64" s="216"/>
      <c r="H64" s="216"/>
      <c r="I64" s="216"/>
      <c r="J64" s="216"/>
      <c r="K64" s="216"/>
      <c r="L64" s="454"/>
      <c r="M64" s="938"/>
      <c r="N64" s="357"/>
      <c r="O64" s="357"/>
      <c r="P64" s="357"/>
      <c r="Q64" s="357"/>
      <c r="R64" s="357"/>
      <c r="S64" s="357"/>
      <c r="T64" s="357"/>
      <c r="U64" s="357"/>
      <c r="V64" s="357"/>
      <c r="W64" s="357"/>
      <c r="X64" s="357"/>
      <c r="Y64" s="357"/>
      <c r="Z64" s="357"/>
      <c r="AA64" s="357"/>
      <c r="AB64" s="357"/>
    </row>
    <row r="65" spans="1:28" s="162" customFormat="1" ht="12.75">
      <c r="A65" s="204"/>
      <c r="B65" s="216"/>
      <c r="C65" s="216"/>
      <c r="D65" s="216"/>
      <c r="E65" s="216"/>
      <c r="F65" s="216"/>
      <c r="G65" s="216"/>
      <c r="H65" s="216"/>
      <c r="I65" s="216"/>
      <c r="J65" s="216"/>
      <c r="K65" s="216"/>
      <c r="L65" s="454"/>
      <c r="M65" s="938"/>
      <c r="N65" s="357"/>
      <c r="O65" s="357"/>
      <c r="P65" s="357"/>
      <c r="Q65" s="357"/>
      <c r="R65" s="357"/>
      <c r="S65" s="357"/>
      <c r="T65" s="357"/>
      <c r="U65" s="357"/>
      <c r="V65" s="357"/>
      <c r="W65" s="357"/>
      <c r="X65" s="357"/>
      <c r="Y65" s="357"/>
      <c r="Z65" s="357"/>
      <c r="AA65" s="357"/>
      <c r="AB65" s="357"/>
    </row>
    <row r="66" spans="1:28" s="162" customFormat="1" ht="12.75">
      <c r="A66" s="204"/>
      <c r="B66" s="216"/>
      <c r="C66" s="216"/>
      <c r="D66" s="216"/>
      <c r="E66" s="216"/>
      <c r="F66" s="216"/>
      <c r="G66" s="216"/>
      <c r="H66" s="216"/>
      <c r="I66" s="216"/>
      <c r="J66" s="216"/>
      <c r="K66" s="216"/>
      <c r="L66" s="454"/>
      <c r="M66" s="938"/>
      <c r="N66" s="357"/>
      <c r="O66" s="357"/>
      <c r="P66" s="357"/>
      <c r="Q66" s="357"/>
      <c r="R66" s="357"/>
      <c r="S66" s="357"/>
      <c r="T66" s="357"/>
      <c r="U66" s="357"/>
      <c r="V66" s="357"/>
      <c r="W66" s="357"/>
      <c r="X66" s="357"/>
      <c r="Y66" s="357"/>
      <c r="Z66" s="357"/>
      <c r="AA66" s="357"/>
      <c r="AB66" s="357"/>
    </row>
    <row r="67" spans="1:28" s="162" customFormat="1" ht="12.75">
      <c r="A67" s="204"/>
      <c r="B67" s="216"/>
      <c r="C67" s="216"/>
      <c r="D67" s="216"/>
      <c r="E67" s="216"/>
      <c r="F67" s="216"/>
      <c r="G67" s="216"/>
      <c r="H67" s="216"/>
      <c r="I67" s="216"/>
      <c r="J67" s="216"/>
      <c r="K67" s="216"/>
      <c r="L67" s="454"/>
      <c r="M67" s="938"/>
      <c r="N67" s="357"/>
      <c r="O67" s="357"/>
      <c r="P67" s="357"/>
      <c r="Q67" s="357"/>
      <c r="R67" s="357"/>
      <c r="S67" s="357"/>
      <c r="T67" s="357"/>
      <c r="U67" s="357"/>
      <c r="V67" s="357"/>
      <c r="W67" s="357"/>
      <c r="X67" s="357"/>
      <c r="Y67" s="357"/>
      <c r="Z67" s="357"/>
      <c r="AA67" s="357"/>
      <c r="AB67" s="357"/>
    </row>
    <row r="68" spans="1:28" s="162" customFormat="1" ht="7.5" customHeight="1">
      <c r="A68" s="377"/>
      <c r="B68" s="378"/>
      <c r="C68" s="379"/>
      <c r="D68" s="380"/>
      <c r="E68" s="380"/>
      <c r="F68" s="380"/>
      <c r="G68" s="381"/>
      <c r="H68" s="381"/>
      <c r="I68" s="381"/>
      <c r="J68" s="377"/>
      <c r="K68" s="377"/>
      <c r="L68" s="454"/>
      <c r="M68" s="938"/>
      <c r="N68" s="357"/>
      <c r="O68" s="357"/>
      <c r="P68" s="357"/>
      <c r="Q68" s="357"/>
      <c r="R68" s="357"/>
      <c r="S68" s="357"/>
      <c r="T68" s="357"/>
      <c r="U68" s="357"/>
      <c r="V68" s="357"/>
      <c r="W68" s="357"/>
      <c r="X68" s="357"/>
      <c r="Y68" s="357"/>
      <c r="Z68" s="357"/>
      <c r="AA68" s="357"/>
      <c r="AB68" s="357"/>
    </row>
    <row r="69" spans="1:28" s="162" customFormat="1" ht="12.75">
      <c r="A69" s="367"/>
      <c r="B69" s="1296"/>
      <c r="C69" s="1296"/>
      <c r="D69" s="1296"/>
      <c r="E69" s="428"/>
      <c r="F69" s="428"/>
      <c r="G69" s="1297"/>
      <c r="H69" s="1297"/>
      <c r="I69" s="1297"/>
      <c r="J69" s="1297"/>
      <c r="K69" s="1297"/>
      <c r="L69" s="454"/>
      <c r="M69" s="938"/>
      <c r="N69" s="357"/>
      <c r="O69" s="357"/>
      <c r="P69" s="357"/>
      <c r="Q69" s="357"/>
      <c r="R69" s="357"/>
      <c r="S69" s="357"/>
      <c r="T69" s="357"/>
      <c r="U69" s="357"/>
      <c r="V69" s="357"/>
      <c r="W69" s="357"/>
      <c r="X69" s="357"/>
      <c r="Y69" s="357"/>
      <c r="Z69" s="357"/>
      <c r="AA69" s="357"/>
      <c r="AB69" s="357"/>
    </row>
    <row r="70" spans="1:28" s="162" customFormat="1" ht="12">
      <c r="A70" s="368"/>
      <c r="B70" s="369"/>
      <c r="C70" s="369"/>
      <c r="D70" s="369"/>
      <c r="E70" s="369"/>
      <c r="F70" s="369"/>
      <c r="G70" s="370"/>
      <c r="H70" s="370"/>
      <c r="I70" s="382"/>
      <c r="J70" s="370"/>
      <c r="K70" s="370"/>
      <c r="L70" s="454"/>
      <c r="M70" s="938"/>
      <c r="N70" s="357"/>
      <c r="O70" s="357"/>
      <c r="P70" s="357"/>
      <c r="Q70" s="357"/>
      <c r="R70" s="357"/>
      <c r="S70" s="357"/>
      <c r="T70" s="357"/>
      <c r="U70" s="357"/>
      <c r="V70" s="357"/>
      <c r="W70" s="357"/>
      <c r="X70" s="357"/>
      <c r="Y70" s="357"/>
      <c r="Z70" s="357"/>
      <c r="AA70" s="357"/>
      <c r="AB70" s="357"/>
    </row>
    <row r="71" spans="1:28" s="162" customFormat="1" ht="8.25" customHeight="1">
      <c r="A71" s="383"/>
      <c r="B71" s="384"/>
      <c r="C71" s="385"/>
      <c r="D71" s="385"/>
      <c r="E71" s="385"/>
      <c r="F71" s="385"/>
      <c r="G71" s="385"/>
      <c r="H71" s="385"/>
      <c r="I71" s="385"/>
      <c r="J71" s="385"/>
      <c r="K71" s="385"/>
      <c r="L71" s="454"/>
      <c r="M71" s="938"/>
      <c r="N71" s="357"/>
      <c r="O71" s="357"/>
      <c r="P71" s="357"/>
      <c r="Q71" s="357"/>
      <c r="R71" s="357"/>
      <c r="S71" s="357"/>
      <c r="T71" s="357"/>
      <c r="U71" s="357"/>
      <c r="V71" s="357"/>
      <c r="W71" s="357"/>
      <c r="X71" s="357"/>
      <c r="Y71" s="357"/>
      <c r="Z71" s="357"/>
      <c r="AA71" s="357"/>
      <c r="AB71" s="357"/>
    </row>
    <row r="72" spans="1:28" s="162" customFormat="1" ht="12.75">
      <c r="A72" s="371"/>
      <c r="B72" s="372"/>
      <c r="C72" s="372"/>
      <c r="D72" s="372"/>
      <c r="E72" s="372"/>
      <c r="F72" s="372"/>
      <c r="G72" s="372"/>
      <c r="H72" s="372"/>
      <c r="I72" s="386"/>
      <c r="J72" s="372"/>
      <c r="K72" s="373"/>
      <c r="L72" s="695"/>
      <c r="M72" s="938"/>
      <c r="N72" s="357"/>
      <c r="O72" s="357"/>
      <c r="P72" s="357"/>
      <c r="Q72" s="357"/>
      <c r="R72" s="357"/>
      <c r="S72" s="357"/>
      <c r="T72" s="357"/>
      <c r="U72" s="357"/>
      <c r="V72" s="357"/>
      <c r="W72" s="357"/>
      <c r="X72" s="357"/>
      <c r="Y72" s="357"/>
      <c r="Z72" s="357"/>
      <c r="AA72" s="357"/>
      <c r="AB72" s="357"/>
    </row>
    <row r="73" spans="1:28" s="162" customFormat="1" ht="12.75">
      <c r="A73" s="374"/>
      <c r="B73" s="375"/>
      <c r="C73" s="375"/>
      <c r="D73" s="375"/>
      <c r="E73" s="375"/>
      <c r="F73" s="375"/>
      <c r="G73" s="375"/>
      <c r="H73" s="375"/>
      <c r="I73" s="387"/>
      <c r="J73" s="375"/>
      <c r="K73" s="376"/>
      <c r="L73" s="454"/>
      <c r="M73" s="938"/>
      <c r="N73" s="357"/>
      <c r="O73" s="357"/>
      <c r="P73" s="357"/>
      <c r="Q73" s="357"/>
      <c r="R73" s="357"/>
      <c r="S73" s="357"/>
      <c r="T73" s="357"/>
      <c r="U73" s="357"/>
      <c r="V73" s="357"/>
      <c r="W73" s="357"/>
      <c r="X73" s="357"/>
      <c r="Y73" s="357"/>
      <c r="Z73" s="357"/>
      <c r="AA73" s="357"/>
      <c r="AB73" s="357"/>
    </row>
    <row r="74" spans="1:28" s="162" customFormat="1" ht="12.75">
      <c r="A74" s="371"/>
      <c r="B74" s="372"/>
      <c r="C74" s="372"/>
      <c r="D74" s="372"/>
      <c r="E74" s="372"/>
      <c r="F74" s="372"/>
      <c r="G74" s="372"/>
      <c r="H74" s="372"/>
      <c r="I74" s="386"/>
      <c r="J74" s="372"/>
      <c r="K74" s="373"/>
      <c r="L74" s="454"/>
      <c r="M74" s="938"/>
      <c r="N74" s="357"/>
      <c r="O74" s="357"/>
      <c r="P74" s="357"/>
      <c r="Q74" s="357"/>
      <c r="R74" s="357"/>
      <c r="S74" s="357"/>
      <c r="T74" s="357"/>
      <c r="U74" s="357"/>
      <c r="V74" s="357"/>
      <c r="W74" s="357"/>
      <c r="X74" s="357"/>
      <c r="Y74" s="357"/>
      <c r="Z74" s="357"/>
      <c r="AA74" s="357"/>
      <c r="AB74" s="357"/>
    </row>
    <row r="75" spans="1:28" s="162" customFormat="1" ht="12.75">
      <c r="A75" s="374"/>
      <c r="B75" s="375"/>
      <c r="C75" s="375"/>
      <c r="D75" s="375"/>
      <c r="E75" s="375"/>
      <c r="F75" s="375"/>
      <c r="G75" s="375"/>
      <c r="H75" s="375"/>
      <c r="I75" s="387"/>
      <c r="J75" s="375"/>
      <c r="K75" s="376"/>
      <c r="L75" s="454"/>
      <c r="M75" s="938"/>
      <c r="N75" s="357"/>
      <c r="O75" s="357"/>
      <c r="P75" s="357"/>
      <c r="Q75" s="357"/>
      <c r="R75" s="357"/>
      <c r="S75" s="357"/>
      <c r="T75" s="357"/>
      <c r="U75" s="357"/>
      <c r="V75" s="357"/>
      <c r="W75" s="357"/>
      <c r="X75" s="357"/>
      <c r="Y75" s="357"/>
      <c r="Z75" s="357"/>
      <c r="AA75" s="357"/>
      <c r="AB75" s="357"/>
    </row>
    <row r="76" spans="1:28" s="162" customFormat="1" ht="12.75">
      <c r="A76" s="371"/>
      <c r="B76" s="372"/>
      <c r="C76" s="372"/>
      <c r="D76" s="372"/>
      <c r="E76" s="372"/>
      <c r="F76" s="372"/>
      <c r="G76" s="372"/>
      <c r="H76" s="372"/>
      <c r="I76" s="386"/>
      <c r="J76" s="372"/>
      <c r="K76" s="373"/>
      <c r="L76" s="454"/>
      <c r="M76" s="938"/>
      <c r="N76" s="357"/>
      <c r="O76" s="357"/>
      <c r="P76" s="357"/>
      <c r="Q76" s="357"/>
      <c r="R76" s="357"/>
      <c r="S76" s="357"/>
      <c r="T76" s="357"/>
      <c r="U76" s="357"/>
      <c r="V76" s="357"/>
      <c r="W76" s="357"/>
      <c r="X76" s="357"/>
      <c r="Y76" s="357"/>
      <c r="Z76" s="357"/>
      <c r="AA76" s="357"/>
      <c r="AB76" s="357"/>
    </row>
    <row r="77" spans="1:28" s="162" customFormat="1" ht="12.75">
      <c r="A77" s="285"/>
      <c r="B77" s="286"/>
      <c r="C77" s="286"/>
      <c r="D77" s="286"/>
      <c r="E77" s="286"/>
      <c r="F77" s="286"/>
      <c r="G77" s="286"/>
      <c r="H77" s="286"/>
      <c r="I77" s="287"/>
      <c r="J77" s="286"/>
      <c r="K77" s="288"/>
      <c r="L77" s="454"/>
      <c r="M77" s="938"/>
      <c r="N77" s="357"/>
      <c r="O77" s="357"/>
      <c r="P77" s="357"/>
      <c r="Q77" s="357"/>
      <c r="R77" s="357"/>
      <c r="S77" s="357"/>
      <c r="T77" s="357"/>
      <c r="U77" s="357"/>
      <c r="V77" s="357"/>
      <c r="W77" s="357"/>
      <c r="X77" s="357"/>
      <c r="Y77" s="357"/>
      <c r="Z77" s="357"/>
      <c r="AA77" s="357"/>
      <c r="AB77" s="357"/>
    </row>
    <row r="78" spans="1:28" s="162" customFormat="1" ht="12.75">
      <c r="A78" s="285"/>
      <c r="B78" s="388"/>
      <c r="C78" s="388"/>
      <c r="D78" s="388"/>
      <c r="E78" s="388"/>
      <c r="F78" s="388"/>
      <c r="G78" s="388"/>
      <c r="H78" s="388"/>
      <c r="I78" s="287"/>
      <c r="J78" s="388"/>
      <c r="K78" s="288"/>
      <c r="L78" s="454"/>
      <c r="M78" s="938"/>
      <c r="N78" s="357"/>
      <c r="O78" s="357"/>
      <c r="P78" s="357"/>
      <c r="Q78" s="357"/>
      <c r="R78" s="357"/>
      <c r="S78" s="357"/>
      <c r="T78" s="357"/>
      <c r="U78" s="357"/>
      <c r="V78" s="357"/>
      <c r="W78" s="357"/>
      <c r="X78" s="357"/>
      <c r="Y78" s="357"/>
      <c r="Z78" s="357"/>
      <c r="AA78" s="357"/>
      <c r="AB78" s="357"/>
    </row>
    <row r="79" spans="1:28" s="162" customFormat="1" ht="12.75">
      <c r="A79" s="204"/>
      <c r="B79" s="216"/>
      <c r="C79" s="216"/>
      <c r="D79" s="216"/>
      <c r="E79" s="216"/>
      <c r="F79" s="216"/>
      <c r="G79" s="216"/>
      <c r="H79" s="216"/>
      <c r="I79" s="216"/>
      <c r="J79" s="216"/>
      <c r="K79" s="216"/>
      <c r="L79" s="454"/>
      <c r="M79" s="938"/>
      <c r="N79" s="357"/>
      <c r="O79" s="357"/>
      <c r="P79" s="357"/>
      <c r="Q79" s="357"/>
      <c r="R79" s="357"/>
      <c r="S79" s="357"/>
      <c r="T79" s="357"/>
      <c r="U79" s="357"/>
      <c r="V79" s="357"/>
      <c r="W79" s="357"/>
      <c r="X79" s="357"/>
      <c r="Y79" s="357"/>
      <c r="Z79" s="357"/>
      <c r="AA79" s="357"/>
      <c r="AB79" s="357"/>
    </row>
    <row r="80" spans="1:28" s="162" customFormat="1" ht="12.75">
      <c r="A80" s="204"/>
      <c r="B80" s="216"/>
      <c r="C80" s="216"/>
      <c r="D80" s="216"/>
      <c r="E80" s="216"/>
      <c r="F80" s="216"/>
      <c r="G80" s="216"/>
      <c r="H80" s="216"/>
      <c r="I80" s="216"/>
      <c r="J80" s="216"/>
      <c r="K80" s="216"/>
      <c r="L80" s="696"/>
      <c r="M80" s="938"/>
      <c r="N80" s="357"/>
      <c r="O80" s="357"/>
      <c r="P80" s="357"/>
      <c r="Q80" s="357"/>
      <c r="R80" s="357"/>
      <c r="S80" s="357"/>
      <c r="T80" s="357"/>
      <c r="U80" s="357"/>
      <c r="V80" s="357"/>
      <c r="W80" s="357"/>
      <c r="X80" s="357"/>
      <c r="Y80" s="357"/>
      <c r="Z80" s="357"/>
      <c r="AA80" s="357"/>
      <c r="AB80" s="357"/>
    </row>
    <row r="81" spans="1:28" s="162" customFormat="1" ht="12.75">
      <c r="A81" s="204"/>
      <c r="B81" s="216"/>
      <c r="C81" s="216"/>
      <c r="D81" s="216"/>
      <c r="E81" s="216"/>
      <c r="F81" s="216"/>
      <c r="G81" s="216"/>
      <c r="H81" s="216"/>
      <c r="I81" s="216"/>
      <c r="J81" s="216"/>
      <c r="K81" s="216"/>
      <c r="L81" s="454"/>
      <c r="M81" s="938"/>
      <c r="N81" s="357"/>
      <c r="O81" s="357"/>
      <c r="P81" s="357"/>
      <c r="Q81" s="357"/>
      <c r="R81" s="357"/>
      <c r="S81" s="357"/>
      <c r="T81" s="357"/>
      <c r="U81" s="357"/>
      <c r="V81" s="357"/>
      <c r="W81" s="357"/>
      <c r="X81" s="357"/>
      <c r="Y81" s="357"/>
      <c r="Z81" s="357"/>
      <c r="AA81" s="357"/>
      <c r="AB81" s="357"/>
    </row>
    <row r="82" spans="1:28" s="162" customFormat="1" ht="12.75">
      <c r="A82" s="204"/>
      <c r="B82" s="216"/>
      <c r="C82" s="216"/>
      <c r="D82" s="216"/>
      <c r="E82" s="216"/>
      <c r="F82" s="216"/>
      <c r="G82" s="216"/>
      <c r="H82" s="216"/>
      <c r="I82" s="216"/>
      <c r="J82" s="216"/>
      <c r="K82" s="216"/>
      <c r="L82" s="454"/>
      <c r="M82" s="938"/>
      <c r="N82" s="357"/>
      <c r="O82" s="357"/>
      <c r="P82" s="357"/>
      <c r="Q82" s="357"/>
      <c r="R82" s="357"/>
      <c r="S82" s="357"/>
      <c r="T82" s="357"/>
      <c r="U82" s="357"/>
      <c r="V82" s="357"/>
      <c r="W82" s="357"/>
      <c r="X82" s="357"/>
      <c r="Y82" s="357"/>
      <c r="Z82" s="357"/>
      <c r="AA82" s="357"/>
      <c r="AB82" s="357"/>
    </row>
    <row r="83" spans="1:28" s="162" customFormat="1" ht="12.75">
      <c r="A83" s="204"/>
      <c r="B83" s="216"/>
      <c r="C83" s="216"/>
      <c r="D83" s="216"/>
      <c r="E83" s="216"/>
      <c r="F83" s="216"/>
      <c r="G83" s="216"/>
      <c r="H83" s="216"/>
      <c r="I83" s="216"/>
      <c r="J83" s="216"/>
      <c r="K83" s="216"/>
      <c r="L83" s="454"/>
      <c r="M83" s="938"/>
      <c r="N83" s="357"/>
      <c r="O83" s="357"/>
      <c r="P83" s="357"/>
      <c r="Q83" s="357"/>
      <c r="R83" s="357"/>
      <c r="S83" s="357"/>
      <c r="T83" s="357"/>
      <c r="U83" s="357"/>
      <c r="V83" s="357"/>
      <c r="W83" s="357"/>
      <c r="X83" s="357"/>
      <c r="Y83" s="357"/>
      <c r="Z83" s="357"/>
      <c r="AA83" s="357"/>
      <c r="AB83" s="357"/>
    </row>
    <row r="84" spans="1:28" s="162" customFormat="1" ht="12.75">
      <c r="A84" s="204"/>
      <c r="B84" s="216"/>
      <c r="C84" s="216"/>
      <c r="D84" s="216"/>
      <c r="E84" s="216"/>
      <c r="F84" s="216"/>
      <c r="G84" s="216"/>
      <c r="H84" s="216"/>
      <c r="I84" s="216"/>
      <c r="J84" s="216"/>
      <c r="K84" s="216"/>
      <c r="L84" s="454"/>
      <c r="M84" s="938"/>
      <c r="N84" s="357"/>
      <c r="O84" s="357"/>
      <c r="P84" s="357"/>
      <c r="Q84" s="357"/>
      <c r="R84" s="357"/>
      <c r="S84" s="357"/>
      <c r="T84" s="357"/>
      <c r="U84" s="357"/>
      <c r="V84" s="357"/>
      <c r="W84" s="357"/>
      <c r="X84" s="357"/>
      <c r="Y84" s="357"/>
      <c r="Z84" s="357"/>
      <c r="AA84" s="357"/>
      <c r="AB84" s="357"/>
    </row>
    <row r="85" spans="1:28" s="162" customFormat="1" ht="12.75">
      <c r="A85" s="204"/>
      <c r="B85" s="216"/>
      <c r="C85" s="216"/>
      <c r="D85" s="216"/>
      <c r="E85" s="216"/>
      <c r="F85" s="216"/>
      <c r="G85" s="216"/>
      <c r="H85" s="216"/>
      <c r="I85" s="216"/>
      <c r="J85" s="216"/>
      <c r="K85" s="216"/>
      <c r="L85" s="454"/>
      <c r="M85" s="938"/>
      <c r="N85" s="357"/>
      <c r="O85" s="357"/>
      <c r="P85" s="357"/>
      <c r="Q85" s="357"/>
      <c r="R85" s="357"/>
      <c r="S85" s="357"/>
      <c r="T85" s="357"/>
      <c r="U85" s="357"/>
      <c r="V85" s="357"/>
      <c r="W85" s="357"/>
      <c r="X85" s="357"/>
      <c r="Y85" s="357"/>
      <c r="Z85" s="357"/>
      <c r="AA85" s="357"/>
      <c r="AB85" s="357"/>
    </row>
    <row r="86" spans="1:28" s="162" customFormat="1" ht="12.75">
      <c r="A86" s="204"/>
      <c r="B86" s="216"/>
      <c r="C86" s="216"/>
      <c r="D86" s="216"/>
      <c r="E86" s="216"/>
      <c r="F86" s="216"/>
      <c r="G86" s="216"/>
      <c r="H86" s="216"/>
      <c r="I86" s="216"/>
      <c r="J86" s="216"/>
      <c r="K86" s="216"/>
      <c r="L86" s="454"/>
      <c r="M86" s="938"/>
      <c r="N86" s="357"/>
      <c r="O86" s="357"/>
      <c r="P86" s="357"/>
      <c r="Q86" s="357"/>
      <c r="R86" s="357"/>
      <c r="S86" s="357"/>
      <c r="T86" s="357"/>
      <c r="U86" s="357"/>
      <c r="V86" s="357"/>
      <c r="W86" s="357"/>
      <c r="X86" s="357"/>
      <c r="Y86" s="357"/>
      <c r="Z86" s="357"/>
      <c r="AA86" s="357"/>
      <c r="AB86" s="357"/>
    </row>
    <row r="87" spans="1:28" s="162" customFormat="1" ht="12.75">
      <c r="A87" s="204"/>
      <c r="B87" s="216"/>
      <c r="C87" s="216"/>
      <c r="D87" s="216"/>
      <c r="E87" s="216"/>
      <c r="F87" s="216"/>
      <c r="G87" s="216"/>
      <c r="H87" s="216"/>
      <c r="I87" s="216"/>
      <c r="J87" s="216"/>
      <c r="K87" s="216"/>
      <c r="L87" s="454"/>
      <c r="M87" s="938"/>
      <c r="N87" s="357"/>
      <c r="O87" s="357"/>
      <c r="P87" s="357"/>
      <c r="Q87" s="357"/>
      <c r="R87" s="357"/>
      <c r="S87" s="357"/>
      <c r="T87" s="357"/>
      <c r="U87" s="357"/>
      <c r="V87" s="357"/>
      <c r="W87" s="357"/>
      <c r="X87" s="357"/>
      <c r="Y87" s="357"/>
      <c r="Z87" s="357"/>
      <c r="AA87" s="357"/>
      <c r="AB87" s="357"/>
    </row>
    <row r="88" spans="1:28" s="162" customFormat="1" ht="12.75">
      <c r="A88" s="204"/>
      <c r="B88" s="216"/>
      <c r="C88" s="216"/>
      <c r="D88" s="216"/>
      <c r="E88" s="216"/>
      <c r="F88" s="216"/>
      <c r="G88" s="216"/>
      <c r="H88" s="216"/>
      <c r="I88" s="216"/>
      <c r="J88" s="216"/>
      <c r="K88" s="216"/>
      <c r="L88" s="454"/>
      <c r="M88" s="938"/>
      <c r="N88" s="357"/>
      <c r="O88" s="357"/>
      <c r="P88" s="357"/>
      <c r="Q88" s="357"/>
      <c r="R88" s="357"/>
      <c r="S88" s="357"/>
      <c r="T88" s="357"/>
      <c r="U88" s="357"/>
      <c r="V88" s="357"/>
      <c r="W88" s="357"/>
      <c r="X88" s="357"/>
      <c r="Y88" s="357"/>
      <c r="Z88" s="357"/>
      <c r="AA88" s="357"/>
      <c r="AB88" s="357"/>
    </row>
    <row r="89" spans="1:28" s="162" customFormat="1" ht="12.75">
      <c r="A89" s="204"/>
      <c r="B89" s="216"/>
      <c r="C89" s="216"/>
      <c r="D89" s="216"/>
      <c r="E89" s="216"/>
      <c r="F89" s="216"/>
      <c r="G89" s="216"/>
      <c r="H89" s="216"/>
      <c r="I89" s="216"/>
      <c r="J89" s="216"/>
      <c r="K89" s="216"/>
      <c r="L89" s="454"/>
      <c r="M89" s="938"/>
      <c r="N89" s="357"/>
      <c r="O89" s="357"/>
      <c r="P89" s="357"/>
      <c r="Q89" s="357"/>
      <c r="R89" s="357"/>
      <c r="S89" s="357"/>
      <c r="T89" s="357"/>
      <c r="U89" s="357"/>
      <c r="V89" s="357"/>
      <c r="W89" s="357"/>
      <c r="X89" s="357"/>
      <c r="Y89" s="357"/>
      <c r="Z89" s="357"/>
      <c r="AA89" s="357"/>
      <c r="AB89" s="357"/>
    </row>
    <row r="90" spans="1:28" s="162" customFormat="1" ht="12.75">
      <c r="A90" s="204"/>
      <c r="B90" s="216"/>
      <c r="C90" s="216"/>
      <c r="D90" s="216"/>
      <c r="E90" s="216"/>
      <c r="F90" s="216"/>
      <c r="G90" s="216"/>
      <c r="H90" s="216"/>
      <c r="I90" s="216"/>
      <c r="J90" s="216"/>
      <c r="K90" s="216"/>
      <c r="L90" s="454"/>
      <c r="M90" s="938"/>
      <c r="N90" s="357"/>
      <c r="O90" s="357"/>
      <c r="P90" s="357"/>
      <c r="Q90" s="357"/>
      <c r="R90" s="357"/>
      <c r="S90" s="357"/>
      <c r="T90" s="357"/>
      <c r="U90" s="357"/>
      <c r="V90" s="357"/>
      <c r="W90" s="357"/>
      <c r="X90" s="357"/>
      <c r="Y90" s="357"/>
      <c r="Z90" s="357"/>
      <c r="AA90" s="357"/>
      <c r="AB90" s="357"/>
    </row>
    <row r="91" spans="1:28" s="162" customFormat="1" ht="12.75">
      <c r="A91" s="204"/>
      <c r="B91" s="216"/>
      <c r="C91" s="216"/>
      <c r="D91" s="216"/>
      <c r="E91" s="216"/>
      <c r="F91" s="216"/>
      <c r="G91" s="216"/>
      <c r="H91" s="216"/>
      <c r="I91" s="216"/>
      <c r="J91" s="216"/>
      <c r="K91" s="216"/>
      <c r="L91" s="454"/>
      <c r="M91" s="938"/>
      <c r="N91" s="357"/>
      <c r="O91" s="357"/>
      <c r="P91" s="357"/>
      <c r="Q91" s="357"/>
      <c r="R91" s="357"/>
      <c r="S91" s="357"/>
      <c r="T91" s="357"/>
      <c r="U91" s="357"/>
      <c r="V91" s="357"/>
      <c r="W91" s="357"/>
      <c r="X91" s="357"/>
      <c r="Y91" s="357"/>
      <c r="Z91" s="357"/>
      <c r="AA91" s="357"/>
      <c r="AB91" s="357"/>
    </row>
    <row r="92" spans="1:28" s="162" customFormat="1" ht="12.75">
      <c r="A92" s="204"/>
      <c r="B92" s="216"/>
      <c r="C92" s="216"/>
      <c r="D92" s="216"/>
      <c r="E92" s="216"/>
      <c r="F92" s="216"/>
      <c r="G92" s="216"/>
      <c r="H92" s="216"/>
      <c r="I92" s="216"/>
      <c r="J92" s="216"/>
      <c r="K92" s="216"/>
      <c r="L92" s="454"/>
      <c r="M92" s="938"/>
      <c r="N92" s="357"/>
      <c r="O92" s="357"/>
      <c r="P92" s="357"/>
      <c r="Q92" s="357"/>
      <c r="R92" s="357"/>
      <c r="S92" s="357"/>
      <c r="T92" s="357"/>
      <c r="U92" s="357"/>
      <c r="V92" s="357"/>
      <c r="W92" s="357"/>
      <c r="X92" s="357"/>
      <c r="Y92" s="357"/>
      <c r="Z92" s="357"/>
      <c r="AA92" s="357"/>
      <c r="AB92" s="357"/>
    </row>
    <row r="93" spans="1:28" s="162" customFormat="1" ht="12.75">
      <c r="A93" s="204"/>
      <c r="B93" s="216"/>
      <c r="C93" s="216"/>
      <c r="D93" s="216"/>
      <c r="E93" s="216"/>
      <c r="F93" s="216"/>
      <c r="G93" s="216"/>
      <c r="H93" s="216"/>
      <c r="I93" s="216"/>
      <c r="J93" s="216"/>
      <c r="K93" s="216"/>
      <c r="L93" s="454"/>
      <c r="M93" s="938"/>
      <c r="N93" s="357"/>
      <c r="O93" s="357"/>
      <c r="P93" s="357"/>
      <c r="Q93" s="357"/>
      <c r="R93" s="357"/>
      <c r="S93" s="357"/>
      <c r="T93" s="357"/>
      <c r="U93" s="357"/>
      <c r="V93" s="357"/>
      <c r="W93" s="357"/>
      <c r="X93" s="357"/>
      <c r="Y93" s="357"/>
      <c r="Z93" s="357"/>
      <c r="AA93" s="357"/>
      <c r="AB93" s="357"/>
    </row>
    <row r="94" spans="1:28" s="162" customFormat="1" ht="12.75">
      <c r="A94" s="204"/>
      <c r="B94" s="216"/>
      <c r="C94" s="216"/>
      <c r="D94" s="216"/>
      <c r="E94" s="216"/>
      <c r="F94" s="216"/>
      <c r="G94" s="216"/>
      <c r="H94" s="216"/>
      <c r="I94" s="216"/>
      <c r="J94" s="216"/>
      <c r="K94" s="216"/>
      <c r="L94" s="454"/>
      <c r="M94" s="938"/>
      <c r="N94" s="357"/>
      <c r="O94" s="357"/>
      <c r="P94" s="357"/>
      <c r="Q94" s="357"/>
      <c r="R94" s="357"/>
      <c r="S94" s="357"/>
      <c r="T94" s="357"/>
      <c r="U94" s="357"/>
      <c r="V94" s="357"/>
      <c r="W94" s="357"/>
      <c r="X94" s="357"/>
      <c r="Y94" s="357"/>
      <c r="Z94" s="357"/>
      <c r="AA94" s="357"/>
      <c r="AB94" s="357"/>
    </row>
    <row r="95" spans="1:28" s="162" customFormat="1" ht="12.75">
      <c r="A95" s="204"/>
      <c r="B95" s="216"/>
      <c r="C95" s="216"/>
      <c r="D95" s="216"/>
      <c r="E95" s="216"/>
      <c r="F95" s="216"/>
      <c r="G95" s="216"/>
      <c r="H95" s="216"/>
      <c r="I95" s="216"/>
      <c r="J95" s="216"/>
      <c r="K95" s="216"/>
      <c r="L95" s="454"/>
      <c r="M95" s="938"/>
      <c r="N95" s="357"/>
      <c r="O95" s="357"/>
      <c r="P95" s="357"/>
      <c r="Q95" s="357"/>
      <c r="R95" s="357"/>
      <c r="S95" s="357"/>
      <c r="T95" s="357"/>
      <c r="U95" s="357"/>
      <c r="V95" s="357"/>
      <c r="W95" s="357"/>
      <c r="X95" s="357"/>
      <c r="Y95" s="357"/>
      <c r="Z95" s="357"/>
      <c r="AA95" s="357"/>
      <c r="AB95" s="357"/>
    </row>
    <row r="96" spans="1:28" s="162" customFormat="1" ht="12.75">
      <c r="A96" s="204"/>
      <c r="B96" s="216"/>
      <c r="C96" s="216"/>
      <c r="D96" s="216"/>
      <c r="E96" s="216"/>
      <c r="F96" s="216"/>
      <c r="G96" s="216"/>
      <c r="H96" s="216"/>
      <c r="I96" s="216"/>
      <c r="J96" s="216"/>
      <c r="K96" s="216"/>
      <c r="L96" s="454"/>
      <c r="M96" s="938"/>
      <c r="N96" s="357"/>
      <c r="O96" s="357"/>
      <c r="P96" s="357"/>
      <c r="Q96" s="357"/>
      <c r="R96" s="357"/>
      <c r="S96" s="357"/>
      <c r="T96" s="357"/>
      <c r="U96" s="357"/>
      <c r="V96" s="357"/>
      <c r="W96" s="357"/>
      <c r="X96" s="357"/>
      <c r="Y96" s="357"/>
      <c r="Z96" s="357"/>
      <c r="AA96" s="357"/>
      <c r="AB96" s="357"/>
    </row>
    <row r="97" spans="1:28" s="162" customFormat="1" ht="12.75">
      <c r="A97" s="204"/>
      <c r="B97" s="216"/>
      <c r="C97" s="216"/>
      <c r="D97" s="216"/>
      <c r="E97" s="216"/>
      <c r="F97" s="216"/>
      <c r="G97" s="216"/>
      <c r="H97" s="216"/>
      <c r="I97" s="216"/>
      <c r="J97" s="216"/>
      <c r="K97" s="216"/>
      <c r="L97" s="454"/>
      <c r="M97" s="938"/>
      <c r="N97" s="357"/>
      <c r="O97" s="357"/>
      <c r="P97" s="357"/>
      <c r="Q97" s="357"/>
      <c r="R97" s="357"/>
      <c r="S97" s="357"/>
      <c r="T97" s="357"/>
      <c r="U97" s="357"/>
      <c r="V97" s="357"/>
      <c r="W97" s="357"/>
      <c r="X97" s="357"/>
      <c r="Y97" s="357"/>
      <c r="Z97" s="357"/>
      <c r="AA97" s="357"/>
      <c r="AB97" s="357"/>
    </row>
    <row r="98" spans="1:28" s="162" customFormat="1" ht="12.75">
      <c r="A98" s="204"/>
      <c r="B98" s="216"/>
      <c r="C98" s="216"/>
      <c r="D98" s="216"/>
      <c r="E98" s="216"/>
      <c r="F98" s="216"/>
      <c r="G98" s="216"/>
      <c r="H98" s="216"/>
      <c r="I98" s="216"/>
      <c r="J98" s="216"/>
      <c r="K98" s="216"/>
      <c r="L98" s="454"/>
      <c r="M98" s="938"/>
      <c r="N98" s="357"/>
      <c r="O98" s="357"/>
      <c r="P98" s="357"/>
      <c r="Q98" s="357"/>
      <c r="R98" s="357"/>
      <c r="S98" s="357"/>
      <c r="T98" s="357"/>
      <c r="U98" s="357"/>
      <c r="V98" s="357"/>
      <c r="W98" s="357"/>
      <c r="X98" s="357"/>
      <c r="Y98" s="357"/>
      <c r="Z98" s="357"/>
      <c r="AA98" s="357"/>
      <c r="AB98" s="357"/>
    </row>
    <row r="99" spans="1:28" s="162" customFormat="1" ht="12.75">
      <c r="A99" s="204"/>
      <c r="B99" s="216"/>
      <c r="C99" s="216"/>
      <c r="D99" s="216"/>
      <c r="E99" s="216"/>
      <c r="F99" s="216"/>
      <c r="G99" s="216"/>
      <c r="H99" s="216"/>
      <c r="I99" s="216"/>
      <c r="J99" s="216"/>
      <c r="K99" s="216"/>
      <c r="L99" s="454"/>
      <c r="M99" s="938"/>
      <c r="N99" s="357"/>
      <c r="O99" s="357"/>
      <c r="P99" s="357"/>
      <c r="Q99" s="357"/>
      <c r="R99" s="357"/>
      <c r="S99" s="357"/>
      <c r="T99" s="357"/>
      <c r="U99" s="357"/>
      <c r="V99" s="357"/>
      <c r="W99" s="357"/>
      <c r="X99" s="357"/>
      <c r="Y99" s="357"/>
      <c r="Z99" s="357"/>
      <c r="AA99" s="357"/>
      <c r="AB99" s="357"/>
    </row>
    <row r="100" spans="1:28" s="162" customFormat="1" ht="12.75">
      <c r="A100" s="204"/>
      <c r="B100" s="216"/>
      <c r="C100" s="216"/>
      <c r="D100" s="216"/>
      <c r="E100" s="216"/>
      <c r="F100" s="216"/>
      <c r="G100" s="216"/>
      <c r="H100" s="216"/>
      <c r="I100" s="216"/>
      <c r="J100" s="216"/>
      <c r="K100" s="216"/>
      <c r="L100" s="454"/>
      <c r="M100" s="938"/>
      <c r="N100" s="357"/>
      <c r="O100" s="357"/>
      <c r="P100" s="357"/>
      <c r="Q100" s="357"/>
      <c r="R100" s="357"/>
      <c r="S100" s="357"/>
      <c r="T100" s="357"/>
      <c r="U100" s="357"/>
      <c r="V100" s="357"/>
      <c r="W100" s="357"/>
      <c r="X100" s="357"/>
      <c r="Y100" s="357"/>
      <c r="Z100" s="357"/>
      <c r="AA100" s="357"/>
      <c r="AB100" s="357"/>
    </row>
    <row r="101" spans="1:28" s="162" customFormat="1" ht="12.75">
      <c r="A101" s="204"/>
      <c r="B101" s="216"/>
      <c r="C101" s="216"/>
      <c r="D101" s="216"/>
      <c r="E101" s="216"/>
      <c r="F101" s="216"/>
      <c r="G101" s="216"/>
      <c r="H101" s="216"/>
      <c r="I101" s="216"/>
      <c r="J101" s="216"/>
      <c r="K101" s="216"/>
      <c r="L101" s="454"/>
      <c r="M101" s="938"/>
      <c r="N101" s="357"/>
      <c r="O101" s="357"/>
      <c r="P101" s="357"/>
      <c r="Q101" s="357"/>
      <c r="R101" s="357"/>
      <c r="S101" s="357"/>
      <c r="T101" s="357"/>
      <c r="U101" s="357"/>
      <c r="V101" s="357"/>
      <c r="W101" s="357"/>
      <c r="X101" s="357"/>
      <c r="Y101" s="357"/>
      <c r="Z101" s="357"/>
      <c r="AA101" s="357"/>
      <c r="AB101" s="357"/>
    </row>
    <row r="102" spans="1:28" s="162" customFormat="1" ht="12.75">
      <c r="A102" s="204"/>
      <c r="B102" s="216"/>
      <c r="C102" s="216"/>
      <c r="D102" s="216"/>
      <c r="E102" s="216"/>
      <c r="F102" s="216"/>
      <c r="G102" s="216"/>
      <c r="H102" s="216"/>
      <c r="I102" s="216"/>
      <c r="J102" s="216"/>
      <c r="K102" s="216"/>
      <c r="L102" s="454"/>
      <c r="M102" s="938"/>
      <c r="N102" s="357"/>
      <c r="O102" s="357"/>
      <c r="P102" s="357"/>
      <c r="Q102" s="357"/>
      <c r="R102" s="357"/>
      <c r="S102" s="357"/>
      <c r="T102" s="357"/>
      <c r="U102" s="357"/>
      <c r="V102" s="357"/>
      <c r="W102" s="357"/>
      <c r="X102" s="357"/>
      <c r="Y102" s="357"/>
      <c r="Z102" s="357"/>
      <c r="AA102" s="357"/>
      <c r="AB102" s="357"/>
    </row>
    <row r="103" spans="1:28" s="162" customFormat="1" ht="12.75">
      <c r="A103" s="204"/>
      <c r="B103" s="216"/>
      <c r="C103" s="216"/>
      <c r="D103" s="216"/>
      <c r="E103" s="216"/>
      <c r="F103" s="216"/>
      <c r="G103" s="216"/>
      <c r="H103" s="216"/>
      <c r="I103" s="216"/>
      <c r="J103" s="216"/>
      <c r="K103" s="216"/>
      <c r="L103" s="454"/>
      <c r="M103" s="938"/>
      <c r="N103" s="357"/>
      <c r="O103" s="357"/>
      <c r="P103" s="357"/>
      <c r="Q103" s="357"/>
      <c r="R103" s="357"/>
      <c r="S103" s="357"/>
      <c r="T103" s="357"/>
      <c r="U103" s="357"/>
      <c r="V103" s="357"/>
      <c r="W103" s="357"/>
      <c r="X103" s="357"/>
      <c r="Y103" s="357"/>
      <c r="Z103" s="357"/>
      <c r="AA103" s="357"/>
      <c r="AB103" s="357"/>
    </row>
    <row r="104" spans="1:28" s="162" customFormat="1" ht="12.75">
      <c r="A104" s="204"/>
      <c r="B104" s="216"/>
      <c r="C104" s="216"/>
      <c r="D104" s="216"/>
      <c r="E104" s="216"/>
      <c r="F104" s="216"/>
      <c r="G104" s="216"/>
      <c r="H104" s="216"/>
      <c r="I104" s="216"/>
      <c r="J104" s="216"/>
      <c r="K104" s="216"/>
      <c r="L104" s="454"/>
      <c r="M104" s="938"/>
      <c r="N104" s="357"/>
      <c r="O104" s="357"/>
      <c r="P104" s="357"/>
      <c r="Q104" s="357"/>
      <c r="R104" s="357"/>
      <c r="S104" s="357"/>
      <c r="T104" s="357"/>
      <c r="U104" s="357"/>
      <c r="V104" s="357"/>
      <c r="W104" s="357"/>
      <c r="X104" s="357"/>
      <c r="Y104" s="357"/>
      <c r="Z104" s="357"/>
      <c r="AA104" s="357"/>
      <c r="AB104" s="357"/>
    </row>
    <row r="105" spans="1:28" s="162" customFormat="1" ht="12.75">
      <c r="A105" s="204"/>
      <c r="B105" s="216"/>
      <c r="C105" s="216"/>
      <c r="D105" s="216"/>
      <c r="E105" s="216"/>
      <c r="F105" s="216"/>
      <c r="G105" s="216"/>
      <c r="H105" s="216"/>
      <c r="I105" s="216"/>
      <c r="J105" s="216"/>
      <c r="K105" s="216"/>
      <c r="L105" s="454"/>
      <c r="M105" s="938"/>
      <c r="N105" s="357"/>
      <c r="O105" s="357"/>
      <c r="P105" s="357"/>
      <c r="Q105" s="357"/>
      <c r="R105" s="357"/>
      <c r="S105" s="357"/>
      <c r="T105" s="357"/>
      <c r="U105" s="357"/>
      <c r="V105" s="357"/>
      <c r="W105" s="357"/>
      <c r="X105" s="357"/>
      <c r="Y105" s="357"/>
      <c r="Z105" s="357"/>
      <c r="AA105" s="357"/>
      <c r="AB105" s="357"/>
    </row>
    <row r="106" spans="1:28" s="162" customFormat="1" ht="12.75">
      <c r="A106" s="204"/>
      <c r="B106" s="216"/>
      <c r="C106" s="216"/>
      <c r="D106" s="216"/>
      <c r="E106" s="216"/>
      <c r="F106" s="216"/>
      <c r="G106" s="216"/>
      <c r="H106" s="216"/>
      <c r="I106" s="216"/>
      <c r="J106" s="216"/>
      <c r="K106" s="216"/>
      <c r="L106" s="454"/>
      <c r="M106" s="938"/>
      <c r="N106" s="357"/>
      <c r="O106" s="357"/>
      <c r="P106" s="357"/>
      <c r="Q106" s="357"/>
      <c r="R106" s="357"/>
      <c r="S106" s="357"/>
      <c r="T106" s="357"/>
      <c r="U106" s="357"/>
      <c r="V106" s="357"/>
      <c r="W106" s="357"/>
      <c r="X106" s="357"/>
      <c r="Y106" s="357"/>
      <c r="Z106" s="357"/>
      <c r="AA106" s="357"/>
      <c r="AB106" s="357"/>
    </row>
    <row r="107" spans="1:28" s="162" customFormat="1" ht="12.75">
      <c r="A107" s="204"/>
      <c r="B107" s="216"/>
      <c r="C107" s="216"/>
      <c r="D107" s="216"/>
      <c r="E107" s="216"/>
      <c r="F107" s="216"/>
      <c r="G107" s="216"/>
      <c r="H107" s="216"/>
      <c r="I107" s="216"/>
      <c r="J107" s="216"/>
      <c r="K107" s="216"/>
      <c r="L107" s="454"/>
      <c r="M107" s="938"/>
      <c r="N107" s="357"/>
      <c r="O107" s="357"/>
      <c r="P107" s="357"/>
      <c r="Q107" s="357"/>
      <c r="R107" s="357"/>
      <c r="S107" s="357"/>
      <c r="T107" s="357"/>
      <c r="U107" s="357"/>
      <c r="V107" s="357"/>
      <c r="W107" s="357"/>
      <c r="X107" s="357"/>
      <c r="Y107" s="357"/>
      <c r="Z107" s="357"/>
      <c r="AA107" s="357"/>
      <c r="AB107" s="357"/>
    </row>
    <row r="108" spans="1:28" s="162" customFormat="1" ht="12.75">
      <c r="A108" s="204"/>
      <c r="B108" s="216"/>
      <c r="C108" s="216"/>
      <c r="D108" s="216"/>
      <c r="E108" s="216"/>
      <c r="F108" s="216"/>
      <c r="G108" s="216"/>
      <c r="H108" s="216"/>
      <c r="I108" s="216"/>
      <c r="J108" s="216"/>
      <c r="K108" s="216"/>
      <c r="L108" s="454"/>
      <c r="M108" s="938"/>
      <c r="N108" s="357"/>
      <c r="O108" s="357"/>
      <c r="P108" s="357"/>
      <c r="Q108" s="357"/>
      <c r="R108" s="357"/>
      <c r="S108" s="357"/>
      <c r="T108" s="357"/>
      <c r="U108" s="357"/>
      <c r="V108" s="357"/>
      <c r="W108" s="357"/>
      <c r="X108" s="357"/>
      <c r="Y108" s="357"/>
      <c r="Z108" s="357"/>
      <c r="AA108" s="357"/>
      <c r="AB108" s="357"/>
    </row>
    <row r="109" spans="1:28" s="162" customFormat="1" ht="12.75">
      <c r="A109" s="204"/>
      <c r="B109" s="216"/>
      <c r="C109" s="216"/>
      <c r="D109" s="216"/>
      <c r="E109" s="216"/>
      <c r="F109" s="216"/>
      <c r="G109" s="216"/>
      <c r="H109" s="216"/>
      <c r="I109" s="216"/>
      <c r="J109" s="216"/>
      <c r="K109" s="216"/>
      <c r="L109" s="454"/>
      <c r="M109" s="938"/>
      <c r="N109" s="357"/>
      <c r="O109" s="357"/>
      <c r="P109" s="357"/>
      <c r="Q109" s="357"/>
      <c r="R109" s="357"/>
      <c r="S109" s="357"/>
      <c r="T109" s="357"/>
      <c r="U109" s="357"/>
      <c r="V109" s="357"/>
      <c r="W109" s="357"/>
      <c r="X109" s="357"/>
      <c r="Y109" s="357"/>
      <c r="Z109" s="357"/>
      <c r="AA109" s="357"/>
      <c r="AB109" s="357"/>
    </row>
    <row r="110" spans="1:28" s="162" customFormat="1" ht="12.75">
      <c r="A110" s="204"/>
      <c r="B110" s="216"/>
      <c r="C110" s="216"/>
      <c r="D110" s="216"/>
      <c r="E110" s="216"/>
      <c r="F110" s="216"/>
      <c r="G110" s="216"/>
      <c r="H110" s="216"/>
      <c r="I110" s="216"/>
      <c r="J110" s="216"/>
      <c r="K110" s="216"/>
      <c r="L110" s="454"/>
      <c r="M110" s="938"/>
      <c r="N110" s="357"/>
      <c r="O110" s="357"/>
      <c r="P110" s="357"/>
      <c r="Q110" s="357"/>
      <c r="R110" s="357"/>
      <c r="S110" s="357"/>
      <c r="T110" s="357"/>
      <c r="U110" s="357"/>
      <c r="V110" s="357"/>
      <c r="W110" s="357"/>
      <c r="X110" s="357"/>
      <c r="Y110" s="357"/>
      <c r="Z110" s="357"/>
      <c r="AA110" s="357"/>
      <c r="AB110" s="357"/>
    </row>
    <row r="111" spans="1:28" s="162" customFormat="1" ht="12.75">
      <c r="A111" s="204"/>
      <c r="B111" s="216"/>
      <c r="C111" s="216"/>
      <c r="D111" s="216"/>
      <c r="E111" s="216"/>
      <c r="F111" s="216"/>
      <c r="G111" s="216"/>
      <c r="H111" s="216"/>
      <c r="I111" s="216"/>
      <c r="J111" s="216"/>
      <c r="K111" s="216"/>
      <c r="L111" s="454"/>
      <c r="M111" s="938"/>
      <c r="N111" s="357"/>
      <c r="O111" s="357"/>
      <c r="P111" s="357"/>
      <c r="Q111" s="357"/>
      <c r="R111" s="357"/>
      <c r="S111" s="357"/>
      <c r="T111" s="357"/>
      <c r="U111" s="357"/>
      <c r="V111" s="357"/>
      <c r="W111" s="357"/>
      <c r="X111" s="357"/>
      <c r="Y111" s="357"/>
      <c r="Z111" s="357"/>
      <c r="AA111" s="357"/>
      <c r="AB111" s="357"/>
    </row>
    <row r="112" spans="1:28" s="162" customFormat="1" ht="12.75">
      <c r="A112" s="204"/>
      <c r="B112" s="216"/>
      <c r="C112" s="216"/>
      <c r="D112" s="216"/>
      <c r="E112" s="216"/>
      <c r="F112" s="216"/>
      <c r="G112" s="216"/>
      <c r="H112" s="216"/>
      <c r="I112" s="216"/>
      <c r="J112" s="216"/>
      <c r="K112" s="216"/>
      <c r="L112" s="454"/>
      <c r="M112" s="938"/>
      <c r="N112" s="357"/>
      <c r="O112" s="357"/>
      <c r="P112" s="357"/>
      <c r="Q112" s="357"/>
      <c r="R112" s="357"/>
      <c r="S112" s="357"/>
      <c r="T112" s="357"/>
      <c r="U112" s="357"/>
      <c r="V112" s="357"/>
      <c r="W112" s="357"/>
      <c r="X112" s="357"/>
      <c r="Y112" s="357"/>
      <c r="Z112" s="357"/>
      <c r="AA112" s="357"/>
      <c r="AB112" s="357"/>
    </row>
    <row r="113" spans="1:28" s="162" customFormat="1" ht="12.75">
      <c r="A113" s="204"/>
      <c r="B113" s="216"/>
      <c r="C113" s="216"/>
      <c r="D113" s="216"/>
      <c r="E113" s="216"/>
      <c r="F113" s="216"/>
      <c r="G113" s="216"/>
      <c r="H113" s="216"/>
      <c r="I113" s="216"/>
      <c r="J113" s="216"/>
      <c r="K113" s="216"/>
      <c r="L113" s="454"/>
      <c r="M113" s="938"/>
      <c r="N113" s="357"/>
      <c r="O113" s="357"/>
      <c r="P113" s="357"/>
      <c r="Q113" s="357"/>
      <c r="R113" s="357"/>
      <c r="S113" s="357"/>
      <c r="T113" s="357"/>
      <c r="U113" s="357"/>
      <c r="V113" s="357"/>
      <c r="W113" s="357"/>
      <c r="X113" s="357"/>
      <c r="Y113" s="357"/>
      <c r="Z113" s="357"/>
      <c r="AA113" s="357"/>
      <c r="AB113" s="357"/>
    </row>
    <row r="114" spans="1:28" s="162" customFormat="1" ht="12.75">
      <c r="A114" s="204"/>
      <c r="B114" s="216"/>
      <c r="C114" s="216"/>
      <c r="D114" s="216"/>
      <c r="E114" s="216"/>
      <c r="F114" s="216"/>
      <c r="G114" s="216"/>
      <c r="H114" s="216"/>
      <c r="I114" s="216"/>
      <c r="J114" s="216"/>
      <c r="K114" s="216"/>
      <c r="L114" s="454"/>
      <c r="M114" s="938"/>
      <c r="N114" s="357"/>
      <c r="O114" s="357"/>
      <c r="P114" s="357"/>
      <c r="Q114" s="357"/>
      <c r="R114" s="357"/>
      <c r="S114" s="357"/>
      <c r="T114" s="357"/>
      <c r="U114" s="357"/>
      <c r="V114" s="357"/>
      <c r="W114" s="357"/>
      <c r="X114" s="357"/>
      <c r="Y114" s="357"/>
      <c r="Z114" s="357"/>
      <c r="AA114" s="357"/>
      <c r="AB114" s="357"/>
    </row>
    <row r="115" spans="1:28" s="162" customFormat="1" ht="12.75">
      <c r="A115" s="204"/>
      <c r="B115" s="216"/>
      <c r="C115" s="216"/>
      <c r="D115" s="216"/>
      <c r="E115" s="216"/>
      <c r="F115" s="216"/>
      <c r="G115" s="216"/>
      <c r="H115" s="216"/>
      <c r="I115" s="216"/>
      <c r="J115" s="216"/>
      <c r="K115" s="216"/>
      <c r="L115" s="454"/>
      <c r="M115" s="938"/>
      <c r="N115" s="357"/>
      <c r="O115" s="357"/>
      <c r="P115" s="357"/>
      <c r="Q115" s="357"/>
      <c r="R115" s="357"/>
      <c r="S115" s="357"/>
      <c r="T115" s="357"/>
      <c r="U115" s="357"/>
      <c r="V115" s="357"/>
      <c r="W115" s="357"/>
      <c r="X115" s="357"/>
      <c r="Y115" s="357"/>
      <c r="Z115" s="357"/>
      <c r="AA115" s="357"/>
      <c r="AB115" s="357"/>
    </row>
    <row r="116" spans="1:28" s="162" customFormat="1" ht="12.75">
      <c r="A116" s="204"/>
      <c r="B116" s="216"/>
      <c r="C116" s="216"/>
      <c r="D116" s="216"/>
      <c r="E116" s="216"/>
      <c r="F116" s="216"/>
      <c r="G116" s="216"/>
      <c r="H116" s="216"/>
      <c r="I116" s="216"/>
      <c r="J116" s="216"/>
      <c r="K116" s="216"/>
      <c r="L116" s="454"/>
      <c r="M116" s="938"/>
      <c r="N116" s="357"/>
      <c r="O116" s="357"/>
      <c r="P116" s="357"/>
      <c r="Q116" s="357"/>
      <c r="R116" s="357"/>
      <c r="S116" s="357"/>
      <c r="T116" s="357"/>
      <c r="U116" s="357"/>
      <c r="V116" s="357"/>
      <c r="W116" s="357"/>
      <c r="X116" s="357"/>
      <c r="Y116" s="357"/>
      <c r="Z116" s="357"/>
      <c r="AA116" s="357"/>
      <c r="AB116" s="357"/>
    </row>
    <row r="117" spans="1:28" s="162" customFormat="1" ht="12.75">
      <c r="A117" s="204"/>
      <c r="B117" s="216"/>
      <c r="C117" s="216"/>
      <c r="D117" s="216"/>
      <c r="E117" s="216"/>
      <c r="F117" s="216"/>
      <c r="G117" s="216"/>
      <c r="H117" s="216"/>
      <c r="I117" s="216"/>
      <c r="J117" s="216"/>
      <c r="K117" s="216"/>
      <c r="L117" s="454"/>
      <c r="M117" s="938"/>
      <c r="N117" s="357"/>
      <c r="O117" s="357"/>
      <c r="P117" s="357"/>
      <c r="Q117" s="357"/>
      <c r="R117" s="357"/>
      <c r="S117" s="357"/>
      <c r="T117" s="357"/>
      <c r="U117" s="357"/>
      <c r="V117" s="357"/>
      <c r="W117" s="357"/>
      <c r="X117" s="357"/>
      <c r="Y117" s="357"/>
      <c r="Z117" s="357"/>
      <c r="AA117" s="357"/>
      <c r="AB117" s="357"/>
    </row>
    <row r="118" spans="1:28" s="162" customFormat="1" ht="12.75">
      <c r="A118" s="204"/>
      <c r="B118" s="216"/>
      <c r="C118" s="216"/>
      <c r="D118" s="216"/>
      <c r="E118" s="216"/>
      <c r="F118" s="216"/>
      <c r="G118" s="216"/>
      <c r="H118" s="216"/>
      <c r="I118" s="216"/>
      <c r="J118" s="216"/>
      <c r="K118" s="216"/>
      <c r="L118" s="454"/>
      <c r="M118" s="938"/>
      <c r="N118" s="357"/>
      <c r="O118" s="357"/>
      <c r="P118" s="357"/>
      <c r="Q118" s="357"/>
      <c r="R118" s="357"/>
      <c r="S118" s="357"/>
      <c r="T118" s="357"/>
      <c r="U118" s="357"/>
      <c r="V118" s="357"/>
      <c r="W118" s="357"/>
      <c r="X118" s="357"/>
      <c r="Y118" s="357"/>
      <c r="Z118" s="357"/>
      <c r="AA118" s="357"/>
      <c r="AB118" s="357"/>
    </row>
    <row r="119" spans="1:28" s="162" customFormat="1" ht="12.75">
      <c r="A119" s="204"/>
      <c r="B119" s="216"/>
      <c r="C119" s="216"/>
      <c r="D119" s="216"/>
      <c r="E119" s="216"/>
      <c r="F119" s="216"/>
      <c r="G119" s="216"/>
      <c r="H119" s="216"/>
      <c r="I119" s="216"/>
      <c r="J119" s="216"/>
      <c r="K119" s="216"/>
      <c r="L119" s="454"/>
      <c r="M119" s="938"/>
      <c r="N119" s="357"/>
      <c r="O119" s="357"/>
      <c r="P119" s="357"/>
      <c r="Q119" s="357"/>
      <c r="R119" s="357"/>
      <c r="S119" s="357"/>
      <c r="T119" s="357"/>
      <c r="U119" s="357"/>
      <c r="V119" s="357"/>
      <c r="W119" s="357"/>
      <c r="X119" s="357"/>
      <c r="Y119" s="357"/>
      <c r="Z119" s="357"/>
      <c r="AA119" s="357"/>
      <c r="AB119" s="357"/>
    </row>
    <row r="120" spans="1:28" s="162" customFormat="1" ht="12.75">
      <c r="A120" s="204"/>
      <c r="B120" s="216"/>
      <c r="C120" s="216"/>
      <c r="D120" s="216"/>
      <c r="E120" s="216"/>
      <c r="F120" s="216"/>
      <c r="G120" s="216"/>
      <c r="H120" s="216"/>
      <c r="I120" s="216"/>
      <c r="J120" s="216"/>
      <c r="K120" s="216"/>
      <c r="L120" s="454"/>
      <c r="M120" s="938"/>
      <c r="N120" s="357"/>
      <c r="O120" s="357"/>
      <c r="P120" s="357"/>
      <c r="Q120" s="357"/>
      <c r="R120" s="357"/>
      <c r="S120" s="357"/>
      <c r="T120" s="357"/>
      <c r="U120" s="357"/>
      <c r="V120" s="357"/>
      <c r="W120" s="357"/>
      <c r="X120" s="357"/>
      <c r="Y120" s="357"/>
      <c r="Z120" s="357"/>
      <c r="AA120" s="357"/>
      <c r="AB120" s="357"/>
    </row>
    <row r="121" spans="1:28" s="162" customFormat="1" ht="12.75">
      <c r="A121" s="1309"/>
      <c r="B121" s="1310"/>
      <c r="C121" s="1310"/>
      <c r="D121" s="1310"/>
      <c r="E121" s="430"/>
      <c r="F121" s="430"/>
      <c r="G121" s="216"/>
      <c r="H121" s="216"/>
      <c r="I121" s="1295"/>
      <c r="J121" s="1295"/>
      <c r="K121" s="1295"/>
      <c r="L121" s="454"/>
      <c r="M121" s="938"/>
      <c r="N121" s="357"/>
      <c r="O121" s="357"/>
      <c r="P121" s="357"/>
      <c r="Q121" s="357"/>
      <c r="R121" s="357"/>
      <c r="S121" s="357"/>
      <c r="T121" s="357"/>
      <c r="U121" s="357"/>
      <c r="V121" s="357"/>
      <c r="W121" s="357"/>
      <c r="X121" s="357"/>
      <c r="Y121" s="357"/>
      <c r="Z121" s="357"/>
      <c r="AA121" s="357"/>
      <c r="AB121" s="357"/>
    </row>
    <row r="122" spans="1:28" s="162" customFormat="1" ht="12.75">
      <c r="A122" s="1309"/>
      <c r="B122" s="397"/>
      <c r="C122" s="397"/>
      <c r="D122" s="397"/>
      <c r="E122" s="397"/>
      <c r="F122" s="397"/>
      <c r="G122" s="216"/>
      <c r="H122" s="216"/>
      <c r="I122" s="216"/>
      <c r="J122" s="216"/>
      <c r="K122" s="216"/>
      <c r="L122" s="454"/>
      <c r="M122" s="938"/>
      <c r="N122" s="357"/>
      <c r="O122" s="357"/>
      <c r="P122" s="357"/>
      <c r="Q122" s="357"/>
      <c r="R122" s="357"/>
      <c r="S122" s="357"/>
      <c r="T122" s="357"/>
      <c r="U122" s="357"/>
      <c r="V122" s="357"/>
      <c r="W122" s="357"/>
      <c r="X122" s="357"/>
      <c r="Y122" s="357"/>
      <c r="Z122" s="357"/>
      <c r="AA122" s="357"/>
      <c r="AB122" s="357"/>
    </row>
    <row r="123" spans="1:28" s="162" customFormat="1" ht="12.75">
      <c r="A123" s="398"/>
      <c r="B123" s="399"/>
      <c r="C123" s="399"/>
      <c r="D123" s="400"/>
      <c r="E123" s="400"/>
      <c r="F123" s="400"/>
      <c r="G123" s="216"/>
      <c r="H123" s="216"/>
      <c r="I123" s="216"/>
      <c r="J123" s="216"/>
      <c r="K123" s="216"/>
      <c r="L123" s="454"/>
      <c r="M123" s="938"/>
      <c r="N123" s="357"/>
      <c r="O123" s="357"/>
      <c r="P123" s="357"/>
      <c r="Q123" s="357"/>
      <c r="R123" s="357"/>
      <c r="S123" s="357"/>
      <c r="T123" s="357"/>
      <c r="U123" s="357"/>
      <c r="V123" s="357"/>
      <c r="W123" s="357"/>
      <c r="X123" s="357"/>
      <c r="Y123" s="357"/>
      <c r="Z123" s="357"/>
      <c r="AA123" s="357"/>
      <c r="AB123" s="357"/>
    </row>
    <row r="124" spans="1:28" s="162" customFormat="1" ht="12.75">
      <c r="A124" s="398"/>
      <c r="B124" s="399"/>
      <c r="C124" s="399"/>
      <c r="D124" s="400"/>
      <c r="E124" s="400"/>
      <c r="F124" s="400"/>
      <c r="G124" s="216"/>
      <c r="H124" s="216"/>
      <c r="I124" s="216"/>
      <c r="J124" s="216"/>
      <c r="K124" s="216"/>
      <c r="L124" s="454"/>
      <c r="M124" s="938"/>
      <c r="N124" s="357"/>
      <c r="O124" s="357"/>
      <c r="P124" s="357"/>
      <c r="Q124" s="357"/>
      <c r="R124" s="357"/>
      <c r="S124" s="357"/>
      <c r="T124" s="357"/>
      <c r="U124" s="357"/>
      <c r="V124" s="357"/>
      <c r="W124" s="357"/>
      <c r="X124" s="357"/>
      <c r="Y124" s="357"/>
      <c r="Z124" s="357"/>
      <c r="AA124" s="357"/>
      <c r="AB124" s="357"/>
    </row>
    <row r="125" spans="1:28" s="162" customFormat="1" ht="12.75">
      <c r="A125" s="398"/>
      <c r="B125" s="399"/>
      <c r="C125" s="399"/>
      <c r="D125" s="400"/>
      <c r="E125" s="400"/>
      <c r="F125" s="400"/>
      <c r="G125" s="216"/>
      <c r="H125" s="216"/>
      <c r="I125" s="216"/>
      <c r="J125" s="216"/>
      <c r="K125" s="216"/>
      <c r="L125" s="454"/>
      <c r="M125" s="938"/>
      <c r="N125" s="357"/>
      <c r="O125" s="357"/>
      <c r="P125" s="357"/>
      <c r="Q125" s="357"/>
      <c r="R125" s="357"/>
      <c r="S125" s="357"/>
      <c r="T125" s="357"/>
      <c r="U125" s="357"/>
      <c r="V125" s="357"/>
      <c r="W125" s="357"/>
      <c r="X125" s="357"/>
      <c r="Y125" s="357"/>
      <c r="Z125" s="357"/>
      <c r="AA125" s="357"/>
      <c r="AB125" s="357"/>
    </row>
    <row r="126" spans="1:28" s="162" customFormat="1" ht="12.75">
      <c r="A126" s="398"/>
      <c r="B126" s="399"/>
      <c r="C126" s="399"/>
      <c r="D126" s="400"/>
      <c r="E126" s="400"/>
      <c r="F126" s="400"/>
      <c r="G126" s="216"/>
      <c r="H126" s="216"/>
      <c r="I126" s="216"/>
      <c r="J126" s="216"/>
      <c r="K126" s="216"/>
      <c r="L126" s="454"/>
      <c r="M126" s="938"/>
      <c r="N126" s="357"/>
      <c r="O126" s="357"/>
      <c r="P126" s="357"/>
      <c r="Q126" s="357"/>
      <c r="R126" s="357"/>
      <c r="S126" s="357"/>
      <c r="T126" s="357"/>
      <c r="U126" s="357"/>
      <c r="V126" s="357"/>
      <c r="W126" s="357"/>
      <c r="X126" s="357"/>
      <c r="Y126" s="357"/>
      <c r="Z126" s="357"/>
      <c r="AA126" s="357"/>
      <c r="AB126" s="357"/>
    </row>
    <row r="127" spans="1:28" s="162" customFormat="1" ht="12.75">
      <c r="A127" s="398"/>
      <c r="B127" s="399"/>
      <c r="C127" s="399"/>
      <c r="D127" s="400"/>
      <c r="E127" s="400"/>
      <c r="F127" s="400"/>
      <c r="G127" s="216"/>
      <c r="H127" s="216"/>
      <c r="I127" s="216"/>
      <c r="J127" s="216"/>
      <c r="K127" s="216"/>
      <c r="L127" s="454"/>
      <c r="M127" s="938"/>
      <c r="N127" s="357"/>
      <c r="O127" s="357"/>
      <c r="P127" s="357"/>
      <c r="Q127" s="357"/>
      <c r="R127" s="357"/>
      <c r="S127" s="357"/>
      <c r="T127" s="357"/>
      <c r="U127" s="357"/>
      <c r="V127" s="357"/>
      <c r="W127" s="357"/>
      <c r="X127" s="357"/>
      <c r="Y127" s="357"/>
      <c r="Z127" s="357"/>
      <c r="AA127" s="357"/>
      <c r="AB127" s="357"/>
    </row>
    <row r="128" spans="1:28" s="162" customFormat="1" ht="12.75">
      <c r="A128" s="398"/>
      <c r="B128" s="399"/>
      <c r="C128" s="399"/>
      <c r="D128" s="400"/>
      <c r="E128" s="400"/>
      <c r="F128" s="400"/>
      <c r="G128" s="216"/>
      <c r="H128" s="216"/>
      <c r="I128" s="216"/>
      <c r="J128" s="216"/>
      <c r="K128" s="216"/>
      <c r="L128" s="454"/>
      <c r="M128" s="938"/>
      <c r="N128" s="357"/>
      <c r="O128" s="357"/>
      <c r="P128" s="357"/>
      <c r="Q128" s="357"/>
      <c r="R128" s="357"/>
      <c r="S128" s="357"/>
      <c r="T128" s="357"/>
      <c r="U128" s="357"/>
      <c r="V128" s="357"/>
      <c r="W128" s="357"/>
      <c r="X128" s="357"/>
      <c r="Y128" s="357"/>
      <c r="Z128" s="357"/>
      <c r="AA128" s="357"/>
      <c r="AB128" s="357"/>
    </row>
    <row r="129" spans="1:28" s="162" customFormat="1" ht="12.75">
      <c r="A129" s="398"/>
      <c r="B129" s="399"/>
      <c r="C129" s="399"/>
      <c r="D129" s="400"/>
      <c r="E129" s="400"/>
      <c r="F129" s="400"/>
      <c r="G129" s="216"/>
      <c r="H129" s="216"/>
      <c r="I129" s="216"/>
      <c r="J129" s="216"/>
      <c r="K129" s="216"/>
      <c r="L129" s="454"/>
      <c r="M129" s="938"/>
      <c r="N129" s="357"/>
      <c r="O129" s="357"/>
      <c r="P129" s="357"/>
      <c r="Q129" s="357"/>
      <c r="R129" s="357"/>
      <c r="S129" s="357"/>
      <c r="T129" s="357"/>
      <c r="U129" s="357"/>
      <c r="V129" s="357"/>
      <c r="W129" s="357"/>
      <c r="X129" s="357"/>
      <c r="Y129" s="357"/>
      <c r="Z129" s="357"/>
      <c r="AA129" s="357"/>
      <c r="AB129" s="357"/>
    </row>
    <row r="130" spans="1:28" s="162" customFormat="1" ht="12.75">
      <c r="A130" s="398"/>
      <c r="B130" s="399"/>
      <c r="C130" s="399"/>
      <c r="D130" s="400"/>
      <c r="E130" s="400"/>
      <c r="F130" s="400"/>
      <c r="G130" s="216"/>
      <c r="H130" s="216"/>
      <c r="I130" s="216"/>
      <c r="J130" s="216"/>
      <c r="K130" s="216"/>
      <c r="L130" s="454"/>
      <c r="M130" s="938"/>
      <c r="N130" s="357"/>
      <c r="O130" s="357"/>
      <c r="P130" s="357"/>
      <c r="Q130" s="357"/>
      <c r="R130" s="357"/>
      <c r="S130" s="357"/>
      <c r="T130" s="357"/>
      <c r="U130" s="357"/>
      <c r="V130" s="357"/>
      <c r="W130" s="357"/>
      <c r="X130" s="357"/>
      <c r="Y130" s="357"/>
      <c r="Z130" s="357"/>
      <c r="AA130" s="357"/>
      <c r="AB130" s="357"/>
    </row>
    <row r="131" spans="1:28" s="162" customFormat="1" ht="12.75">
      <c r="A131" s="398"/>
      <c r="B131" s="399"/>
      <c r="C131" s="399"/>
      <c r="D131" s="400"/>
      <c r="E131" s="400"/>
      <c r="F131" s="400"/>
      <c r="G131" s="216"/>
      <c r="H131" s="216"/>
      <c r="I131" s="216"/>
      <c r="J131" s="216"/>
      <c r="K131" s="216"/>
      <c r="L131" s="454"/>
      <c r="M131" s="938"/>
      <c r="N131" s="357"/>
      <c r="O131" s="357"/>
      <c r="P131" s="357"/>
      <c r="Q131" s="357"/>
      <c r="R131" s="357"/>
      <c r="S131" s="357"/>
      <c r="T131" s="357"/>
      <c r="U131" s="357"/>
      <c r="V131" s="357"/>
      <c r="W131" s="357"/>
      <c r="X131" s="357"/>
      <c r="Y131" s="357"/>
      <c r="Z131" s="357"/>
      <c r="AA131" s="357"/>
      <c r="AB131" s="357"/>
    </row>
    <row r="132" spans="1:28" s="162" customFormat="1" ht="12.75">
      <c r="A132" s="398"/>
      <c r="B132" s="399"/>
      <c r="C132" s="399"/>
      <c r="D132" s="400"/>
      <c r="E132" s="400"/>
      <c r="F132" s="400"/>
      <c r="G132" s="216"/>
      <c r="H132" s="216"/>
      <c r="I132" s="216"/>
      <c r="J132" s="216"/>
      <c r="K132" s="216"/>
      <c r="L132" s="454"/>
      <c r="M132" s="938"/>
      <c r="N132" s="357"/>
      <c r="O132" s="357"/>
      <c r="P132" s="357"/>
      <c r="Q132" s="357"/>
      <c r="R132" s="357"/>
      <c r="S132" s="357"/>
      <c r="T132" s="357"/>
      <c r="U132" s="357"/>
      <c r="V132" s="357"/>
      <c r="W132" s="357"/>
      <c r="X132" s="357"/>
      <c r="Y132" s="357"/>
      <c r="Z132" s="357"/>
      <c r="AA132" s="357"/>
      <c r="AB132" s="357"/>
    </row>
    <row r="133" spans="1:28" s="162" customFormat="1" ht="12.75">
      <c r="A133" s="398"/>
      <c r="B133" s="399"/>
      <c r="C133" s="399"/>
      <c r="D133" s="400"/>
      <c r="E133" s="400"/>
      <c r="F133" s="400"/>
      <c r="G133" s="216"/>
      <c r="H133" s="216"/>
      <c r="I133" s="216"/>
      <c r="J133" s="216"/>
      <c r="K133" s="216"/>
      <c r="L133" s="454"/>
      <c r="M133" s="938"/>
      <c r="N133" s="357"/>
      <c r="O133" s="357"/>
      <c r="P133" s="357"/>
      <c r="Q133" s="357"/>
      <c r="R133" s="357"/>
      <c r="S133" s="357"/>
      <c r="T133" s="357"/>
      <c r="U133" s="357"/>
      <c r="V133" s="357"/>
      <c r="W133" s="357"/>
      <c r="X133" s="357"/>
      <c r="Y133" s="357"/>
      <c r="Z133" s="357"/>
      <c r="AA133" s="357"/>
      <c r="AB133" s="357"/>
    </row>
    <row r="134" spans="1:28" s="162" customFormat="1" ht="12.75">
      <c r="A134" s="398"/>
      <c r="B134" s="399"/>
      <c r="C134" s="399"/>
      <c r="D134" s="400"/>
      <c r="E134" s="400"/>
      <c r="F134" s="400"/>
      <c r="G134" s="216"/>
      <c r="H134" s="216"/>
      <c r="I134" s="216"/>
      <c r="J134" s="216"/>
      <c r="K134" s="216"/>
      <c r="L134" s="454"/>
      <c r="M134" s="938"/>
      <c r="N134" s="357"/>
      <c r="O134" s="357"/>
      <c r="P134" s="357"/>
      <c r="Q134" s="357"/>
      <c r="R134" s="357"/>
      <c r="S134" s="357"/>
      <c r="T134" s="357"/>
      <c r="U134" s="357"/>
      <c r="V134" s="357"/>
      <c r="W134" s="357"/>
      <c r="X134" s="357"/>
      <c r="Y134" s="357"/>
      <c r="Z134" s="357"/>
      <c r="AA134" s="357"/>
      <c r="AB134" s="357"/>
    </row>
    <row r="135" spans="1:28" s="162" customFormat="1" ht="12.75">
      <c r="A135" s="398"/>
      <c r="B135" s="399"/>
      <c r="C135" s="399"/>
      <c r="D135" s="400"/>
      <c r="E135" s="400"/>
      <c r="F135" s="400"/>
      <c r="G135" s="216"/>
      <c r="H135" s="216"/>
      <c r="I135" s="216"/>
      <c r="J135" s="216"/>
      <c r="K135" s="216"/>
      <c r="L135" s="454"/>
      <c r="M135" s="938"/>
      <c r="N135" s="357"/>
      <c r="O135" s="357"/>
      <c r="P135" s="357"/>
      <c r="Q135" s="357"/>
      <c r="R135" s="357"/>
      <c r="S135" s="357"/>
      <c r="T135" s="357"/>
      <c r="U135" s="357"/>
      <c r="V135" s="357"/>
      <c r="W135" s="357"/>
      <c r="X135" s="357"/>
      <c r="Y135" s="357"/>
      <c r="Z135" s="357"/>
      <c r="AA135" s="357"/>
      <c r="AB135" s="357"/>
    </row>
    <row r="136" spans="1:28" s="162" customFormat="1" ht="12.75">
      <c r="A136" s="398"/>
      <c r="B136" s="399"/>
      <c r="C136" s="399"/>
      <c r="D136" s="400"/>
      <c r="E136" s="400"/>
      <c r="F136" s="400"/>
      <c r="G136" s="216"/>
      <c r="H136" s="216"/>
      <c r="I136" s="216"/>
      <c r="J136" s="216"/>
      <c r="K136" s="216"/>
      <c r="L136" s="454"/>
      <c r="M136" s="938"/>
      <c r="N136" s="357"/>
      <c r="O136" s="357"/>
      <c r="P136" s="357"/>
      <c r="Q136" s="357"/>
      <c r="R136" s="357"/>
      <c r="S136" s="357"/>
      <c r="T136" s="357"/>
      <c r="U136" s="357"/>
      <c r="V136" s="357"/>
      <c r="W136" s="357"/>
      <c r="X136" s="357"/>
      <c r="Y136" s="357"/>
      <c r="Z136" s="357"/>
      <c r="AA136" s="357"/>
      <c r="AB136" s="357"/>
    </row>
    <row r="137" spans="1:28" s="162" customFormat="1" ht="12.75">
      <c r="A137" s="398"/>
      <c r="B137" s="399"/>
      <c r="C137" s="399"/>
      <c r="D137" s="400"/>
      <c r="E137" s="400"/>
      <c r="F137" s="400"/>
      <c r="G137" s="216"/>
      <c r="H137" s="216"/>
      <c r="I137" s="216"/>
      <c r="J137" s="216"/>
      <c r="K137" s="216"/>
      <c r="L137" s="454"/>
      <c r="M137" s="938"/>
      <c r="N137" s="357"/>
      <c r="O137" s="357"/>
      <c r="P137" s="357"/>
      <c r="Q137" s="357"/>
      <c r="R137" s="357"/>
      <c r="S137" s="357"/>
      <c r="T137" s="357"/>
      <c r="U137" s="357"/>
      <c r="V137" s="357"/>
      <c r="W137" s="357"/>
      <c r="X137" s="357"/>
      <c r="Y137" s="357"/>
      <c r="Z137" s="357"/>
      <c r="AA137" s="357"/>
      <c r="AB137" s="357"/>
    </row>
    <row r="138" spans="1:28" s="162" customFormat="1" ht="12.75">
      <c r="A138" s="398"/>
      <c r="B138" s="399"/>
      <c r="C138" s="399"/>
      <c r="D138" s="400"/>
      <c r="E138" s="400"/>
      <c r="F138" s="400"/>
      <c r="G138" s="216"/>
      <c r="H138" s="216"/>
      <c r="I138" s="216"/>
      <c r="J138" s="216"/>
      <c r="K138" s="216"/>
      <c r="L138" s="454"/>
      <c r="M138" s="938"/>
      <c r="N138" s="357"/>
      <c r="O138" s="357"/>
      <c r="P138" s="357"/>
      <c r="Q138" s="357"/>
      <c r="R138" s="357"/>
      <c r="S138" s="357"/>
      <c r="T138" s="357"/>
      <c r="U138" s="357"/>
      <c r="V138" s="357"/>
      <c r="W138" s="357"/>
      <c r="X138" s="357"/>
      <c r="Y138" s="357"/>
      <c r="Z138" s="357"/>
      <c r="AA138" s="357"/>
      <c r="AB138" s="357"/>
    </row>
    <row r="139" spans="1:28" s="162" customFormat="1" ht="12.75">
      <c r="A139" s="398"/>
      <c r="B139" s="399"/>
      <c r="C139" s="399"/>
      <c r="D139" s="400"/>
      <c r="E139" s="400"/>
      <c r="F139" s="400"/>
      <c r="G139" s="216"/>
      <c r="H139" s="216"/>
      <c r="I139" s="216"/>
      <c r="J139" s="216"/>
      <c r="K139" s="216"/>
      <c r="L139" s="454"/>
      <c r="M139" s="938"/>
      <c r="N139" s="357"/>
      <c r="O139" s="357"/>
      <c r="P139" s="357"/>
      <c r="Q139" s="357"/>
      <c r="R139" s="357"/>
      <c r="S139" s="357"/>
      <c r="T139" s="357"/>
      <c r="U139" s="357"/>
      <c r="V139" s="357"/>
      <c r="W139" s="357"/>
      <c r="X139" s="357"/>
      <c r="Y139" s="357"/>
      <c r="Z139" s="357"/>
      <c r="AA139" s="357"/>
      <c r="AB139" s="357"/>
    </row>
    <row r="140" spans="1:28" s="162" customFormat="1" ht="12.75">
      <c r="A140" s="398"/>
      <c r="B140" s="399"/>
      <c r="C140" s="399"/>
      <c r="D140" s="400"/>
      <c r="E140" s="400"/>
      <c r="F140" s="400"/>
      <c r="G140" s="216"/>
      <c r="H140" s="216"/>
      <c r="I140" s="216"/>
      <c r="J140" s="216"/>
      <c r="K140" s="216"/>
      <c r="L140" s="454"/>
      <c r="M140" s="938"/>
      <c r="N140" s="357"/>
      <c r="O140" s="357"/>
      <c r="P140" s="357"/>
      <c r="Q140" s="357"/>
      <c r="R140" s="357"/>
      <c r="S140" s="357"/>
      <c r="T140" s="357"/>
      <c r="U140" s="357"/>
      <c r="V140" s="357"/>
      <c r="W140" s="357"/>
      <c r="X140" s="357"/>
      <c r="Y140" s="357"/>
      <c r="Z140" s="357"/>
      <c r="AA140" s="357"/>
      <c r="AB140" s="357"/>
    </row>
    <row r="141" spans="1:28" s="162" customFormat="1" ht="12.75">
      <c r="A141" s="398"/>
      <c r="B141" s="399"/>
      <c r="C141" s="399"/>
      <c r="D141" s="400"/>
      <c r="E141" s="400"/>
      <c r="F141" s="400"/>
      <c r="G141" s="216"/>
      <c r="H141" s="216"/>
      <c r="I141" s="216"/>
      <c r="J141" s="216"/>
      <c r="K141" s="216"/>
      <c r="L141" s="454"/>
      <c r="M141" s="938"/>
      <c r="N141" s="357"/>
      <c r="O141" s="357"/>
      <c r="P141" s="357"/>
      <c r="Q141" s="357"/>
      <c r="R141" s="357"/>
      <c r="S141" s="357"/>
      <c r="T141" s="357"/>
      <c r="U141" s="357"/>
      <c r="V141" s="357"/>
      <c r="W141" s="357"/>
      <c r="X141" s="357"/>
      <c r="Y141" s="357"/>
      <c r="Z141" s="357"/>
      <c r="AA141" s="357"/>
      <c r="AB141" s="357"/>
    </row>
    <row r="142" spans="1:28" s="162" customFormat="1" ht="12.75">
      <c r="A142" s="398"/>
      <c r="B142" s="399"/>
      <c r="C142" s="399"/>
      <c r="D142" s="400"/>
      <c r="E142" s="400"/>
      <c r="F142" s="400"/>
      <c r="G142" s="216"/>
      <c r="H142" s="216"/>
      <c r="I142" s="216"/>
      <c r="J142" s="216"/>
      <c r="K142" s="216"/>
      <c r="L142" s="454"/>
      <c r="M142" s="938"/>
      <c r="N142" s="357"/>
      <c r="O142" s="357"/>
      <c r="P142" s="357"/>
      <c r="Q142" s="357"/>
      <c r="R142" s="357"/>
      <c r="S142" s="357"/>
      <c r="T142" s="357"/>
      <c r="U142" s="357"/>
      <c r="V142" s="357"/>
      <c r="W142" s="357"/>
      <c r="X142" s="357"/>
      <c r="Y142" s="357"/>
      <c r="Z142" s="357"/>
      <c r="AA142" s="357"/>
      <c r="AB142" s="357"/>
    </row>
    <row r="143" spans="1:28" s="162" customFormat="1" ht="12.75">
      <c r="A143" s="398"/>
      <c r="B143" s="399"/>
      <c r="C143" s="399"/>
      <c r="D143" s="400"/>
      <c r="E143" s="400"/>
      <c r="F143" s="400"/>
      <c r="G143" s="216"/>
      <c r="H143" s="216"/>
      <c r="I143" s="216"/>
      <c r="J143" s="216"/>
      <c r="K143" s="216"/>
      <c r="L143" s="454"/>
      <c r="M143" s="938"/>
      <c r="N143" s="357"/>
      <c r="O143" s="357"/>
      <c r="P143" s="357"/>
      <c r="Q143" s="357"/>
      <c r="R143" s="357"/>
      <c r="S143" s="357"/>
      <c r="T143" s="357"/>
      <c r="U143" s="357"/>
      <c r="V143" s="357"/>
      <c r="W143" s="357"/>
      <c r="X143" s="357"/>
      <c r="Y143" s="357"/>
      <c r="Z143" s="357"/>
      <c r="AA143" s="357"/>
      <c r="AB143" s="357"/>
    </row>
    <row r="144" spans="1:28" s="162" customFormat="1" ht="12.75">
      <c r="A144" s="398"/>
      <c r="B144" s="399"/>
      <c r="C144" s="399"/>
      <c r="D144" s="400"/>
      <c r="E144" s="400"/>
      <c r="F144" s="400"/>
      <c r="G144" s="216"/>
      <c r="H144" s="216"/>
      <c r="I144" s="216"/>
      <c r="J144" s="216"/>
      <c r="K144" s="216"/>
      <c r="L144" s="454"/>
      <c r="M144" s="938"/>
      <c r="N144" s="357"/>
      <c r="O144" s="357"/>
      <c r="P144" s="357"/>
      <c r="Q144" s="357"/>
      <c r="R144" s="357"/>
      <c r="S144" s="357"/>
      <c r="T144" s="357"/>
      <c r="U144" s="357"/>
      <c r="V144" s="357"/>
      <c r="W144" s="357"/>
      <c r="X144" s="357"/>
      <c r="Y144" s="357"/>
      <c r="Z144" s="357"/>
      <c r="AA144" s="357"/>
      <c r="AB144" s="357"/>
    </row>
    <row r="145" spans="1:28" s="162" customFormat="1" ht="12.75">
      <c r="A145" s="398"/>
      <c r="B145" s="399"/>
      <c r="C145" s="399"/>
      <c r="D145" s="400"/>
      <c r="E145" s="400"/>
      <c r="F145" s="400"/>
      <c r="G145" s="216"/>
      <c r="H145" s="216"/>
      <c r="I145" s="216"/>
      <c r="J145" s="216"/>
      <c r="K145" s="216"/>
      <c r="L145" s="454"/>
      <c r="M145" s="938"/>
      <c r="N145" s="357"/>
      <c r="O145" s="357"/>
      <c r="P145" s="357"/>
      <c r="Q145" s="357"/>
      <c r="R145" s="357"/>
      <c r="S145" s="357"/>
      <c r="T145" s="357"/>
      <c r="U145" s="357"/>
      <c r="V145" s="357"/>
      <c r="W145" s="357"/>
      <c r="X145" s="357"/>
      <c r="Y145" s="357"/>
      <c r="Z145" s="357"/>
      <c r="AA145" s="357"/>
      <c r="AB145" s="357"/>
    </row>
    <row r="146" spans="1:28" s="162" customFormat="1" ht="12.75">
      <c r="A146" s="398"/>
      <c r="B146" s="399"/>
      <c r="C146" s="399"/>
      <c r="D146" s="400"/>
      <c r="E146" s="400"/>
      <c r="F146" s="400"/>
      <c r="G146" s="216"/>
      <c r="H146" s="216"/>
      <c r="I146" s="216"/>
      <c r="J146" s="216"/>
      <c r="K146" s="216"/>
      <c r="L146" s="454"/>
      <c r="M146" s="938"/>
      <c r="N146" s="357"/>
      <c r="O146" s="357"/>
      <c r="P146" s="357"/>
      <c r="Q146" s="357"/>
      <c r="R146" s="357"/>
      <c r="S146" s="357"/>
      <c r="T146" s="357"/>
      <c r="U146" s="357"/>
      <c r="V146" s="357"/>
      <c r="W146" s="357"/>
      <c r="X146" s="357"/>
      <c r="Y146" s="357"/>
      <c r="Z146" s="357"/>
      <c r="AA146" s="357"/>
      <c r="AB146" s="357"/>
    </row>
    <row r="147" spans="1:28" s="162" customFormat="1" ht="12.75">
      <c r="A147" s="398"/>
      <c r="B147" s="399"/>
      <c r="C147" s="399"/>
      <c r="D147" s="400"/>
      <c r="E147" s="400"/>
      <c r="F147" s="400"/>
      <c r="G147" s="216"/>
      <c r="H147" s="216"/>
      <c r="I147" s="216"/>
      <c r="J147" s="216"/>
      <c r="K147" s="216"/>
      <c r="L147" s="454"/>
      <c r="M147" s="938"/>
      <c r="N147" s="357"/>
      <c r="O147" s="357"/>
      <c r="P147" s="357"/>
      <c r="Q147" s="357"/>
      <c r="R147" s="357"/>
      <c r="S147" s="357"/>
      <c r="T147" s="357"/>
      <c r="U147" s="357"/>
      <c r="V147" s="357"/>
      <c r="W147" s="357"/>
      <c r="X147" s="357"/>
      <c r="Y147" s="357"/>
      <c r="Z147" s="357"/>
      <c r="AA147" s="357"/>
      <c r="AB147" s="357"/>
    </row>
    <row r="148" spans="1:28" s="162" customFormat="1" ht="12.75">
      <c r="A148" s="398"/>
      <c r="B148" s="399"/>
      <c r="C148" s="399"/>
      <c r="D148" s="400"/>
      <c r="E148" s="400"/>
      <c r="F148" s="400"/>
      <c r="G148" s="216"/>
      <c r="H148" s="216"/>
      <c r="I148" s="216"/>
      <c r="J148" s="216"/>
      <c r="K148" s="216"/>
      <c r="L148" s="454"/>
      <c r="M148" s="938"/>
      <c r="N148" s="357"/>
      <c r="O148" s="357"/>
      <c r="P148" s="357"/>
      <c r="Q148" s="357"/>
      <c r="R148" s="357"/>
      <c r="S148" s="357"/>
      <c r="T148" s="357"/>
      <c r="U148" s="357"/>
      <c r="V148" s="357"/>
      <c r="W148" s="357"/>
      <c r="X148" s="357"/>
      <c r="Y148" s="357"/>
      <c r="Z148" s="357"/>
      <c r="AA148" s="357"/>
      <c r="AB148" s="357"/>
    </row>
    <row r="149" spans="1:28" s="162" customFormat="1" ht="12.75">
      <c r="A149" s="398"/>
      <c r="B149" s="399"/>
      <c r="C149" s="399"/>
      <c r="D149" s="400"/>
      <c r="E149" s="400"/>
      <c r="F149" s="400"/>
      <c r="G149" s="216"/>
      <c r="H149" s="216"/>
      <c r="I149" s="216"/>
      <c r="J149" s="216"/>
      <c r="K149" s="216"/>
      <c r="L149" s="454"/>
      <c r="M149" s="938"/>
      <c r="N149" s="357"/>
      <c r="O149" s="357"/>
      <c r="P149" s="357"/>
      <c r="Q149" s="357"/>
      <c r="R149" s="357"/>
      <c r="S149" s="357"/>
      <c r="T149" s="357"/>
      <c r="U149" s="357"/>
      <c r="V149" s="357"/>
      <c r="W149" s="357"/>
      <c r="X149" s="357"/>
      <c r="Y149" s="357"/>
      <c r="Z149" s="357"/>
      <c r="AA149" s="357"/>
      <c r="AB149" s="357"/>
    </row>
    <row r="150" spans="1:28" s="162" customFormat="1" ht="12.75">
      <c r="A150" s="398"/>
      <c r="B150" s="399"/>
      <c r="C150" s="399"/>
      <c r="D150" s="400"/>
      <c r="E150" s="400"/>
      <c r="F150" s="400"/>
      <c r="G150" s="216"/>
      <c r="H150" s="216"/>
      <c r="I150" s="216"/>
      <c r="J150" s="216"/>
      <c r="K150" s="216"/>
      <c r="L150" s="454"/>
      <c r="M150" s="938"/>
      <c r="N150" s="357"/>
      <c r="O150" s="357"/>
      <c r="P150" s="357"/>
      <c r="Q150" s="357"/>
      <c r="R150" s="357"/>
      <c r="S150" s="357"/>
      <c r="T150" s="357"/>
      <c r="U150" s="357"/>
      <c r="V150" s="357"/>
      <c r="W150" s="357"/>
      <c r="X150" s="357"/>
      <c r="Y150" s="357"/>
      <c r="Z150" s="357"/>
      <c r="AA150" s="357"/>
      <c r="AB150" s="357"/>
    </row>
    <row r="151" spans="1:28" s="162" customFormat="1" ht="12.75">
      <c r="A151" s="398"/>
      <c r="B151" s="399"/>
      <c r="C151" s="399"/>
      <c r="D151" s="400"/>
      <c r="E151" s="400"/>
      <c r="F151" s="400"/>
      <c r="G151" s="216"/>
      <c r="H151" s="216"/>
      <c r="I151" s="216"/>
      <c r="J151" s="216"/>
      <c r="K151" s="216"/>
      <c r="L151" s="454"/>
      <c r="M151" s="938"/>
      <c r="N151" s="357"/>
      <c r="O151" s="357"/>
      <c r="P151" s="357"/>
      <c r="Q151" s="357"/>
      <c r="R151" s="357"/>
      <c r="S151" s="357"/>
      <c r="T151" s="357"/>
      <c r="U151" s="357"/>
      <c r="V151" s="357"/>
      <c r="W151" s="357"/>
      <c r="X151" s="357"/>
      <c r="Y151" s="357"/>
      <c r="Z151" s="357"/>
      <c r="AA151" s="357"/>
      <c r="AB151" s="357"/>
    </row>
    <row r="152" spans="1:28" s="162" customFormat="1" ht="12.75">
      <c r="A152" s="398"/>
      <c r="B152" s="399"/>
      <c r="C152" s="399"/>
      <c r="D152" s="400"/>
      <c r="E152" s="400"/>
      <c r="F152" s="400"/>
      <c r="G152" s="216"/>
      <c r="H152" s="216"/>
      <c r="I152" s="216"/>
      <c r="J152" s="216"/>
      <c r="K152" s="216"/>
      <c r="L152" s="454"/>
      <c r="M152" s="938"/>
      <c r="N152" s="357"/>
      <c r="O152" s="357"/>
      <c r="P152" s="357"/>
      <c r="Q152" s="357"/>
      <c r="R152" s="357"/>
      <c r="S152" s="357"/>
      <c r="T152" s="357"/>
      <c r="U152" s="357"/>
      <c r="V152" s="357"/>
      <c r="W152" s="357"/>
      <c r="X152" s="357"/>
      <c r="Y152" s="357"/>
      <c r="Z152" s="357"/>
      <c r="AA152" s="357"/>
      <c r="AB152" s="357"/>
    </row>
    <row r="153" spans="1:28" s="162" customFormat="1" ht="12.75">
      <c r="A153" s="398"/>
      <c r="B153" s="399"/>
      <c r="C153" s="399"/>
      <c r="D153" s="400"/>
      <c r="E153" s="400"/>
      <c r="F153" s="400"/>
      <c r="G153" s="216"/>
      <c r="H153" s="216"/>
      <c r="I153" s="216"/>
      <c r="J153" s="216"/>
      <c r="K153" s="216"/>
      <c r="L153" s="454"/>
      <c r="M153" s="938"/>
      <c r="N153" s="357"/>
      <c r="O153" s="357"/>
      <c r="P153" s="357"/>
      <c r="Q153" s="357"/>
      <c r="R153" s="357"/>
      <c r="S153" s="357"/>
      <c r="T153" s="357"/>
      <c r="U153" s="357"/>
      <c r="V153" s="357"/>
      <c r="W153" s="357"/>
      <c r="X153" s="357"/>
      <c r="Y153" s="357"/>
      <c r="Z153" s="357"/>
      <c r="AA153" s="357"/>
      <c r="AB153" s="357"/>
    </row>
    <row r="154" spans="1:28" s="162" customFormat="1" ht="12.75">
      <c r="A154" s="398"/>
      <c r="B154" s="399"/>
      <c r="C154" s="399"/>
      <c r="D154" s="400"/>
      <c r="E154" s="400"/>
      <c r="F154" s="400"/>
      <c r="G154" s="216"/>
      <c r="H154" s="216"/>
      <c r="I154" s="216"/>
      <c r="J154" s="216"/>
      <c r="K154" s="216"/>
      <c r="L154" s="454"/>
      <c r="M154" s="938"/>
      <c r="N154" s="357"/>
      <c r="O154" s="357"/>
      <c r="P154" s="357"/>
      <c r="Q154" s="357"/>
      <c r="R154" s="357"/>
      <c r="S154" s="357"/>
      <c r="T154" s="357"/>
      <c r="U154" s="357"/>
      <c r="V154" s="357"/>
      <c r="W154" s="357"/>
      <c r="X154" s="357"/>
      <c r="Y154" s="357"/>
      <c r="Z154" s="357"/>
      <c r="AA154" s="357"/>
      <c r="AB154" s="357"/>
    </row>
    <row r="155" spans="1:28" s="162" customFormat="1" ht="12.75">
      <c r="A155" s="398"/>
      <c r="B155" s="399"/>
      <c r="C155" s="399"/>
      <c r="D155" s="400"/>
      <c r="E155" s="400"/>
      <c r="F155" s="400"/>
      <c r="G155" s="216"/>
      <c r="H155" s="216"/>
      <c r="I155" s="216"/>
      <c r="J155" s="216"/>
      <c r="K155" s="216"/>
      <c r="L155" s="454"/>
      <c r="M155" s="938"/>
      <c r="N155" s="357"/>
      <c r="O155" s="357"/>
      <c r="P155" s="357"/>
      <c r="Q155" s="357"/>
      <c r="R155" s="357"/>
      <c r="S155" s="357"/>
      <c r="T155" s="357"/>
      <c r="U155" s="357"/>
      <c r="V155" s="357"/>
      <c r="W155" s="357"/>
      <c r="X155" s="357"/>
      <c r="Y155" s="357"/>
      <c r="Z155" s="357"/>
      <c r="AA155" s="357"/>
      <c r="AB155" s="357"/>
    </row>
    <row r="156" spans="1:28" s="162" customFormat="1" ht="12.75">
      <c r="A156" s="398"/>
      <c r="B156" s="399"/>
      <c r="C156" s="399"/>
      <c r="D156" s="400"/>
      <c r="E156" s="400"/>
      <c r="F156" s="400"/>
      <c r="G156" s="216"/>
      <c r="H156" s="216"/>
      <c r="I156" s="216"/>
      <c r="J156" s="216"/>
      <c r="K156" s="216"/>
      <c r="L156" s="454"/>
      <c r="M156" s="938"/>
      <c r="N156" s="357"/>
      <c r="O156" s="357"/>
      <c r="P156" s="357"/>
      <c r="Q156" s="357"/>
      <c r="R156" s="357"/>
      <c r="S156" s="357"/>
      <c r="T156" s="357"/>
      <c r="U156" s="357"/>
      <c r="V156" s="357"/>
      <c r="W156" s="357"/>
      <c r="X156" s="357"/>
      <c r="Y156" s="357"/>
      <c r="Z156" s="357"/>
      <c r="AA156" s="357"/>
      <c r="AB156" s="357"/>
    </row>
    <row r="157" spans="1:28" s="162" customFormat="1" ht="12.75">
      <c r="A157" s="398"/>
      <c r="B157" s="399"/>
      <c r="C157" s="399"/>
      <c r="D157" s="400"/>
      <c r="E157" s="400"/>
      <c r="F157" s="400"/>
      <c r="G157" s="216"/>
      <c r="H157" s="216"/>
      <c r="I157" s="216"/>
      <c r="J157" s="216"/>
      <c r="K157" s="216"/>
      <c r="L157" s="454"/>
      <c r="M157" s="938"/>
      <c r="N157" s="357"/>
      <c r="O157" s="357"/>
      <c r="P157" s="357"/>
      <c r="Q157" s="357"/>
      <c r="R157" s="357"/>
      <c r="S157" s="357"/>
      <c r="T157" s="357"/>
      <c r="U157" s="357"/>
      <c r="V157" s="357"/>
      <c r="W157" s="357"/>
      <c r="X157" s="357"/>
      <c r="Y157" s="357"/>
      <c r="Z157" s="357"/>
      <c r="AA157" s="357"/>
      <c r="AB157" s="357"/>
    </row>
    <row r="158" spans="1:28" s="162" customFormat="1" ht="12.75">
      <c r="A158" s="398"/>
      <c r="B158" s="399"/>
      <c r="C158" s="399"/>
      <c r="D158" s="400"/>
      <c r="E158" s="400"/>
      <c r="F158" s="400"/>
      <c r="G158" s="216"/>
      <c r="H158" s="216"/>
      <c r="I158" s="216"/>
      <c r="J158" s="216"/>
      <c r="K158" s="216"/>
      <c r="L158" s="454"/>
      <c r="M158" s="938"/>
      <c r="N158" s="357"/>
      <c r="O158" s="357"/>
      <c r="P158" s="357"/>
      <c r="Q158" s="357"/>
      <c r="R158" s="357"/>
      <c r="S158" s="357"/>
      <c r="T158" s="357"/>
      <c r="U158" s="357"/>
      <c r="V158" s="357"/>
      <c r="W158" s="357"/>
      <c r="X158" s="357"/>
      <c r="Y158" s="357"/>
      <c r="Z158" s="357"/>
      <c r="AA158" s="357"/>
      <c r="AB158" s="357"/>
    </row>
    <row r="159" spans="1:28" s="162" customFormat="1" ht="12.75">
      <c r="A159" s="398"/>
      <c r="B159" s="399"/>
      <c r="C159" s="399"/>
      <c r="D159" s="400"/>
      <c r="E159" s="400"/>
      <c r="F159" s="400"/>
      <c r="G159" s="216"/>
      <c r="H159" s="216"/>
      <c r="I159" s="216"/>
      <c r="J159" s="216"/>
      <c r="K159" s="216"/>
      <c r="L159" s="454"/>
      <c r="M159" s="938"/>
      <c r="N159" s="357"/>
      <c r="O159" s="357"/>
      <c r="P159" s="357"/>
      <c r="Q159" s="357"/>
      <c r="R159" s="357"/>
      <c r="S159" s="357"/>
      <c r="T159" s="357"/>
      <c r="U159" s="357"/>
      <c r="V159" s="357"/>
      <c r="W159" s="357"/>
      <c r="X159" s="357"/>
      <c r="Y159" s="357"/>
      <c r="Z159" s="357"/>
      <c r="AA159" s="357"/>
      <c r="AB159" s="357"/>
    </row>
    <row r="160" spans="1:28" s="162" customFormat="1" ht="12.75">
      <c r="A160" s="398"/>
      <c r="B160" s="399"/>
      <c r="C160" s="399"/>
      <c r="D160" s="400"/>
      <c r="E160" s="400"/>
      <c r="F160" s="400"/>
      <c r="G160" s="216"/>
      <c r="H160" s="216"/>
      <c r="I160" s="216"/>
      <c r="J160" s="216"/>
      <c r="K160" s="216"/>
      <c r="L160" s="454"/>
      <c r="M160" s="938"/>
      <c r="N160" s="357"/>
      <c r="O160" s="357"/>
      <c r="P160" s="357"/>
      <c r="Q160" s="357"/>
      <c r="R160" s="357"/>
      <c r="S160" s="357"/>
      <c r="T160" s="357"/>
      <c r="U160" s="357"/>
      <c r="V160" s="357"/>
      <c r="W160" s="357"/>
      <c r="X160" s="357"/>
      <c r="Y160" s="357"/>
      <c r="Z160" s="357"/>
      <c r="AA160" s="357"/>
      <c r="AB160" s="357"/>
    </row>
    <row r="161" spans="1:28" s="162" customFormat="1" ht="12.75">
      <c r="A161" s="398"/>
      <c r="B161" s="399"/>
      <c r="C161" s="399"/>
      <c r="D161" s="400"/>
      <c r="E161" s="400"/>
      <c r="F161" s="400"/>
      <c r="G161" s="216"/>
      <c r="H161" s="216"/>
      <c r="I161" s="216"/>
      <c r="J161" s="216"/>
      <c r="K161" s="216"/>
      <c r="L161" s="454"/>
      <c r="M161" s="938"/>
      <c r="N161" s="357"/>
      <c r="O161" s="357"/>
      <c r="P161" s="357"/>
      <c r="Q161" s="357"/>
      <c r="R161" s="357"/>
      <c r="S161" s="357"/>
      <c r="T161" s="357"/>
      <c r="U161" s="357"/>
      <c r="V161" s="357"/>
      <c r="W161" s="357"/>
      <c r="X161" s="357"/>
      <c r="Y161" s="357"/>
      <c r="Z161" s="357"/>
      <c r="AA161" s="357"/>
      <c r="AB161" s="357"/>
    </row>
    <row r="162" spans="1:28" s="162" customFormat="1" ht="12.75">
      <c r="A162" s="398"/>
      <c r="B162" s="399"/>
      <c r="C162" s="399"/>
      <c r="D162" s="400"/>
      <c r="E162" s="400"/>
      <c r="F162" s="400"/>
      <c r="G162" s="216"/>
      <c r="H162" s="216"/>
      <c r="I162" s="216"/>
      <c r="J162" s="216"/>
      <c r="K162" s="216"/>
      <c r="L162" s="454"/>
      <c r="M162" s="938"/>
      <c r="N162" s="357"/>
      <c r="O162" s="357"/>
      <c r="P162" s="357"/>
      <c r="Q162" s="357"/>
      <c r="R162" s="357"/>
      <c r="S162" s="357"/>
      <c r="T162" s="357"/>
      <c r="U162" s="357"/>
      <c r="V162" s="357"/>
      <c r="W162" s="357"/>
      <c r="X162" s="357"/>
      <c r="Y162" s="357"/>
      <c r="Z162" s="357"/>
      <c r="AA162" s="357"/>
      <c r="AB162" s="357"/>
    </row>
    <row r="163" spans="1:28" s="162" customFormat="1" ht="12.75">
      <c r="A163" s="398"/>
      <c r="B163" s="399"/>
      <c r="C163" s="399"/>
      <c r="D163" s="400"/>
      <c r="E163" s="400"/>
      <c r="F163" s="400"/>
      <c r="G163" s="216"/>
      <c r="H163" s="216"/>
      <c r="I163" s="216"/>
      <c r="J163" s="216"/>
      <c r="K163" s="216"/>
      <c r="L163" s="454"/>
      <c r="M163" s="938"/>
      <c r="N163" s="357"/>
      <c r="O163" s="357"/>
      <c r="P163" s="357"/>
      <c r="Q163" s="357"/>
      <c r="R163" s="357"/>
      <c r="S163" s="357"/>
      <c r="T163" s="357"/>
      <c r="U163" s="357"/>
      <c r="V163" s="357"/>
      <c r="W163" s="357"/>
      <c r="X163" s="357"/>
      <c r="Y163" s="357"/>
      <c r="Z163" s="357"/>
      <c r="AA163" s="357"/>
      <c r="AB163" s="357"/>
    </row>
    <row r="164" spans="1:28" s="162" customFormat="1" ht="12.75">
      <c r="A164" s="398"/>
      <c r="B164" s="399"/>
      <c r="C164" s="399"/>
      <c r="D164" s="400"/>
      <c r="E164" s="400"/>
      <c r="F164" s="400"/>
      <c r="G164" s="216"/>
      <c r="H164" s="216"/>
      <c r="I164" s="216"/>
      <c r="J164" s="216"/>
      <c r="K164" s="216"/>
      <c r="L164" s="454"/>
      <c r="M164" s="938"/>
      <c r="N164" s="357"/>
      <c r="O164" s="357"/>
      <c r="P164" s="357"/>
      <c r="Q164" s="357"/>
      <c r="R164" s="357"/>
      <c r="S164" s="357"/>
      <c r="T164" s="357"/>
      <c r="U164" s="357"/>
      <c r="V164" s="357"/>
      <c r="W164" s="357"/>
      <c r="X164" s="357"/>
      <c r="Y164" s="357"/>
      <c r="Z164" s="357"/>
      <c r="AA164" s="357"/>
      <c r="AB164" s="357"/>
    </row>
    <row r="165" spans="1:28" s="162" customFormat="1" ht="12.75">
      <c r="A165" s="398"/>
      <c r="B165" s="399"/>
      <c r="C165" s="399"/>
      <c r="D165" s="400"/>
      <c r="E165" s="400"/>
      <c r="F165" s="400"/>
      <c r="G165" s="216"/>
      <c r="H165" s="216"/>
      <c r="I165" s="216"/>
      <c r="J165" s="216"/>
      <c r="K165" s="216"/>
      <c r="L165" s="454"/>
      <c r="M165" s="938"/>
      <c r="N165" s="357"/>
      <c r="O165" s="357"/>
      <c r="P165" s="357"/>
      <c r="Q165" s="357"/>
      <c r="R165" s="357"/>
      <c r="S165" s="357"/>
      <c r="T165" s="357"/>
      <c r="U165" s="357"/>
      <c r="V165" s="357"/>
      <c r="W165" s="357"/>
      <c r="X165" s="357"/>
      <c r="Y165" s="357"/>
      <c r="Z165" s="357"/>
      <c r="AA165" s="357"/>
      <c r="AB165" s="357"/>
    </row>
    <row r="166" spans="1:28" s="162" customFormat="1" ht="12.75">
      <c r="A166" s="398"/>
      <c r="B166" s="399"/>
      <c r="C166" s="399"/>
      <c r="D166" s="400"/>
      <c r="E166" s="400"/>
      <c r="F166" s="400"/>
      <c r="G166" s="216"/>
      <c r="H166" s="216"/>
      <c r="I166" s="216"/>
      <c r="J166" s="216"/>
      <c r="K166" s="216"/>
      <c r="L166" s="454"/>
      <c r="M166" s="938"/>
      <c r="N166" s="357"/>
      <c r="O166" s="357"/>
      <c r="P166" s="357"/>
      <c r="Q166" s="357"/>
      <c r="R166" s="357"/>
      <c r="S166" s="357"/>
      <c r="T166" s="357"/>
      <c r="U166" s="357"/>
      <c r="V166" s="357"/>
      <c r="W166" s="357"/>
      <c r="X166" s="357"/>
      <c r="Y166" s="357"/>
      <c r="Z166" s="357"/>
      <c r="AA166" s="357"/>
      <c r="AB166" s="357"/>
    </row>
    <row r="167" spans="1:28" s="162" customFormat="1" ht="12.75">
      <c r="A167" s="398"/>
      <c r="B167" s="399"/>
      <c r="C167" s="399"/>
      <c r="D167" s="400"/>
      <c r="E167" s="400"/>
      <c r="F167" s="400"/>
      <c r="G167" s="216"/>
      <c r="H167" s="216"/>
      <c r="I167" s="216"/>
      <c r="J167" s="216"/>
      <c r="K167" s="216"/>
      <c r="L167" s="454"/>
      <c r="M167" s="938"/>
      <c r="N167" s="357"/>
      <c r="O167" s="357"/>
      <c r="P167" s="357"/>
      <c r="Q167" s="357"/>
      <c r="R167" s="357"/>
      <c r="S167" s="357"/>
      <c r="T167" s="357"/>
      <c r="U167" s="357"/>
      <c r="V167" s="357"/>
      <c r="W167" s="357"/>
      <c r="X167" s="357"/>
      <c r="Y167" s="357"/>
      <c r="Z167" s="357"/>
      <c r="AA167" s="357"/>
      <c r="AB167" s="357"/>
    </row>
    <row r="168" spans="1:28" s="162" customFormat="1" ht="12.75">
      <c r="A168" s="398"/>
      <c r="B168" s="399"/>
      <c r="C168" s="399"/>
      <c r="D168" s="400"/>
      <c r="E168" s="400"/>
      <c r="F168" s="400"/>
      <c r="G168" s="216"/>
      <c r="H168" s="216"/>
      <c r="I168" s="216"/>
      <c r="J168" s="216"/>
      <c r="K168" s="216"/>
      <c r="L168" s="454"/>
      <c r="M168" s="938"/>
      <c r="N168" s="357"/>
      <c r="O168" s="357"/>
      <c r="P168" s="357"/>
      <c r="Q168" s="357"/>
      <c r="R168" s="357"/>
      <c r="S168" s="357"/>
      <c r="T168" s="357"/>
      <c r="U168" s="357"/>
      <c r="V168" s="357"/>
      <c r="W168" s="357"/>
      <c r="X168" s="357"/>
      <c r="Y168" s="357"/>
      <c r="Z168" s="357"/>
      <c r="AA168" s="357"/>
      <c r="AB168" s="357"/>
    </row>
    <row r="169" spans="1:28" s="162" customFormat="1" ht="12.75">
      <c r="A169" s="398"/>
      <c r="B169" s="399"/>
      <c r="C169" s="399"/>
      <c r="D169" s="400"/>
      <c r="E169" s="400"/>
      <c r="F169" s="400"/>
      <c r="G169" s="216"/>
      <c r="H169" s="216"/>
      <c r="I169" s="216"/>
      <c r="J169" s="216"/>
      <c r="K169" s="216"/>
      <c r="L169" s="454"/>
      <c r="M169" s="938"/>
      <c r="N169" s="357"/>
      <c r="O169" s="357"/>
      <c r="P169" s="357"/>
      <c r="Q169" s="357"/>
      <c r="R169" s="357"/>
      <c r="S169" s="357"/>
      <c r="T169" s="357"/>
      <c r="U169" s="357"/>
      <c r="V169" s="357"/>
      <c r="W169" s="357"/>
      <c r="X169" s="357"/>
      <c r="Y169" s="357"/>
      <c r="Z169" s="357"/>
      <c r="AA169" s="357"/>
      <c r="AB169" s="357"/>
    </row>
    <row r="170" spans="1:28" s="162" customFormat="1" ht="12.75">
      <c r="A170" s="398"/>
      <c r="B170" s="399"/>
      <c r="C170" s="399"/>
      <c r="D170" s="400"/>
      <c r="E170" s="400"/>
      <c r="F170" s="400"/>
      <c r="G170" s="216"/>
      <c r="H170" s="216"/>
      <c r="I170" s="216"/>
      <c r="J170" s="216"/>
      <c r="K170" s="216"/>
      <c r="L170" s="454"/>
      <c r="M170" s="938"/>
      <c r="N170" s="357"/>
      <c r="O170" s="357"/>
      <c r="P170" s="357"/>
      <c r="Q170" s="357"/>
      <c r="R170" s="357"/>
      <c r="S170" s="357"/>
      <c r="T170" s="357"/>
      <c r="U170" s="357"/>
      <c r="V170" s="357"/>
      <c r="W170" s="357"/>
      <c r="X170" s="357"/>
      <c r="Y170" s="357"/>
      <c r="Z170" s="357"/>
      <c r="AA170" s="357"/>
      <c r="AB170" s="357"/>
    </row>
    <row r="171" spans="1:28" s="162" customFormat="1" ht="12.75">
      <c r="A171" s="398"/>
      <c r="B171" s="399"/>
      <c r="C171" s="399"/>
      <c r="D171" s="400"/>
      <c r="E171" s="400"/>
      <c r="F171" s="400"/>
      <c r="G171" s="216"/>
      <c r="H171" s="216"/>
      <c r="I171" s="216"/>
      <c r="J171" s="216"/>
      <c r="K171" s="216"/>
      <c r="L171" s="454"/>
      <c r="M171" s="938"/>
      <c r="N171" s="357"/>
      <c r="O171" s="357"/>
      <c r="P171" s="357"/>
      <c r="Q171" s="357"/>
      <c r="R171" s="357"/>
      <c r="S171" s="357"/>
      <c r="T171" s="357"/>
      <c r="U171" s="357"/>
      <c r="V171" s="357"/>
      <c r="W171" s="357"/>
      <c r="X171" s="357"/>
      <c r="Y171" s="357"/>
      <c r="Z171" s="357"/>
      <c r="AA171" s="357"/>
      <c r="AB171" s="357"/>
    </row>
    <row r="172" spans="1:28" s="162" customFormat="1" ht="12.75">
      <c r="A172" s="398"/>
      <c r="B172" s="399"/>
      <c r="C172" s="399"/>
      <c r="D172" s="400"/>
      <c r="E172" s="400"/>
      <c r="F172" s="400"/>
      <c r="G172" s="216"/>
      <c r="H172" s="216"/>
      <c r="I172" s="216"/>
      <c r="J172" s="216"/>
      <c r="K172" s="216"/>
      <c r="L172" s="454"/>
      <c r="M172" s="938"/>
      <c r="N172" s="357"/>
      <c r="O172" s="357"/>
      <c r="P172" s="357"/>
      <c r="Q172" s="357"/>
      <c r="R172" s="357"/>
      <c r="S172" s="357"/>
      <c r="T172" s="357"/>
      <c r="U172" s="357"/>
      <c r="V172" s="357"/>
      <c r="W172" s="357"/>
      <c r="X172" s="357"/>
      <c r="Y172" s="357"/>
      <c r="Z172" s="357"/>
      <c r="AA172" s="357"/>
      <c r="AB172" s="357"/>
    </row>
    <row r="173" spans="1:28" s="162" customFormat="1" ht="12.75">
      <c r="A173" s="398"/>
      <c r="B173" s="399"/>
      <c r="C173" s="399"/>
      <c r="D173" s="400"/>
      <c r="E173" s="400"/>
      <c r="F173" s="400"/>
      <c r="G173" s="216"/>
      <c r="H173" s="216"/>
      <c r="I173" s="216"/>
      <c r="J173" s="216"/>
      <c r="K173" s="216"/>
      <c r="L173" s="454"/>
      <c r="M173" s="938"/>
      <c r="N173" s="357"/>
      <c r="O173" s="357"/>
      <c r="P173" s="357"/>
      <c r="Q173" s="357"/>
      <c r="R173" s="357"/>
      <c r="S173" s="357"/>
      <c r="T173" s="357"/>
      <c r="U173" s="357"/>
      <c r="V173" s="357"/>
      <c r="W173" s="357"/>
      <c r="X173" s="357"/>
      <c r="Y173" s="357"/>
      <c r="Z173" s="357"/>
      <c r="AA173" s="357"/>
      <c r="AB173" s="357"/>
    </row>
    <row r="174" spans="1:28" s="162" customFormat="1" ht="12.75">
      <c r="A174" s="398"/>
      <c r="B174" s="399"/>
      <c r="C174" s="399"/>
      <c r="D174" s="400"/>
      <c r="E174" s="400"/>
      <c r="F174" s="400"/>
      <c r="G174" s="216"/>
      <c r="H174" s="216"/>
      <c r="I174" s="216"/>
      <c r="J174" s="216"/>
      <c r="K174" s="216"/>
      <c r="L174" s="454"/>
      <c r="M174" s="938"/>
      <c r="N174" s="357"/>
      <c r="O174" s="357"/>
      <c r="P174" s="357"/>
      <c r="Q174" s="357"/>
      <c r="R174" s="357"/>
      <c r="S174" s="357"/>
      <c r="T174" s="357"/>
      <c r="U174" s="357"/>
      <c r="V174" s="357"/>
      <c r="W174" s="357"/>
      <c r="X174" s="357"/>
      <c r="Y174" s="357"/>
      <c r="Z174" s="357"/>
      <c r="AA174" s="357"/>
      <c r="AB174" s="357"/>
    </row>
    <row r="175" spans="1:28" s="162" customFormat="1" ht="12.75">
      <c r="A175" s="394"/>
      <c r="B175" s="395"/>
      <c r="C175" s="395"/>
      <c r="D175" s="396"/>
      <c r="E175" s="396"/>
      <c r="F175" s="396"/>
      <c r="G175" s="216"/>
      <c r="H175" s="216"/>
      <c r="I175" s="216"/>
      <c r="J175" s="216"/>
      <c r="K175" s="216"/>
      <c r="L175" s="454"/>
      <c r="M175" s="938"/>
      <c r="N175" s="357"/>
      <c r="O175" s="357"/>
      <c r="P175" s="357"/>
      <c r="Q175" s="357"/>
      <c r="R175" s="357"/>
      <c r="S175" s="357"/>
      <c r="T175" s="357"/>
      <c r="U175" s="357"/>
      <c r="V175" s="357"/>
      <c r="W175" s="357"/>
      <c r="X175" s="357"/>
      <c r="Y175" s="357"/>
      <c r="Z175" s="357"/>
      <c r="AA175" s="357"/>
      <c r="AB175" s="357"/>
    </row>
    <row r="176" spans="1:28" s="162" customFormat="1" ht="12.75">
      <c r="A176" s="204"/>
      <c r="B176" s="216"/>
      <c r="C176" s="216"/>
      <c r="D176" s="216"/>
      <c r="E176" s="216"/>
      <c r="F176" s="216"/>
      <c r="G176" s="216"/>
      <c r="H176" s="216"/>
      <c r="I176" s="216"/>
      <c r="J176" s="216"/>
      <c r="K176" s="216"/>
      <c r="L176" s="454"/>
      <c r="M176" s="938"/>
      <c r="N176" s="357"/>
      <c r="O176" s="357"/>
      <c r="P176" s="357"/>
      <c r="Q176" s="357"/>
      <c r="R176" s="357"/>
      <c r="S176" s="357"/>
      <c r="T176" s="357"/>
      <c r="U176" s="357"/>
      <c r="V176" s="357"/>
      <c r="W176" s="357"/>
      <c r="X176" s="357"/>
      <c r="Y176" s="357"/>
      <c r="Z176" s="357"/>
      <c r="AA176" s="357"/>
      <c r="AB176" s="357"/>
    </row>
    <row r="177" spans="1:28" s="162" customFormat="1" ht="12.75">
      <c r="A177" s="204"/>
      <c r="B177" s="216"/>
      <c r="C177" s="216"/>
      <c r="D177" s="216"/>
      <c r="E177" s="216"/>
      <c r="F177" s="216"/>
      <c r="G177" s="216"/>
      <c r="H177" s="216"/>
      <c r="I177" s="216"/>
      <c r="J177" s="216"/>
      <c r="K177" s="216"/>
      <c r="L177" s="454"/>
      <c r="M177" s="938"/>
      <c r="N177" s="357"/>
      <c r="O177" s="357"/>
      <c r="P177" s="357"/>
      <c r="Q177" s="357"/>
      <c r="R177" s="357"/>
      <c r="S177" s="357"/>
      <c r="T177" s="357"/>
      <c r="U177" s="357"/>
      <c r="V177" s="357"/>
      <c r="W177" s="357"/>
      <c r="X177" s="357"/>
      <c r="Y177" s="357"/>
      <c r="Z177" s="357"/>
      <c r="AA177" s="357"/>
      <c r="AB177" s="357"/>
    </row>
    <row r="178" spans="1:28" s="162" customFormat="1" ht="12.75">
      <c r="A178" s="204"/>
      <c r="B178" s="216"/>
      <c r="C178" s="216"/>
      <c r="D178" s="216"/>
      <c r="E178" s="216"/>
      <c r="F178" s="216"/>
      <c r="G178" s="216"/>
      <c r="H178" s="216"/>
      <c r="I178" s="216"/>
      <c r="J178" s="216"/>
      <c r="K178" s="216"/>
      <c r="L178" s="454"/>
      <c r="M178" s="938"/>
      <c r="N178" s="357"/>
      <c r="O178" s="357"/>
      <c r="P178" s="357"/>
      <c r="Q178" s="357"/>
      <c r="R178" s="357"/>
      <c r="S178" s="357"/>
      <c r="T178" s="357"/>
      <c r="U178" s="357"/>
      <c r="V178" s="357"/>
      <c r="W178" s="357"/>
      <c r="X178" s="357"/>
      <c r="Y178" s="357"/>
      <c r="Z178" s="357"/>
      <c r="AA178" s="357"/>
      <c r="AB178" s="357"/>
    </row>
    <row r="179" spans="1:28" s="171" customFormat="1" ht="12" customHeight="1">
      <c r="A179" s="235"/>
      <c r="B179" s="216"/>
      <c r="C179" s="216"/>
      <c r="D179" s="216"/>
      <c r="E179" s="216"/>
      <c r="F179" s="216"/>
      <c r="G179" s="219"/>
      <c r="H179" s="219"/>
      <c r="I179" s="219"/>
      <c r="J179" s="221"/>
      <c r="K179" s="221"/>
      <c r="L179" s="455"/>
      <c r="M179" s="948"/>
      <c r="N179" s="358"/>
      <c r="O179" s="358"/>
      <c r="P179" s="358"/>
      <c r="Q179" s="358"/>
      <c r="R179" s="358"/>
      <c r="S179" s="358"/>
      <c r="T179" s="358"/>
      <c r="U179" s="358"/>
      <c r="V179" s="358"/>
      <c r="W179" s="358"/>
      <c r="X179" s="358"/>
      <c r="Y179" s="358"/>
      <c r="Z179" s="358"/>
      <c r="AA179" s="358"/>
      <c r="AB179" s="358"/>
    </row>
    <row r="180" spans="1:28" s="169" customFormat="1" ht="14.1" customHeight="1">
      <c r="A180" s="172"/>
      <c r="B180" s="173"/>
      <c r="C180" s="173"/>
      <c r="D180" s="173"/>
      <c r="E180" s="173"/>
      <c r="F180" s="173"/>
      <c r="G180" s="173"/>
      <c r="H180" s="171"/>
      <c r="I180" s="173"/>
      <c r="J180" s="170"/>
      <c r="K180" s="170"/>
      <c r="L180" s="456"/>
      <c r="M180" s="359"/>
      <c r="N180" s="359"/>
      <c r="O180" s="359"/>
      <c r="P180" s="359"/>
      <c r="Q180" s="359"/>
      <c r="R180" s="359"/>
      <c r="S180" s="359"/>
      <c r="T180" s="359"/>
      <c r="U180" s="359"/>
      <c r="V180" s="359"/>
      <c r="W180" s="359"/>
      <c r="X180" s="359"/>
      <c r="Y180" s="359"/>
      <c r="Z180" s="359"/>
      <c r="AA180" s="359"/>
      <c r="AB180" s="359"/>
    </row>
    <row r="181" spans="1:28" s="140" customFormat="1" ht="12" customHeight="1">
      <c r="A181" s="175"/>
      <c r="B181" s="176"/>
      <c r="C181" s="176"/>
      <c r="D181" s="176"/>
      <c r="E181" s="176"/>
      <c r="F181" s="176"/>
      <c r="G181" s="177"/>
      <c r="J181" s="157"/>
      <c r="K181" s="157"/>
      <c r="L181" s="454"/>
      <c r="M181" s="938"/>
      <c r="N181" s="360"/>
      <c r="O181" s="360"/>
      <c r="P181" s="360"/>
      <c r="Q181" s="360"/>
      <c r="R181" s="360"/>
      <c r="S181" s="360"/>
      <c r="T181" s="360"/>
      <c r="U181" s="360"/>
      <c r="V181" s="360"/>
      <c r="W181" s="360"/>
      <c r="X181" s="360"/>
      <c r="Y181" s="360"/>
      <c r="Z181" s="360"/>
      <c r="AA181" s="360"/>
      <c r="AB181" s="360"/>
    </row>
    <row r="182" spans="1:28" s="140" customFormat="1" ht="12" customHeight="1">
      <c r="B182" s="176"/>
      <c r="C182" s="176"/>
      <c r="D182" s="176"/>
      <c r="E182" s="176"/>
      <c r="F182" s="176"/>
      <c r="G182" s="176"/>
      <c r="H182" s="176"/>
      <c r="I182" s="176"/>
      <c r="J182" s="157"/>
      <c r="K182" s="157"/>
      <c r="L182" s="454"/>
      <c r="M182" s="938"/>
      <c r="N182" s="360"/>
      <c r="O182" s="360"/>
      <c r="P182" s="360"/>
      <c r="Q182" s="360"/>
      <c r="R182" s="360"/>
      <c r="S182" s="360"/>
      <c r="T182" s="360"/>
      <c r="U182" s="360"/>
      <c r="V182" s="360"/>
      <c r="W182" s="360"/>
      <c r="X182" s="360"/>
      <c r="Y182" s="360"/>
      <c r="Z182" s="360"/>
      <c r="AA182" s="360"/>
      <c r="AB182" s="360"/>
    </row>
    <row r="183" spans="1:28" s="140" customFormat="1" ht="12" customHeight="1">
      <c r="B183" s="178"/>
      <c r="C183" s="178"/>
      <c r="D183" s="178"/>
      <c r="E183" s="178"/>
      <c r="F183" s="178"/>
      <c r="G183" s="178"/>
      <c r="H183" s="178"/>
      <c r="J183" s="157"/>
      <c r="K183" s="157"/>
      <c r="L183" s="454"/>
      <c r="M183" s="938"/>
      <c r="N183" s="360"/>
      <c r="O183" s="360"/>
      <c r="P183" s="360"/>
      <c r="Q183" s="360"/>
      <c r="R183" s="360"/>
      <c r="S183" s="360"/>
      <c r="T183" s="360"/>
      <c r="U183" s="360"/>
      <c r="V183" s="360"/>
      <c r="W183" s="360"/>
      <c r="X183" s="360"/>
      <c r="Y183" s="360"/>
      <c r="Z183" s="360"/>
      <c r="AA183" s="360"/>
      <c r="AB183" s="360"/>
    </row>
    <row r="184" spans="1:28" s="179" customFormat="1" ht="12" customHeight="1">
      <c r="L184" s="457"/>
      <c r="M184" s="361"/>
      <c r="N184" s="361"/>
      <c r="O184" s="361"/>
      <c r="P184" s="361"/>
      <c r="Q184" s="361"/>
      <c r="R184" s="361"/>
      <c r="S184" s="361"/>
      <c r="T184" s="361"/>
      <c r="U184" s="361"/>
      <c r="V184" s="361"/>
      <c r="W184" s="361"/>
      <c r="X184" s="361"/>
      <c r="Y184" s="361"/>
      <c r="Z184" s="361"/>
      <c r="AA184" s="361"/>
      <c r="AB184" s="361"/>
    </row>
    <row r="185" spans="1:28" s="140" customFormat="1" ht="12" customHeight="1">
      <c r="A185" s="180"/>
      <c r="B185" s="178"/>
      <c r="C185" s="178"/>
      <c r="D185" s="178"/>
      <c r="E185" s="178"/>
      <c r="F185" s="178"/>
      <c r="G185" s="178"/>
      <c r="H185" s="178"/>
      <c r="J185" s="157"/>
      <c r="K185" s="157"/>
      <c r="L185" s="454"/>
      <c r="M185" s="938"/>
      <c r="N185" s="360"/>
      <c r="O185" s="360"/>
      <c r="P185" s="360"/>
      <c r="Q185" s="360"/>
      <c r="R185" s="360"/>
      <c r="S185" s="360"/>
      <c r="T185" s="360"/>
      <c r="U185" s="360"/>
      <c r="V185" s="360"/>
      <c r="W185" s="360"/>
      <c r="X185" s="360"/>
      <c r="Y185" s="360"/>
      <c r="Z185" s="360"/>
      <c r="AA185" s="360"/>
      <c r="AB185" s="360"/>
    </row>
    <row r="186" spans="1:28" s="140" customFormat="1" ht="12" customHeight="1">
      <c r="J186" s="144"/>
      <c r="K186" s="144"/>
      <c r="L186" s="453"/>
      <c r="M186" s="922"/>
      <c r="N186" s="360"/>
      <c r="O186" s="360"/>
      <c r="P186" s="360"/>
      <c r="Q186" s="360"/>
      <c r="R186" s="360"/>
      <c r="S186" s="360"/>
      <c r="T186" s="360"/>
      <c r="U186" s="360"/>
      <c r="V186" s="360"/>
      <c r="W186" s="360"/>
      <c r="X186" s="360"/>
      <c r="Y186" s="360"/>
      <c r="Z186" s="360"/>
      <c r="AA186" s="360"/>
      <c r="AB186" s="360"/>
    </row>
    <row r="187" spans="1:28" s="140" customFormat="1" ht="12" customHeight="1">
      <c r="A187" s="139"/>
      <c r="B187" s="139"/>
      <c r="C187" s="139"/>
      <c r="D187" s="139"/>
      <c r="E187" s="139"/>
      <c r="F187" s="139"/>
      <c r="G187" s="139"/>
      <c r="H187" s="139"/>
      <c r="I187" s="139"/>
      <c r="L187" s="754"/>
      <c r="M187" s="360"/>
      <c r="N187" s="360"/>
      <c r="O187" s="360"/>
      <c r="P187" s="360"/>
      <c r="Q187" s="360"/>
      <c r="R187" s="360"/>
      <c r="S187" s="360"/>
      <c r="T187" s="360"/>
      <c r="U187" s="360"/>
      <c r="V187" s="360"/>
      <c r="W187" s="360"/>
      <c r="X187" s="360"/>
      <c r="Y187" s="360"/>
      <c r="Z187" s="360"/>
      <c r="AA187" s="360"/>
      <c r="AB187" s="360"/>
    </row>
    <row r="188" spans="1:28" s="140" customFormat="1" ht="12" customHeight="1">
      <c r="A188" s="139"/>
      <c r="B188" s="139"/>
      <c r="C188" s="139"/>
      <c r="D188" s="139"/>
      <c r="E188" s="139"/>
      <c r="F188" s="139"/>
      <c r="G188" s="139"/>
      <c r="H188" s="139"/>
      <c r="I188" s="139"/>
      <c r="L188" s="754"/>
      <c r="M188" s="360"/>
      <c r="N188" s="360"/>
      <c r="O188" s="360"/>
      <c r="P188" s="360"/>
      <c r="Q188" s="360"/>
      <c r="R188" s="360"/>
      <c r="S188" s="360"/>
      <c r="T188" s="360"/>
      <c r="U188" s="360"/>
      <c r="V188" s="360"/>
      <c r="W188" s="360"/>
      <c r="X188" s="360"/>
      <c r="Y188" s="360"/>
      <c r="Z188" s="360"/>
      <c r="AA188" s="360"/>
      <c r="AB188" s="360"/>
    </row>
    <row r="189" spans="1:28" s="140" customFormat="1" ht="12" customHeight="1">
      <c r="A189" s="139"/>
      <c r="B189" s="139"/>
      <c r="C189" s="139"/>
      <c r="D189" s="139"/>
      <c r="E189" s="139"/>
      <c r="F189" s="139"/>
      <c r="G189" s="139"/>
      <c r="H189" s="139"/>
      <c r="I189" s="139"/>
      <c r="L189" s="754"/>
      <c r="M189" s="360"/>
      <c r="N189" s="360"/>
      <c r="O189" s="360"/>
      <c r="P189" s="360"/>
      <c r="Q189" s="360"/>
      <c r="R189" s="360"/>
      <c r="S189" s="360"/>
      <c r="T189" s="360"/>
      <c r="U189" s="360"/>
      <c r="V189" s="360"/>
      <c r="W189" s="360"/>
      <c r="X189" s="360"/>
      <c r="Y189" s="360"/>
      <c r="Z189" s="360"/>
      <c r="AA189" s="360"/>
      <c r="AB189" s="360"/>
    </row>
    <row r="190" spans="1:28" s="140" customFormat="1" ht="12" customHeight="1">
      <c r="A190" s="139"/>
      <c r="B190" s="139"/>
      <c r="C190" s="139"/>
      <c r="D190" s="139"/>
      <c r="E190" s="139"/>
      <c r="F190" s="139"/>
      <c r="G190" s="139"/>
      <c r="H190" s="139"/>
      <c r="I190" s="139"/>
      <c r="L190" s="754"/>
      <c r="M190" s="360"/>
      <c r="N190" s="360"/>
      <c r="O190" s="360"/>
      <c r="P190" s="360"/>
      <c r="Q190" s="360"/>
      <c r="R190" s="360"/>
      <c r="S190" s="360"/>
      <c r="T190" s="360"/>
      <c r="U190" s="360"/>
      <c r="V190" s="360"/>
      <c r="W190" s="360"/>
      <c r="X190" s="360"/>
      <c r="Y190" s="360"/>
      <c r="Z190" s="360"/>
      <c r="AA190" s="360"/>
      <c r="AB190" s="360"/>
    </row>
    <row r="191" spans="1:28" s="140" customFormat="1" ht="12" customHeight="1">
      <c r="A191" s="139"/>
      <c r="B191" s="139"/>
      <c r="C191" s="139"/>
      <c r="D191" s="139"/>
      <c r="E191" s="139"/>
      <c r="F191" s="139"/>
      <c r="G191" s="139"/>
      <c r="H191" s="139"/>
      <c r="I191" s="139"/>
      <c r="L191" s="754"/>
      <c r="M191" s="360"/>
      <c r="N191" s="360"/>
      <c r="O191" s="360"/>
      <c r="P191" s="360"/>
      <c r="Q191" s="360"/>
      <c r="R191" s="360"/>
      <c r="S191" s="360"/>
      <c r="T191" s="360"/>
      <c r="U191" s="360"/>
      <c r="V191" s="360"/>
      <c r="W191" s="360"/>
      <c r="X191" s="360"/>
      <c r="Y191" s="360"/>
      <c r="Z191" s="360"/>
      <c r="AA191" s="360"/>
      <c r="AB191" s="360"/>
    </row>
    <row r="192" spans="1:28" s="140" customFormat="1" ht="12" customHeight="1">
      <c r="A192" s="139"/>
      <c r="B192" s="139"/>
      <c r="C192" s="139"/>
      <c r="D192" s="139"/>
      <c r="E192" s="139"/>
      <c r="F192" s="139"/>
      <c r="G192" s="139"/>
      <c r="H192" s="139"/>
      <c r="I192" s="139"/>
      <c r="L192" s="754"/>
      <c r="M192" s="360"/>
      <c r="N192" s="360"/>
      <c r="O192" s="360"/>
      <c r="P192" s="360"/>
      <c r="Q192" s="360"/>
      <c r="R192" s="360"/>
      <c r="S192" s="360"/>
      <c r="T192" s="360"/>
      <c r="U192" s="360"/>
      <c r="V192" s="360"/>
      <c r="W192" s="360"/>
      <c r="X192" s="360"/>
      <c r="Y192" s="360"/>
      <c r="Z192" s="360"/>
      <c r="AA192" s="360"/>
      <c r="AB192" s="360"/>
    </row>
    <row r="193" spans="1:28" s="179" customFormat="1" ht="12" customHeight="1">
      <c r="A193" s="139"/>
      <c r="B193" s="139"/>
      <c r="C193" s="139"/>
      <c r="D193" s="139"/>
      <c r="E193" s="139"/>
      <c r="F193" s="139"/>
      <c r="G193" s="139"/>
      <c r="H193" s="139"/>
      <c r="I193" s="139"/>
      <c r="L193" s="457"/>
      <c r="M193" s="361"/>
      <c r="N193" s="361"/>
      <c r="O193" s="361"/>
      <c r="P193" s="361"/>
      <c r="Q193" s="361"/>
      <c r="R193" s="361"/>
      <c r="S193" s="361"/>
      <c r="T193" s="361"/>
      <c r="U193" s="361"/>
      <c r="V193" s="361"/>
      <c r="W193" s="361"/>
      <c r="X193" s="361"/>
      <c r="Y193" s="361"/>
      <c r="Z193" s="361"/>
      <c r="AA193" s="361"/>
      <c r="AB193" s="361"/>
    </row>
    <row r="194" spans="1:28" s="140" customFormat="1" ht="12" customHeight="1">
      <c r="A194" s="139"/>
      <c r="B194" s="139"/>
      <c r="C194" s="139"/>
      <c r="D194" s="139"/>
      <c r="E194" s="139"/>
      <c r="F194" s="139"/>
      <c r="G194" s="139"/>
      <c r="H194" s="139"/>
      <c r="I194" s="139"/>
      <c r="L194" s="754"/>
      <c r="M194" s="360"/>
      <c r="N194" s="360"/>
      <c r="O194" s="360"/>
      <c r="P194" s="360"/>
      <c r="Q194" s="360"/>
      <c r="R194" s="360"/>
      <c r="S194" s="360"/>
      <c r="T194" s="360"/>
      <c r="U194" s="360"/>
      <c r="V194" s="360"/>
      <c r="W194" s="360"/>
      <c r="X194" s="360"/>
      <c r="Y194" s="360"/>
      <c r="Z194" s="360"/>
      <c r="AA194" s="360"/>
      <c r="AB194" s="360"/>
    </row>
    <row r="195" spans="1:28" s="179" customFormat="1" ht="12" customHeight="1">
      <c r="A195" s="139"/>
      <c r="B195" s="139"/>
      <c r="C195" s="139"/>
      <c r="D195" s="139"/>
      <c r="E195" s="139"/>
      <c r="F195" s="139"/>
      <c r="G195" s="139"/>
      <c r="H195" s="139"/>
      <c r="I195" s="139"/>
      <c r="J195" s="176"/>
      <c r="K195" s="176"/>
      <c r="L195" s="755"/>
      <c r="M195" s="953"/>
      <c r="N195" s="361"/>
      <c r="O195" s="361"/>
      <c r="P195" s="361"/>
      <c r="Q195" s="361"/>
      <c r="R195" s="361"/>
      <c r="S195" s="361"/>
      <c r="T195" s="361"/>
      <c r="U195" s="361"/>
      <c r="V195" s="361"/>
      <c r="W195" s="361"/>
      <c r="X195" s="361"/>
      <c r="Y195" s="361"/>
      <c r="Z195" s="361"/>
      <c r="AA195" s="361"/>
      <c r="AB195" s="361"/>
    </row>
    <row r="196" spans="1:28" s="140" customFormat="1" ht="12" customHeight="1">
      <c r="A196" s="139"/>
      <c r="B196" s="139"/>
      <c r="C196" s="139"/>
      <c r="D196" s="139"/>
      <c r="E196" s="139"/>
      <c r="F196" s="139"/>
      <c r="G196" s="139"/>
      <c r="H196" s="139"/>
      <c r="I196" s="139"/>
      <c r="J196" s="181"/>
      <c r="K196" s="181"/>
      <c r="L196" s="756"/>
      <c r="M196" s="954"/>
      <c r="N196" s="360"/>
      <c r="O196" s="360"/>
      <c r="P196" s="360"/>
      <c r="Q196" s="360"/>
      <c r="R196" s="360"/>
      <c r="S196" s="360"/>
      <c r="T196" s="360"/>
      <c r="U196" s="360"/>
      <c r="V196" s="360"/>
      <c r="W196" s="360"/>
      <c r="X196" s="360"/>
      <c r="Y196" s="360"/>
      <c r="Z196" s="360"/>
      <c r="AA196" s="360"/>
      <c r="AB196" s="360"/>
    </row>
    <row r="197" spans="1:28" ht="12" customHeight="1"/>
    <row r="198" spans="1:28" ht="12" customHeight="1"/>
    <row r="199" spans="1:28" ht="12" customHeight="1"/>
    <row r="200" spans="1:28" ht="12" customHeight="1"/>
    <row r="201" spans="1:28" ht="12" customHeight="1"/>
    <row r="202" spans="1:28" ht="12" customHeight="1"/>
    <row r="203" spans="1:28" ht="12" customHeight="1"/>
    <row r="204" spans="1:28" ht="12" customHeight="1"/>
    <row r="205" spans="1:28" ht="12" customHeight="1">
      <c r="A205" s="162"/>
    </row>
    <row r="206" spans="1:28" ht="12" customHeight="1"/>
    <row r="207" spans="1:28" ht="12" customHeight="1"/>
    <row r="208" spans="1:28" ht="12" customHeight="1"/>
    <row r="209" ht="12" customHeight="1"/>
    <row r="210" ht="12" customHeight="1"/>
    <row r="211" ht="12" customHeight="1"/>
    <row r="212" ht="12" customHeight="1"/>
    <row r="213" ht="12" customHeight="1"/>
    <row r="214" ht="12" customHeight="1"/>
    <row r="215" ht="12" customHeight="1"/>
    <row r="216" ht="8.25" customHeight="1"/>
    <row r="217" ht="8.25" customHeight="1"/>
    <row r="218" ht="8.25" customHeight="1"/>
    <row r="219" ht="8.25" customHeight="1"/>
    <row r="220" ht="8.25" customHeight="1"/>
    <row r="221" ht="8.25" customHeight="1"/>
    <row r="222" ht="11.45" customHeight="1"/>
    <row r="223" ht="11.45" customHeight="1"/>
    <row r="224" ht="11.45" customHeight="1"/>
    <row r="225" ht="9"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sheetData>
  <mergeCells count="10">
    <mergeCell ref="A121:A122"/>
    <mergeCell ref="B121:D121"/>
    <mergeCell ref="I121:K121"/>
    <mergeCell ref="B7:D7"/>
    <mergeCell ref="A4:K4"/>
    <mergeCell ref="E7:F7"/>
    <mergeCell ref="G7:K7"/>
    <mergeCell ref="B69:D69"/>
    <mergeCell ref="G69:I69"/>
    <mergeCell ref="J69:K6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Junio 2017
INFSGI-MES-06-2017
07/07/2017
Versión: 01</oddHeader>
    <oddFooter>&amp;L&amp;"Calibri Light,Regular"&amp;10COES SINAC, 2017&amp;C&amp;"Calibri Light,Regular"&amp;10 4&amp;R&amp;"Calibri Light,Regular"&amp;10Dirección Ejecutiva
Sub Dirección de Gestión de Información</oddFooter>
  </headerFooter>
  <rowBreaks count="2" manualBreakCount="2">
    <brk id="64" max="10" man="1"/>
    <brk id="119"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sheetPr>
  <dimension ref="A1:Y394"/>
  <sheetViews>
    <sheetView view="pageBreakPreview" zoomScale="115" zoomScaleNormal="100" zoomScaleSheetLayoutView="115" workbookViewId="0">
      <selection activeCell="V24" sqref="V24"/>
    </sheetView>
  </sheetViews>
  <sheetFormatPr defaultRowHeight="11.25"/>
  <cols>
    <col min="1" max="1" width="29.6640625" style="139" customWidth="1"/>
    <col min="2" max="4" width="9.1640625" style="139" customWidth="1"/>
    <col min="5" max="5" width="9.33203125" style="139" bestFit="1" customWidth="1"/>
    <col min="6" max="6" width="10.5" style="139" customWidth="1"/>
    <col min="7" max="7" width="9" style="139" customWidth="1"/>
    <col min="8" max="8" width="8.83203125" style="139" customWidth="1"/>
    <col min="9" max="9" width="12.6640625" style="139" customWidth="1"/>
    <col min="10" max="10" width="9.83203125" style="139" customWidth="1"/>
    <col min="11" max="11" width="12" style="139" customWidth="1"/>
    <col min="12" max="12" width="12.83203125" style="757" customWidth="1"/>
    <col min="13" max="13" width="1.5" style="362" customWidth="1"/>
    <col min="14" max="14" width="9.33203125" style="362"/>
    <col min="15" max="15" width="11.33203125" style="362" customWidth="1"/>
    <col min="16" max="22" width="10.33203125" style="362" bestFit="1" customWidth="1"/>
    <col min="23" max="23" width="7.1640625" style="362" bestFit="1" customWidth="1"/>
    <col min="24" max="24" width="9.33203125" style="362"/>
    <col min="25" max="25" width="18.83203125" style="362" customWidth="1"/>
    <col min="26" max="16384" width="9.33203125" style="139"/>
  </cols>
  <sheetData>
    <row r="1" spans="1:25" ht="14.1" customHeight="1">
      <c r="A1" s="190"/>
      <c r="B1" s="191"/>
      <c r="C1" s="191"/>
      <c r="D1" s="191"/>
      <c r="E1" s="191"/>
      <c r="F1" s="191"/>
      <c r="G1" s="191"/>
      <c r="H1" s="191"/>
      <c r="I1" s="192"/>
      <c r="J1" s="192"/>
      <c r="K1" s="193"/>
      <c r="L1" s="752"/>
      <c r="M1" s="916"/>
    </row>
    <row r="2" spans="1:25" ht="14.1" customHeight="1">
      <c r="A2" s="194"/>
      <c r="B2" s="195"/>
      <c r="C2" s="195"/>
      <c r="D2" s="195"/>
      <c r="E2" s="195"/>
      <c r="F2" s="195"/>
      <c r="G2" s="195"/>
      <c r="H2" s="195"/>
      <c r="I2" s="196"/>
      <c r="J2" s="196"/>
      <c r="K2" s="196"/>
      <c r="L2" s="753"/>
      <c r="M2" s="918"/>
    </row>
    <row r="3" spans="1:25" ht="14.1" customHeight="1">
      <c r="A3" s="194"/>
      <c r="B3" s="195"/>
      <c r="C3" s="195"/>
      <c r="D3" s="195"/>
      <c r="E3" s="195"/>
      <c r="F3" s="195"/>
      <c r="G3" s="195"/>
      <c r="H3" s="195"/>
      <c r="I3" s="196"/>
      <c r="J3" s="196"/>
      <c r="K3" s="196"/>
      <c r="L3" s="753"/>
      <c r="M3" s="918"/>
    </row>
    <row r="4" spans="1:25" ht="17.25" customHeight="1">
      <c r="A4" s="1322" t="s">
        <v>598</v>
      </c>
      <c r="B4" s="1322"/>
      <c r="C4" s="1322"/>
      <c r="D4" s="1322"/>
      <c r="E4" s="1322"/>
      <c r="F4" s="1322"/>
      <c r="G4" s="1322"/>
      <c r="H4" s="1322"/>
      <c r="I4" s="1322"/>
      <c r="J4" s="1322"/>
      <c r="K4" s="1322"/>
      <c r="L4" s="452"/>
      <c r="M4" s="919"/>
    </row>
    <row r="5" spans="1:25" s="162" customFormat="1" ht="3" customHeight="1">
      <c r="A5" s="204"/>
      <c r="B5" s="216"/>
      <c r="C5" s="216"/>
      <c r="D5" s="216"/>
      <c r="E5" s="216"/>
      <c r="F5" s="216"/>
      <c r="G5" s="216"/>
      <c r="H5" s="216"/>
      <c r="I5" s="216"/>
      <c r="J5" s="216"/>
      <c r="K5" s="216"/>
      <c r="L5" s="454"/>
      <c r="M5" s="938"/>
      <c r="N5" s="357"/>
      <c r="O5" s="357"/>
      <c r="P5" s="357"/>
      <c r="Q5" s="357"/>
      <c r="R5" s="357"/>
      <c r="S5" s="357"/>
      <c r="T5" s="357"/>
      <c r="U5" s="357"/>
      <c r="V5" s="357"/>
      <c r="W5" s="357"/>
      <c r="X5" s="357"/>
      <c r="Y5" s="357"/>
    </row>
    <row r="6" spans="1:25" s="162" customFormat="1" ht="3" customHeight="1">
      <c r="A6" s="204"/>
      <c r="B6" s="216"/>
      <c r="C6" s="216"/>
      <c r="D6" s="216"/>
      <c r="E6" s="216"/>
      <c r="F6" s="216"/>
      <c r="G6" s="216"/>
      <c r="H6" s="216"/>
      <c r="I6" s="216"/>
      <c r="J6" s="216"/>
      <c r="K6" s="216"/>
      <c r="L6" s="454"/>
      <c r="M6" s="938"/>
      <c r="N6" s="357"/>
      <c r="O6" s="357"/>
      <c r="P6" s="357"/>
      <c r="Q6" s="357"/>
      <c r="R6" s="357"/>
      <c r="S6" s="357"/>
      <c r="T6" s="357"/>
      <c r="U6" s="357"/>
      <c r="V6" s="357"/>
      <c r="W6" s="357"/>
      <c r="X6" s="357"/>
      <c r="Y6" s="357"/>
    </row>
    <row r="7" spans="1:25" s="162" customFormat="1" ht="7.5" customHeight="1">
      <c r="A7" s="265"/>
      <c r="B7" s="266"/>
      <c r="C7" s="267"/>
      <c r="D7" s="268"/>
      <c r="E7" s="450"/>
      <c r="F7" s="451"/>
      <c r="G7" s="269"/>
      <c r="H7" s="270"/>
      <c r="I7" s="270"/>
      <c r="J7" s="265"/>
      <c r="K7" s="671"/>
      <c r="L7" s="454"/>
      <c r="M7" s="938"/>
      <c r="N7" s="357"/>
      <c r="O7" s="357"/>
      <c r="P7" s="357"/>
      <c r="Q7" s="357"/>
      <c r="R7" s="357"/>
      <c r="S7" s="357"/>
      <c r="T7" s="357"/>
      <c r="U7" s="357"/>
      <c r="V7" s="357"/>
      <c r="W7" s="357"/>
      <c r="X7" s="357"/>
      <c r="Y7" s="357"/>
    </row>
    <row r="8" spans="1:25" s="162" customFormat="1" ht="27" customHeight="1">
      <c r="A8" s="518" t="s">
        <v>62</v>
      </c>
      <c r="B8" s="1301" t="s">
        <v>48</v>
      </c>
      <c r="C8" s="1302"/>
      <c r="D8" s="1302"/>
      <c r="E8" s="1303" t="s">
        <v>425</v>
      </c>
      <c r="F8" s="1304"/>
      <c r="G8" s="1305" t="s">
        <v>753</v>
      </c>
      <c r="H8" s="1306"/>
      <c r="I8" s="1306"/>
      <c r="J8" s="1306"/>
      <c r="K8" s="1323"/>
      <c r="L8" s="454"/>
      <c r="M8" s="938"/>
      <c r="N8" s="357"/>
      <c r="O8" s="357"/>
      <c r="P8" s="357"/>
      <c r="Q8" s="357"/>
      <c r="R8" s="357"/>
      <c r="S8" s="357"/>
      <c r="T8" s="357"/>
      <c r="U8" s="357"/>
      <c r="V8" s="357"/>
      <c r="W8" s="357"/>
      <c r="X8" s="357"/>
      <c r="Y8" s="357"/>
    </row>
    <row r="9" spans="1:25" s="162" customFormat="1" ht="29.25" customHeight="1">
      <c r="A9" s="422"/>
      <c r="B9" s="510">
        <v>42827</v>
      </c>
      <c r="C9" s="511">
        <v>42856</v>
      </c>
      <c r="D9" s="511">
        <v>42887</v>
      </c>
      <c r="E9" s="512">
        <v>42522</v>
      </c>
      <c r="F9" s="513" t="s">
        <v>49</v>
      </c>
      <c r="G9" s="514">
        <v>2017</v>
      </c>
      <c r="H9" s="515">
        <f>+G9-1</f>
        <v>2016</v>
      </c>
      <c r="I9" s="516" t="s">
        <v>530</v>
      </c>
      <c r="J9" s="514">
        <f>+H9-1</f>
        <v>2015</v>
      </c>
      <c r="K9" s="672" t="s">
        <v>531</v>
      </c>
      <c r="L9" s="454"/>
      <c r="M9" s="938"/>
      <c r="N9" s="357"/>
      <c r="O9" s="357"/>
      <c r="P9" s="357"/>
      <c r="Q9" s="357"/>
      <c r="R9" s="357"/>
      <c r="S9" s="357"/>
      <c r="T9" s="357"/>
      <c r="U9" s="357"/>
      <c r="V9" s="357"/>
      <c r="W9" s="357"/>
      <c r="X9" s="357"/>
      <c r="Y9" s="357"/>
    </row>
    <row r="10" spans="1:25" s="162" customFormat="1" ht="7.5" customHeight="1">
      <c r="A10" s="423"/>
      <c r="B10" s="277"/>
      <c r="C10" s="277"/>
      <c r="D10" s="277"/>
      <c r="E10" s="278"/>
      <c r="F10" s="279"/>
      <c r="G10" s="278"/>
      <c r="H10" s="277"/>
      <c r="I10" s="279"/>
      <c r="J10" s="277"/>
      <c r="K10" s="279"/>
      <c r="L10" s="454"/>
      <c r="M10" s="938"/>
      <c r="N10" s="357"/>
      <c r="O10" s="357"/>
      <c r="P10" s="925">
        <f>+'5. MatrizGeneraciónSEIN (1)'!O10</f>
        <v>42829</v>
      </c>
      <c r="Q10" s="925">
        <f>+'5. MatrizGeneraciónSEIN (1)'!P10</f>
        <v>42859</v>
      </c>
      <c r="R10" s="925">
        <f>+'5. MatrizGeneraciónSEIN (1)'!Q10</f>
        <v>42887</v>
      </c>
      <c r="S10" s="925">
        <f>+'5. MatrizGeneraciónSEIN (1)'!R10</f>
        <v>42522</v>
      </c>
      <c r="T10" s="921">
        <f>+'5. MatrizGeneraciónSEIN (1)'!S10</f>
        <v>2017</v>
      </c>
      <c r="U10" s="921">
        <f>+'5. MatrizGeneraciónSEIN (1)'!T10</f>
        <v>2016</v>
      </c>
      <c r="V10" s="921">
        <f>+'5. MatrizGeneraciónSEIN (1)'!U10</f>
        <v>2015</v>
      </c>
      <c r="W10" s="357"/>
      <c r="X10" s="921" t="s">
        <v>426</v>
      </c>
      <c r="Y10" s="357"/>
    </row>
    <row r="11" spans="1:25" s="162" customFormat="1" ht="12.75">
      <c r="A11" s="147" t="s">
        <v>539</v>
      </c>
      <c r="B11" s="148">
        <f t="shared" ref="B11:B15" si="0">+P11</f>
        <v>90.345274965036964</v>
      </c>
      <c r="C11" s="148">
        <f t="shared" ref="C11:C15" si="1">+Q11</f>
        <v>103.48708999999999</v>
      </c>
      <c r="D11" s="148">
        <f>+R11</f>
        <v>76.454803769999998</v>
      </c>
      <c r="E11" s="261">
        <f>+S11</f>
        <v>49.732152013631904</v>
      </c>
      <c r="F11" s="281">
        <f t="shared" ref="F11:F16" si="2">IF(E11=0,"",D11/E11-1)</f>
        <v>0.5373314983241273</v>
      </c>
      <c r="G11" s="473">
        <f>+T11</f>
        <v>613.25050946310193</v>
      </c>
      <c r="H11" s="280">
        <f t="shared" ref="H11:H15" si="3">+U11</f>
        <v>492.77241681710473</v>
      </c>
      <c r="I11" s="281">
        <f t="shared" ref="I11:I16" si="4">IF(H11=0,"",G11/H11-1)</f>
        <v>0.24449033374104889</v>
      </c>
      <c r="J11" s="148">
        <f>+V11</f>
        <v>572.8837089008764</v>
      </c>
      <c r="K11" s="281">
        <f t="shared" ref="K11:K16" si="5">IF(J11=0,"",H11/J11-1)</f>
        <v>-0.1398386633082509</v>
      </c>
      <c r="L11" s="695"/>
      <c r="M11" s="938"/>
      <c r="N11" s="1058">
        <f>+T11/$T$17</f>
        <v>2.5117434076952164E-2</v>
      </c>
      <c r="O11" s="921" t="s">
        <v>29</v>
      </c>
      <c r="P11" s="921">
        <f>+'5. MatrizGeneraciónSEIN (1)'!O19</f>
        <v>90.345274965036964</v>
      </c>
      <c r="Q11" s="921">
        <f>+'5. MatrizGeneraciónSEIN (1)'!P19</f>
        <v>103.48708999999999</v>
      </c>
      <c r="R11" s="921">
        <f>+'5. MatrizGeneraciónSEIN (1)'!Q19</f>
        <v>76.454803769999998</v>
      </c>
      <c r="S11" s="921">
        <f>+'5. MatrizGeneraciónSEIN (1)'!R19</f>
        <v>49.732152013631904</v>
      </c>
      <c r="T11" s="921">
        <f>+'5. MatrizGeneraciónSEIN (1)'!S19</f>
        <v>613.25050946310193</v>
      </c>
      <c r="U11" s="921">
        <f>+'5. MatrizGeneraciónSEIN (1)'!T19</f>
        <v>492.77241681710473</v>
      </c>
      <c r="V11" s="921">
        <f>+'5. MatrizGeneraciónSEIN (1)'!U19</f>
        <v>572.8837089008764</v>
      </c>
      <c r="W11" s="357"/>
      <c r="X11" s="1058">
        <f>+T11/$T$17</f>
        <v>2.5117434076952164E-2</v>
      </c>
      <c r="Y11" s="357"/>
    </row>
    <row r="12" spans="1:25" s="162" customFormat="1" ht="12.75">
      <c r="A12" s="246" t="s">
        <v>466</v>
      </c>
      <c r="B12" s="248">
        <f t="shared" si="0"/>
        <v>92.967202730385409</v>
      </c>
      <c r="C12" s="248">
        <f t="shared" si="1"/>
        <v>93.012600000000006</v>
      </c>
      <c r="D12" s="248">
        <f t="shared" ref="D12:D15" si="6">+R12</f>
        <v>84.876053969999987</v>
      </c>
      <c r="E12" s="272">
        <f t="shared" ref="E12:E15" si="7">+S12</f>
        <v>95.414071852372203</v>
      </c>
      <c r="F12" s="282">
        <f t="shared" si="2"/>
        <v>-0.11044511231715359</v>
      </c>
      <c r="G12" s="474">
        <f t="shared" ref="G12:G15" si="8">+T12</f>
        <v>459.83837059886088</v>
      </c>
      <c r="H12" s="247">
        <f t="shared" si="3"/>
        <v>463.03396267430026</v>
      </c>
      <c r="I12" s="282">
        <f t="shared" si="4"/>
        <v>-6.9014204854065397E-3</v>
      </c>
      <c r="J12" s="248">
        <f t="shared" ref="J12:J15" si="9">+V12</f>
        <v>275.66625356448452</v>
      </c>
      <c r="K12" s="282">
        <f t="shared" si="5"/>
        <v>0.67969041073062009</v>
      </c>
      <c r="L12" s="695"/>
      <c r="M12" s="938"/>
      <c r="N12" s="1058">
        <f>+T12/$T$17</f>
        <v>1.8833999778788482E-2</v>
      </c>
      <c r="O12" s="921" t="s">
        <v>41</v>
      </c>
      <c r="P12" s="921">
        <f>+'5. MatrizGeneraciónSEIN (1)'!O23</f>
        <v>92.967202730385409</v>
      </c>
      <c r="Q12" s="921">
        <f>+'5. MatrizGeneraciónSEIN (1)'!P23</f>
        <v>93.012600000000006</v>
      </c>
      <c r="R12" s="943">
        <f>+'5. MatrizGeneraciónSEIN (1)'!Q23</f>
        <v>84.876053969999987</v>
      </c>
      <c r="S12" s="943">
        <f>+'5. MatrizGeneraciónSEIN (1)'!R23</f>
        <v>95.414071852372203</v>
      </c>
      <c r="T12" s="943">
        <f>+'5. MatrizGeneraciónSEIN (1)'!S23</f>
        <v>459.83837059886088</v>
      </c>
      <c r="U12" s="943">
        <f>+'5. MatrizGeneraciónSEIN (1)'!T23</f>
        <v>463.03396267430026</v>
      </c>
      <c r="V12" s="943">
        <f>+'5. MatrizGeneraciónSEIN (1)'!U23</f>
        <v>275.66625356448452</v>
      </c>
      <c r="W12" s="357"/>
      <c r="X12" s="1058">
        <f t="shared" ref="X12:X17" si="10">+T12/$T$17</f>
        <v>1.8833999778788482E-2</v>
      </c>
      <c r="Y12" s="357"/>
    </row>
    <row r="13" spans="1:25" s="162" customFormat="1" ht="12.75">
      <c r="A13" s="147" t="s">
        <v>40</v>
      </c>
      <c r="B13" s="148">
        <f t="shared" si="0"/>
        <v>19.088536792355001</v>
      </c>
      <c r="C13" s="148">
        <f t="shared" si="1"/>
        <v>15.975</v>
      </c>
      <c r="D13" s="148">
        <f t="shared" si="6"/>
        <v>15.85539593</v>
      </c>
      <c r="E13" s="261">
        <f t="shared" si="7"/>
        <v>15.9687709575</v>
      </c>
      <c r="F13" s="281">
        <f t="shared" si="2"/>
        <v>-7.0997967095740577E-3</v>
      </c>
      <c r="G13" s="473">
        <f t="shared" si="8"/>
        <v>105.26856550379799</v>
      </c>
      <c r="H13" s="280">
        <f t="shared" si="3"/>
        <v>115.9821994184999</v>
      </c>
      <c r="I13" s="281">
        <f t="shared" si="4"/>
        <v>-9.2373088011926563E-2</v>
      </c>
      <c r="J13" s="148">
        <f t="shared" si="9"/>
        <v>109.438444006</v>
      </c>
      <c r="K13" s="281">
        <f t="shared" si="5"/>
        <v>5.9793936874149578E-2</v>
      </c>
      <c r="L13" s="695"/>
      <c r="M13" s="938"/>
      <c r="N13" s="1058">
        <f>+T13/$T$17</f>
        <v>4.3115761236494424E-3</v>
      </c>
      <c r="O13" s="921" t="s">
        <v>40</v>
      </c>
      <c r="P13" s="921">
        <f>+'5. MatrizGeneraciónSEIN (1)'!O22</f>
        <v>19.088536792355001</v>
      </c>
      <c r="Q13" s="921">
        <f>+'5. MatrizGeneraciónSEIN (1)'!P22</f>
        <v>15.975</v>
      </c>
      <c r="R13" s="943">
        <f>+'5. MatrizGeneraciónSEIN (1)'!Q22</f>
        <v>15.85539593</v>
      </c>
      <c r="S13" s="943">
        <f>+'5. MatrizGeneraciónSEIN (1)'!R22</f>
        <v>15.9687709575</v>
      </c>
      <c r="T13" s="943">
        <f>+'5. MatrizGeneraciónSEIN (1)'!S22</f>
        <v>105.26856550379799</v>
      </c>
      <c r="U13" s="943">
        <f>+'5. MatrizGeneraciónSEIN (1)'!T22</f>
        <v>115.9821994184999</v>
      </c>
      <c r="V13" s="943">
        <f>+'5. MatrizGeneraciónSEIN (1)'!U22</f>
        <v>109.438444006</v>
      </c>
      <c r="W13" s="357"/>
      <c r="X13" s="1058">
        <f t="shared" si="10"/>
        <v>4.3115761236494424E-3</v>
      </c>
      <c r="Y13" s="357"/>
    </row>
    <row r="14" spans="1:25" s="162" customFormat="1" ht="12.75">
      <c r="A14" s="246" t="s">
        <v>60</v>
      </c>
      <c r="B14" s="248">
        <f t="shared" si="0"/>
        <v>4.3071128636017502</v>
      </c>
      <c r="C14" s="248">
        <f t="shared" si="1"/>
        <v>8.8779760000000003</v>
      </c>
      <c r="D14" s="248">
        <f t="shared" si="6"/>
        <v>8.2079672680000009</v>
      </c>
      <c r="E14" s="272">
        <f t="shared" si="7"/>
        <v>8.938815525271</v>
      </c>
      <c r="F14" s="282">
        <f t="shared" si="2"/>
        <v>-8.1761197018196841E-2</v>
      </c>
      <c r="G14" s="474">
        <f t="shared" si="8"/>
        <v>39.466510056801752</v>
      </c>
      <c r="H14" s="247">
        <f t="shared" si="3"/>
        <v>47.104414359037399</v>
      </c>
      <c r="I14" s="282">
        <f t="shared" si="4"/>
        <v>-0.16214837624385514</v>
      </c>
      <c r="J14" s="248">
        <f t="shared" si="9"/>
        <v>44.212584849052</v>
      </c>
      <c r="K14" s="282">
        <f t="shared" si="5"/>
        <v>6.5407383889870108E-2</v>
      </c>
      <c r="L14" s="695"/>
      <c r="M14" s="938"/>
      <c r="N14" s="1058">
        <f>+T14/$T$17</f>
        <v>1.6164641517655879E-3</v>
      </c>
      <c r="O14" s="921" t="s">
        <v>60</v>
      </c>
      <c r="P14" s="921">
        <f>+'5. MatrizGeneraciónSEIN (1)'!O21</f>
        <v>4.3071128636017502</v>
      </c>
      <c r="Q14" s="921">
        <f>+'5. MatrizGeneraciónSEIN (1)'!P21</f>
        <v>8.8779760000000003</v>
      </c>
      <c r="R14" s="943">
        <f>+'5. MatrizGeneraciónSEIN (1)'!Q21</f>
        <v>8.2079672680000009</v>
      </c>
      <c r="S14" s="943">
        <f>+'5. MatrizGeneraciónSEIN (1)'!R21</f>
        <v>8.938815525271</v>
      </c>
      <c r="T14" s="943">
        <f>+'5. MatrizGeneraciónSEIN (1)'!S21</f>
        <v>39.466510056801752</v>
      </c>
      <c r="U14" s="943">
        <f>+'5. MatrizGeneraciónSEIN (1)'!T21</f>
        <v>47.104414359037399</v>
      </c>
      <c r="V14" s="943">
        <f>+'5. MatrizGeneraciónSEIN (1)'!U21</f>
        <v>44.212584849052</v>
      </c>
      <c r="W14" s="357"/>
      <c r="X14" s="1059">
        <f t="shared" si="10"/>
        <v>1.6164641517655879E-3</v>
      </c>
      <c r="Y14" s="357"/>
    </row>
    <row r="15" spans="1:25" s="162" customFormat="1" ht="12.75">
      <c r="A15" s="147" t="s">
        <v>61</v>
      </c>
      <c r="B15" s="148">
        <f t="shared" si="0"/>
        <v>2.8657664250000003</v>
      </c>
      <c r="C15" s="148">
        <f t="shared" si="1"/>
        <v>4.2103199999999994</v>
      </c>
      <c r="D15" s="148">
        <f t="shared" si="6"/>
        <v>2.7806915749999996</v>
      </c>
      <c r="E15" s="261">
        <f t="shared" si="7"/>
        <v>4.0878800420500001</v>
      </c>
      <c r="F15" s="281">
        <f t="shared" si="2"/>
        <v>-0.31977172852520119</v>
      </c>
      <c r="G15" s="473">
        <f t="shared" si="8"/>
        <v>19.488930910000001</v>
      </c>
      <c r="H15" s="280">
        <f t="shared" si="3"/>
        <v>25.164127729100002</v>
      </c>
      <c r="I15" s="281">
        <f t="shared" si="4"/>
        <v>-0.22552726167166759</v>
      </c>
      <c r="J15" s="148">
        <f t="shared" si="9"/>
        <v>13.60313811741455</v>
      </c>
      <c r="K15" s="281">
        <f t="shared" si="5"/>
        <v>0.8498766616862643</v>
      </c>
      <c r="L15" s="695"/>
      <c r="M15" s="938"/>
      <c r="N15" s="1058">
        <f>+T15/$T$17</f>
        <v>7.9822508062939222E-4</v>
      </c>
      <c r="O15" s="921" t="s">
        <v>61</v>
      </c>
      <c r="P15" s="1060">
        <f>+'5. MatrizGeneraciónSEIN (1)'!O20</f>
        <v>2.8657664250000003</v>
      </c>
      <c r="Q15" s="921">
        <f>+'5. MatrizGeneraciónSEIN (1)'!P20</f>
        <v>4.2103199999999994</v>
      </c>
      <c r="R15" s="943">
        <f>+'5. MatrizGeneraciónSEIN (1)'!Q20</f>
        <v>2.7806915749999996</v>
      </c>
      <c r="S15" s="943">
        <f>+'5. MatrizGeneraciónSEIN (1)'!R20</f>
        <v>4.0878800420500001</v>
      </c>
      <c r="T15" s="943">
        <f>+'5. MatrizGeneraciónSEIN (1)'!S20</f>
        <v>19.488930910000001</v>
      </c>
      <c r="U15" s="943">
        <f>+'5. MatrizGeneraciónSEIN (1)'!T20</f>
        <v>25.164127729100002</v>
      </c>
      <c r="V15" s="943">
        <f>+'5. MatrizGeneraciónSEIN (1)'!U20</f>
        <v>13.60313811741455</v>
      </c>
      <c r="W15" s="357"/>
      <c r="X15" s="1058">
        <f t="shared" si="10"/>
        <v>7.9822508062939222E-4</v>
      </c>
      <c r="Y15" s="357"/>
    </row>
    <row r="16" spans="1:25" s="162" customFormat="1" ht="12.75">
      <c r="A16" s="153" t="s">
        <v>529</v>
      </c>
      <c r="B16" s="154">
        <f>+SUM(B11:B15)</f>
        <v>209.57389377637915</v>
      </c>
      <c r="C16" s="155">
        <f>+SUM(C11:C15)</f>
        <v>225.56298599999997</v>
      </c>
      <c r="D16" s="155">
        <f>+SUM(D11:D15)</f>
        <v>188.17491251299998</v>
      </c>
      <c r="E16" s="263">
        <f>+SUM(E11:E15)</f>
        <v>174.14169039082509</v>
      </c>
      <c r="F16" s="264">
        <f t="shared" si="2"/>
        <v>8.0585080405962684E-2</v>
      </c>
      <c r="G16" s="475">
        <f>+SUM(G11:G15)</f>
        <v>1237.3128865325625</v>
      </c>
      <c r="H16" s="155">
        <f>+SUM(H11:H15)</f>
        <v>1144.0571209980424</v>
      </c>
      <c r="I16" s="264">
        <f t="shared" si="4"/>
        <v>8.1513207533874255E-2</v>
      </c>
      <c r="J16" s="155">
        <f>+SUM(J11:J15)</f>
        <v>1015.8041294378276</v>
      </c>
      <c r="K16" s="264">
        <f t="shared" si="5"/>
        <v>0.12625760010563591</v>
      </c>
      <c r="L16" s="695"/>
      <c r="M16" s="938"/>
      <c r="N16" s="1058"/>
      <c r="O16" s="921"/>
      <c r="P16" s="1061">
        <f>+SUM(P11:P15)</f>
        <v>209.57389377637915</v>
      </c>
      <c r="Q16" s="1061">
        <f t="shared" ref="Q16:V16" si="11">+SUM(Q11:Q15)</f>
        <v>225.56298599999997</v>
      </c>
      <c r="R16" s="1062">
        <f t="shared" si="11"/>
        <v>188.17491251299998</v>
      </c>
      <c r="S16" s="1062">
        <f t="shared" si="11"/>
        <v>174.14169039082509</v>
      </c>
      <c r="T16" s="1062">
        <f t="shared" si="11"/>
        <v>1237.3128865325625</v>
      </c>
      <c r="U16" s="1062">
        <f t="shared" si="11"/>
        <v>1144.0571209980424</v>
      </c>
      <c r="V16" s="1062">
        <f t="shared" si="11"/>
        <v>1015.8041294378276</v>
      </c>
      <c r="W16" s="357"/>
      <c r="X16" s="1058">
        <f>+T16/$T$17</f>
        <v>5.0677699211785068E-2</v>
      </c>
      <c r="Y16" s="357"/>
    </row>
    <row r="17" spans="1:25" s="162" customFormat="1" ht="12.75">
      <c r="A17" s="153" t="s">
        <v>63</v>
      </c>
      <c r="B17" s="555">
        <f>+B16/P17</f>
        <v>5.287282956664071E-2</v>
      </c>
      <c r="C17" s="472">
        <f>+C16/Q17</f>
        <v>5.4168931084490127E-2</v>
      </c>
      <c r="D17" s="472">
        <f>+D16/R17</f>
        <v>4.705092697567969E-2</v>
      </c>
      <c r="E17" s="556">
        <f>+E16/S17</f>
        <v>4.5089091791244373E-2</v>
      </c>
      <c r="F17" s="264"/>
      <c r="G17" s="556">
        <f>+G16/T17</f>
        <v>5.0677699211785068E-2</v>
      </c>
      <c r="H17" s="472">
        <f>+H16/U17</f>
        <v>4.77515199932158E-2</v>
      </c>
      <c r="I17" s="264"/>
      <c r="J17" s="472">
        <f>+J16/V17</f>
        <v>4.6676086030906762E-2</v>
      </c>
      <c r="K17" s="264"/>
      <c r="L17" s="454"/>
      <c r="M17" s="938"/>
      <c r="N17" s="946"/>
      <c r="O17" s="1005" t="s">
        <v>52</v>
      </c>
      <c r="P17" s="1063">
        <f>+'5. MatrizGeneraciónSEIN (1)'!O26</f>
        <v>3963.7351640549714</v>
      </c>
      <c r="Q17" s="1063">
        <f>+'5. MatrizGeneraciónSEIN (1)'!P26</f>
        <v>4164.0656642860004</v>
      </c>
      <c r="R17" s="1064">
        <f>+'5. MatrizGeneraciónSEIN (1)'!Q26</f>
        <v>3999.3879952730013</v>
      </c>
      <c r="S17" s="1064">
        <f>+'5. MatrizGeneraciónSEIN (1)'!R26</f>
        <v>3862.1689520178093</v>
      </c>
      <c r="T17" s="1064">
        <f>+'5. MatrizGeneraciónSEIN (1)'!S26</f>
        <v>24415.332696177851</v>
      </c>
      <c r="U17" s="1064">
        <f>+'5. MatrizGeneraciónSEIN (1)'!T26</f>
        <v>23958.54877835474</v>
      </c>
      <c r="V17" s="1064">
        <f>+'5. MatrizGeneraciónSEIN (1)'!U26</f>
        <v>21762.838657148946</v>
      </c>
      <c r="W17" s="357"/>
      <c r="X17" s="1058">
        <f t="shared" si="10"/>
        <v>1</v>
      </c>
      <c r="Y17" s="1065"/>
    </row>
    <row r="18" spans="1:25" s="162" customFormat="1" ht="16.5" customHeight="1">
      <c r="A18" s="644" t="s">
        <v>600</v>
      </c>
      <c r="B18" s="642"/>
      <c r="C18" s="642"/>
      <c r="D18" s="642"/>
      <c r="E18" s="642"/>
      <c r="F18" s="642"/>
      <c r="G18" s="642"/>
      <c r="H18" s="642"/>
      <c r="I18" s="642"/>
      <c r="J18" s="642"/>
      <c r="K18" s="643"/>
      <c r="L18" s="454"/>
      <c r="M18" s="938"/>
      <c r="N18" s="946"/>
      <c r="O18" s="1005"/>
      <c r="P18" s="1063"/>
      <c r="Q18" s="1063"/>
      <c r="R18" s="1064"/>
      <c r="S18" s="1064"/>
      <c r="T18" s="1064"/>
      <c r="U18" s="1064"/>
      <c r="V18" s="1064"/>
      <c r="W18" s="357"/>
      <c r="X18" s="1058"/>
      <c r="Y18" s="357"/>
    </row>
    <row r="19" spans="1:25" s="162" customFormat="1" ht="29.25" customHeight="1">
      <c r="A19" s="1324" t="s">
        <v>469</v>
      </c>
      <c r="B19" s="1324"/>
      <c r="C19" s="1324"/>
      <c r="D19" s="1324"/>
      <c r="E19" s="1324"/>
      <c r="F19" s="1324"/>
      <c r="G19" s="1324"/>
      <c r="H19" s="1324"/>
      <c r="I19" s="1324"/>
      <c r="J19" s="1324"/>
      <c r="K19" s="1324"/>
      <c r="L19" s="454"/>
      <c r="M19" s="938"/>
      <c r="N19" s="946"/>
      <c r="O19" s="357"/>
      <c r="P19" s="357"/>
      <c r="Q19" s="357"/>
      <c r="R19" s="493"/>
      <c r="S19" s="493"/>
      <c r="T19" s="1066">
        <f>+T17-T16</f>
        <v>23178.019809645288</v>
      </c>
      <c r="U19" s="493"/>
      <c r="V19" s="493"/>
      <c r="W19" s="357"/>
      <c r="X19" s="357"/>
      <c r="Y19" s="357"/>
    </row>
    <row r="20" spans="1:25" s="162" customFormat="1" ht="12.75">
      <c r="A20" s="204"/>
      <c r="B20" s="216"/>
      <c r="C20" s="216"/>
      <c r="D20" s="216"/>
      <c r="E20" s="216"/>
      <c r="F20" s="216"/>
      <c r="G20" s="216"/>
      <c r="H20" s="216"/>
      <c r="I20" s="216"/>
      <c r="J20" s="216"/>
      <c r="K20" s="216"/>
      <c r="L20" s="696"/>
      <c r="M20" s="938"/>
      <c r="N20" s="946"/>
      <c r="O20" s="357"/>
      <c r="P20" s="357"/>
      <c r="Q20" s="357"/>
      <c r="R20" s="493"/>
      <c r="S20" s="493"/>
      <c r="T20" s="493"/>
      <c r="U20" s="493"/>
      <c r="V20" s="493"/>
      <c r="W20" s="357"/>
      <c r="X20" s="357"/>
      <c r="Y20" s="357"/>
    </row>
    <row r="21" spans="1:25" s="162" customFormat="1" ht="12.75">
      <c r="A21" s="204"/>
      <c r="B21" s="216"/>
      <c r="C21" s="216"/>
      <c r="D21" s="216"/>
      <c r="E21" s="216"/>
      <c r="F21" s="216"/>
      <c r="G21" s="216"/>
      <c r="H21" s="216"/>
      <c r="I21" s="216"/>
      <c r="J21" s="216"/>
      <c r="K21" s="216"/>
      <c r="L21" s="454"/>
      <c r="M21" s="938"/>
      <c r="N21" s="357"/>
      <c r="O21" s="357"/>
      <c r="P21" s="357"/>
      <c r="Q21" s="357"/>
      <c r="R21" s="493"/>
      <c r="S21" s="493"/>
      <c r="T21" s="1067"/>
      <c r="U21" s="493"/>
      <c r="V21" s="493"/>
      <c r="W21" s="357"/>
      <c r="X21" s="357"/>
      <c r="Y21" s="357"/>
    </row>
    <row r="22" spans="1:25" s="162" customFormat="1" ht="12.75">
      <c r="A22" s="204"/>
      <c r="B22" s="216"/>
      <c r="C22" s="216"/>
      <c r="D22" s="216"/>
      <c r="E22" s="216"/>
      <c r="F22" s="216"/>
      <c r="G22" s="216"/>
      <c r="H22" s="216"/>
      <c r="I22" s="216"/>
      <c r="J22" s="216"/>
      <c r="K22" s="216"/>
      <c r="L22" s="454"/>
      <c r="M22" s="938"/>
      <c r="N22" s="357"/>
      <c r="O22" s="357"/>
      <c r="P22" s="357"/>
      <c r="Q22" s="357"/>
      <c r="R22" s="493"/>
      <c r="S22" s="493"/>
      <c r="T22" s="493"/>
      <c r="U22" s="493"/>
      <c r="V22" s="493"/>
      <c r="W22" s="357"/>
      <c r="X22" s="357"/>
      <c r="Y22" s="357"/>
    </row>
    <row r="23" spans="1:25" s="162" customFormat="1" ht="12.75">
      <c r="A23" s="204"/>
      <c r="B23" s="216"/>
      <c r="C23" s="216"/>
      <c r="D23" s="216"/>
      <c r="E23" s="216"/>
      <c r="F23" s="216"/>
      <c r="G23" s="216"/>
      <c r="H23" s="216"/>
      <c r="I23" s="216"/>
      <c r="J23" s="216"/>
      <c r="K23" s="216"/>
      <c r="L23" s="454"/>
      <c r="M23" s="938"/>
      <c r="N23" s="357"/>
      <c r="O23" s="357"/>
      <c r="P23" s="357"/>
      <c r="Q23" s="357"/>
      <c r="R23" s="493"/>
      <c r="S23" s="493"/>
      <c r="T23" s="493"/>
      <c r="U23" s="493"/>
      <c r="V23" s="493"/>
      <c r="W23" s="357"/>
      <c r="X23" s="357"/>
      <c r="Y23" s="357"/>
    </row>
    <row r="24" spans="1:25" s="162" customFormat="1" ht="12.75">
      <c r="A24" s="204"/>
      <c r="B24" s="216"/>
      <c r="C24" s="216"/>
      <c r="D24" s="216"/>
      <c r="E24" s="216"/>
      <c r="F24" s="216"/>
      <c r="G24" s="216"/>
      <c r="H24" s="216"/>
      <c r="I24" s="216"/>
      <c r="J24" s="216"/>
      <c r="K24" s="216"/>
      <c r="L24" s="454"/>
      <c r="M24" s="938"/>
      <c r="N24" s="357"/>
      <c r="O24" s="357"/>
      <c r="P24" s="357"/>
      <c r="Q24" s="357"/>
      <c r="R24" s="493"/>
      <c r="S24" s="493"/>
      <c r="T24" s="493"/>
      <c r="U24" s="493"/>
      <c r="V24" s="493"/>
      <c r="W24" s="357"/>
      <c r="X24" s="357"/>
      <c r="Y24" s="357"/>
    </row>
    <row r="25" spans="1:25" s="162" customFormat="1" ht="12.75">
      <c r="A25" s="204"/>
      <c r="B25" s="216"/>
      <c r="C25" s="216"/>
      <c r="D25" s="216"/>
      <c r="E25" s="216"/>
      <c r="F25" s="216"/>
      <c r="G25" s="216"/>
      <c r="H25" s="216"/>
      <c r="I25" s="216"/>
      <c r="J25" s="216"/>
      <c r="K25" s="216"/>
      <c r="L25" s="454"/>
      <c r="M25" s="938"/>
      <c r="N25" s="357"/>
      <c r="O25" s="357"/>
      <c r="P25" s="357"/>
      <c r="Q25" s="357"/>
      <c r="R25" s="493"/>
      <c r="S25" s="493"/>
      <c r="T25" s="493"/>
      <c r="U25" s="493"/>
      <c r="V25" s="493"/>
      <c r="W25" s="357"/>
      <c r="X25" s="357"/>
      <c r="Y25" s="357"/>
    </row>
    <row r="26" spans="1:25" s="162" customFormat="1" ht="12.75">
      <c r="A26" s="204"/>
      <c r="B26" s="216"/>
      <c r="C26" s="216"/>
      <c r="D26" s="216"/>
      <c r="E26" s="216"/>
      <c r="F26" s="216"/>
      <c r="G26" s="216"/>
      <c r="H26" s="216"/>
      <c r="I26" s="216"/>
      <c r="J26" s="216"/>
      <c r="K26" s="216"/>
      <c r="L26" s="454"/>
      <c r="M26" s="938"/>
      <c r="N26" s="357"/>
      <c r="O26" s="357"/>
      <c r="P26" s="357"/>
      <c r="Q26" s="357"/>
      <c r="R26" s="493"/>
      <c r="S26" s="493"/>
      <c r="T26" s="493"/>
      <c r="U26" s="493"/>
      <c r="V26" s="493"/>
      <c r="W26" s="357"/>
      <c r="X26" s="357"/>
      <c r="Y26" s="357"/>
    </row>
    <row r="27" spans="1:25" s="162" customFormat="1" ht="12.75">
      <c r="A27" s="204"/>
      <c r="B27" s="216"/>
      <c r="C27" s="216"/>
      <c r="D27" s="216"/>
      <c r="E27" s="216"/>
      <c r="F27" s="216"/>
      <c r="G27" s="216"/>
      <c r="H27" s="216"/>
      <c r="I27" s="216"/>
      <c r="J27" s="216"/>
      <c r="K27" s="216"/>
      <c r="L27" s="454"/>
      <c r="M27" s="938"/>
      <c r="N27" s="357"/>
      <c r="O27" s="357"/>
      <c r="P27" s="357"/>
      <c r="Q27" s="357"/>
      <c r="R27" s="493"/>
      <c r="S27" s="493"/>
      <c r="T27" s="493"/>
      <c r="U27" s="493"/>
      <c r="V27" s="493"/>
      <c r="W27" s="357"/>
      <c r="X27" s="357"/>
      <c r="Y27" s="357"/>
    </row>
    <row r="28" spans="1:25" s="162" customFormat="1" ht="12.75">
      <c r="A28" s="204"/>
      <c r="B28" s="216"/>
      <c r="C28" s="216"/>
      <c r="D28" s="216"/>
      <c r="E28" s="216"/>
      <c r="F28" s="216"/>
      <c r="G28" s="216"/>
      <c r="H28" s="216"/>
      <c r="I28" s="216"/>
      <c r="J28" s="216"/>
      <c r="K28" s="216"/>
      <c r="L28" s="454"/>
      <c r="M28" s="938"/>
      <c r="N28" s="357"/>
      <c r="O28" s="357"/>
      <c r="P28" s="357"/>
      <c r="Q28" s="357"/>
      <c r="R28" s="357"/>
      <c r="S28" s="357"/>
      <c r="T28" s="357"/>
      <c r="U28" s="357"/>
      <c r="V28" s="357"/>
      <c r="W28" s="357"/>
      <c r="X28" s="357"/>
      <c r="Y28" s="357"/>
    </row>
    <row r="29" spans="1:25" s="162" customFormat="1" ht="12.75">
      <c r="A29" s="204"/>
      <c r="B29" s="216"/>
      <c r="C29" s="216"/>
      <c r="D29" s="216"/>
      <c r="E29" s="216"/>
      <c r="F29" s="216"/>
      <c r="G29" s="216"/>
      <c r="H29" s="216"/>
      <c r="I29" s="216"/>
      <c r="J29" s="216"/>
      <c r="K29" s="216"/>
      <c r="L29" s="454"/>
      <c r="M29" s="938"/>
      <c r="N29" s="357"/>
      <c r="O29" s="357"/>
      <c r="P29" s="357"/>
      <c r="Q29" s="357"/>
      <c r="R29" s="357"/>
      <c r="S29" s="357"/>
      <c r="T29" s="357"/>
      <c r="U29" s="357"/>
      <c r="V29" s="357"/>
      <c r="W29" s="357"/>
      <c r="X29" s="357"/>
      <c r="Y29" s="357"/>
    </row>
    <row r="30" spans="1:25" s="162" customFormat="1" ht="12.75">
      <c r="A30" s="204"/>
      <c r="B30" s="216"/>
      <c r="C30" s="216"/>
      <c r="D30" s="216"/>
      <c r="E30" s="216"/>
      <c r="F30" s="216"/>
      <c r="G30" s="216"/>
      <c r="H30" s="216"/>
      <c r="I30" s="216"/>
      <c r="J30" s="216"/>
      <c r="K30" s="216"/>
      <c r="L30" s="454"/>
      <c r="M30" s="938"/>
      <c r="N30" s="357"/>
      <c r="O30" s="357"/>
      <c r="P30" s="357"/>
      <c r="Q30" s="357"/>
      <c r="R30" s="357"/>
      <c r="S30" s="357"/>
      <c r="T30" s="357"/>
      <c r="U30" s="357"/>
      <c r="V30" s="357"/>
      <c r="W30" s="357"/>
      <c r="X30" s="357"/>
      <c r="Y30" s="357"/>
    </row>
    <row r="31" spans="1:25" s="162" customFormat="1" ht="12.75">
      <c r="A31" s="204"/>
      <c r="B31" s="216"/>
      <c r="C31" s="216"/>
      <c r="D31" s="216"/>
      <c r="E31" s="216"/>
      <c r="F31" s="216"/>
      <c r="G31" s="216"/>
      <c r="H31" s="216"/>
      <c r="I31" s="216"/>
      <c r="J31" s="216"/>
      <c r="K31" s="216"/>
      <c r="L31" s="454"/>
      <c r="M31" s="938"/>
      <c r="N31" s="357"/>
      <c r="O31" s="357"/>
      <c r="P31" s="357"/>
      <c r="Q31" s="357"/>
      <c r="R31" s="357"/>
      <c r="S31" s="357"/>
      <c r="T31" s="357"/>
      <c r="U31" s="357"/>
      <c r="V31" s="357"/>
      <c r="W31" s="357"/>
      <c r="X31" s="357"/>
      <c r="Y31" s="357"/>
    </row>
    <row r="32" spans="1:25" s="162" customFormat="1" ht="12.75">
      <c r="A32" s="204"/>
      <c r="B32" s="216"/>
      <c r="C32" s="216"/>
      <c r="D32" s="216"/>
      <c r="E32" s="216"/>
      <c r="F32" s="216"/>
      <c r="G32" s="216"/>
      <c r="H32" s="216"/>
      <c r="I32" s="216"/>
      <c r="J32" s="216"/>
      <c r="K32" s="216"/>
      <c r="L32" s="454"/>
      <c r="M32" s="938"/>
      <c r="N32" s="357"/>
      <c r="O32" s="357"/>
      <c r="P32" s="357"/>
      <c r="Q32" s="357"/>
      <c r="R32" s="357"/>
      <c r="S32" s="357"/>
      <c r="T32" s="357"/>
      <c r="U32" s="357"/>
      <c r="V32" s="357"/>
      <c r="W32" s="357"/>
      <c r="X32" s="357"/>
      <c r="Y32" s="357"/>
    </row>
    <row r="33" spans="1:25" s="162" customFormat="1" ht="12.75">
      <c r="A33" s="204"/>
      <c r="B33" s="216"/>
      <c r="C33" s="216"/>
      <c r="D33" s="216"/>
      <c r="E33" s="216"/>
      <c r="F33" s="216"/>
      <c r="G33" s="216"/>
      <c r="H33" s="216"/>
      <c r="I33" s="216"/>
      <c r="J33" s="216"/>
      <c r="K33" s="216"/>
      <c r="L33" s="454"/>
      <c r="M33" s="938"/>
      <c r="N33" s="357"/>
      <c r="O33" s="357"/>
      <c r="P33" s="357"/>
      <c r="Q33" s="357"/>
      <c r="R33" s="357"/>
      <c r="S33" s="357"/>
      <c r="T33" s="357"/>
      <c r="U33" s="357"/>
      <c r="V33" s="357"/>
      <c r="W33" s="357"/>
      <c r="X33" s="357"/>
      <c r="Y33" s="357"/>
    </row>
    <row r="34" spans="1:25" s="162" customFormat="1" ht="12.75">
      <c r="A34" s="204"/>
      <c r="B34" s="216"/>
      <c r="C34" s="216"/>
      <c r="D34" s="216"/>
      <c r="E34" s="216"/>
      <c r="F34" s="216"/>
      <c r="G34" s="216"/>
      <c r="H34" s="216"/>
      <c r="I34" s="216"/>
      <c r="J34" s="216"/>
      <c r="K34" s="216"/>
      <c r="L34" s="454"/>
      <c r="M34" s="938"/>
      <c r="N34" s="357"/>
      <c r="O34" s="357"/>
      <c r="P34" s="357"/>
      <c r="Q34" s="357"/>
      <c r="R34" s="357"/>
      <c r="S34" s="357"/>
      <c r="T34" s="357"/>
      <c r="U34" s="357"/>
      <c r="V34" s="357"/>
      <c r="W34" s="357"/>
      <c r="X34" s="357"/>
      <c r="Y34" s="357"/>
    </row>
    <row r="35" spans="1:25" s="162" customFormat="1" ht="12.75">
      <c r="A35" s="204"/>
      <c r="B35" s="216"/>
      <c r="C35" s="216"/>
      <c r="D35" s="216"/>
      <c r="E35" s="216"/>
      <c r="F35" s="216"/>
      <c r="G35" s="216"/>
      <c r="H35" s="216"/>
      <c r="I35" s="216"/>
      <c r="J35" s="216"/>
      <c r="K35" s="216"/>
      <c r="L35" s="454"/>
      <c r="M35" s="938"/>
      <c r="N35" s="357"/>
      <c r="O35" s="357"/>
      <c r="P35" s="357"/>
      <c r="Q35" s="357"/>
      <c r="R35" s="357"/>
      <c r="S35" s="357"/>
      <c r="T35" s="357"/>
      <c r="U35" s="357"/>
      <c r="V35" s="357"/>
      <c r="W35" s="357"/>
      <c r="X35" s="357"/>
      <c r="Y35" s="357"/>
    </row>
    <row r="36" spans="1:25" s="162" customFormat="1" ht="23.25" customHeight="1">
      <c r="A36" s="1319" t="s">
        <v>755</v>
      </c>
      <c r="B36" s="1319"/>
      <c r="C36" s="1319"/>
      <c r="D36" s="1319"/>
      <c r="E36" s="1319"/>
      <c r="F36" s="1319"/>
      <c r="G36" s="1319"/>
      <c r="H36" s="1319"/>
      <c r="I36" s="1319"/>
      <c r="J36" s="1319"/>
      <c r="K36" s="1319"/>
      <c r="L36" s="454"/>
      <c r="M36" s="938"/>
      <c r="N36" s="357"/>
      <c r="O36" s="357"/>
      <c r="P36" s="357"/>
      <c r="Q36" s="357"/>
      <c r="R36" s="357"/>
      <c r="S36" s="357"/>
      <c r="T36" s="357"/>
      <c r="U36" s="357"/>
      <c r="V36" s="357"/>
      <c r="W36" s="357"/>
      <c r="X36" s="357"/>
      <c r="Y36" s="357"/>
    </row>
    <row r="37" spans="1:25" s="162" customFormat="1" ht="12.75">
      <c r="A37" s="204"/>
      <c r="B37" s="216"/>
      <c r="C37" s="216"/>
      <c r="D37" s="216"/>
      <c r="E37" s="216"/>
      <c r="F37" s="216"/>
      <c r="G37" s="216"/>
      <c r="H37" s="216"/>
      <c r="I37" s="216"/>
      <c r="J37" s="216"/>
      <c r="K37" s="216"/>
      <c r="L37" s="454"/>
      <c r="M37" s="938"/>
      <c r="N37" s="357"/>
      <c r="O37" s="357"/>
      <c r="P37" s="357"/>
      <c r="Q37" s="357"/>
      <c r="R37" s="357"/>
      <c r="S37" s="357"/>
      <c r="T37" s="357"/>
      <c r="U37" s="357"/>
      <c r="V37" s="357"/>
      <c r="W37" s="357"/>
      <c r="X37" s="357"/>
      <c r="Y37" s="357"/>
    </row>
    <row r="38" spans="1:25" s="162" customFormat="1" ht="12.75">
      <c r="A38" s="204"/>
      <c r="B38" s="216"/>
      <c r="C38" s="216"/>
      <c r="D38" s="216"/>
      <c r="E38" s="216"/>
      <c r="F38" s="216"/>
      <c r="G38" s="216"/>
      <c r="H38" s="216"/>
      <c r="I38" s="216"/>
      <c r="J38" s="216"/>
      <c r="K38" s="216"/>
      <c r="L38" s="454"/>
      <c r="M38" s="938"/>
      <c r="N38" s="357"/>
      <c r="O38" s="357"/>
      <c r="P38" s="357"/>
      <c r="Q38" s="357"/>
      <c r="R38" s="357"/>
      <c r="S38" s="357"/>
      <c r="T38" s="357"/>
      <c r="U38" s="357"/>
      <c r="V38" s="357"/>
      <c r="W38" s="357"/>
      <c r="X38" s="357"/>
      <c r="Y38" s="357"/>
    </row>
    <row r="39" spans="1:25" s="162" customFormat="1" ht="12.75">
      <c r="A39" s="204"/>
      <c r="B39" s="216"/>
      <c r="C39" s="216"/>
      <c r="D39" s="216"/>
      <c r="E39" s="216"/>
      <c r="F39" s="216"/>
      <c r="G39" s="216"/>
      <c r="H39" s="216"/>
      <c r="I39" s="216"/>
      <c r="J39" s="216"/>
      <c r="K39" s="216"/>
      <c r="L39" s="454"/>
      <c r="M39" s="938"/>
      <c r="N39" s="357"/>
      <c r="O39" s="357"/>
      <c r="P39" s="357"/>
      <c r="Q39" s="357"/>
      <c r="R39" s="357"/>
      <c r="S39" s="357"/>
      <c r="T39" s="357"/>
      <c r="U39" s="357"/>
      <c r="V39" s="357"/>
      <c r="W39" s="357"/>
      <c r="X39" s="357"/>
      <c r="Y39" s="357"/>
    </row>
    <row r="40" spans="1:25" s="162" customFormat="1" ht="12.75">
      <c r="A40" s="204"/>
      <c r="B40" s="216"/>
      <c r="C40" s="216"/>
      <c r="D40" s="216"/>
      <c r="E40" s="216"/>
      <c r="F40" s="216"/>
      <c r="G40" s="216"/>
      <c r="H40" s="216"/>
      <c r="I40" s="216"/>
      <c r="J40" s="216"/>
      <c r="K40" s="216"/>
      <c r="L40" s="454"/>
      <c r="M40" s="938"/>
      <c r="N40" s="357"/>
      <c r="O40" s="357"/>
      <c r="P40" s="357"/>
      <c r="Q40" s="357"/>
      <c r="R40" s="357"/>
      <c r="S40" s="357"/>
      <c r="T40" s="357"/>
      <c r="U40" s="357"/>
      <c r="V40" s="357"/>
      <c r="W40" s="357"/>
      <c r="X40" s="357"/>
      <c r="Y40" s="357"/>
    </row>
    <row r="41" spans="1:25" s="162" customFormat="1" ht="12.75">
      <c r="A41" s="204"/>
      <c r="B41" s="216"/>
      <c r="C41" s="216"/>
      <c r="D41" s="216"/>
      <c r="E41" s="216"/>
      <c r="F41" s="216"/>
      <c r="G41" s="216"/>
      <c r="H41" s="216"/>
      <c r="I41" s="216"/>
      <c r="J41" s="216"/>
      <c r="K41" s="216"/>
      <c r="L41" s="454"/>
      <c r="M41" s="938"/>
      <c r="N41" s="357"/>
      <c r="O41" s="357"/>
      <c r="P41" s="357"/>
      <c r="Q41" s="357"/>
      <c r="R41" s="357"/>
      <c r="S41" s="357"/>
      <c r="T41" s="357"/>
      <c r="U41" s="357"/>
      <c r="V41" s="357"/>
      <c r="W41" s="357"/>
      <c r="X41" s="357"/>
      <c r="Y41" s="357"/>
    </row>
    <row r="42" spans="1:25" s="162" customFormat="1" ht="12.75">
      <c r="A42" s="204"/>
      <c r="B42" s="216"/>
      <c r="C42" s="216"/>
      <c r="D42" s="216"/>
      <c r="E42" s="216"/>
      <c r="F42" s="216"/>
      <c r="G42" s="216"/>
      <c r="H42" s="216"/>
      <c r="I42" s="216"/>
      <c r="J42" s="216"/>
      <c r="K42" s="216"/>
      <c r="L42" s="454"/>
      <c r="M42" s="938"/>
      <c r="N42" s="357"/>
      <c r="O42" s="357"/>
      <c r="P42" s="357"/>
      <c r="Q42" s="357"/>
      <c r="R42" s="357"/>
      <c r="S42" s="357"/>
      <c r="T42" s="357"/>
      <c r="U42" s="357"/>
      <c r="V42" s="357"/>
      <c r="W42" s="357"/>
      <c r="X42" s="357"/>
      <c r="Y42" s="357"/>
    </row>
    <row r="43" spans="1:25" s="162" customFormat="1" ht="12.75">
      <c r="A43" s="204"/>
      <c r="B43" s="216"/>
      <c r="C43" s="216"/>
      <c r="D43" s="216"/>
      <c r="E43" s="216"/>
      <c r="F43" s="216"/>
      <c r="G43" s="216"/>
      <c r="H43" s="216"/>
      <c r="I43" s="216"/>
      <c r="J43" s="216"/>
      <c r="K43" s="216"/>
      <c r="L43" s="454"/>
      <c r="M43" s="938"/>
      <c r="N43" s="357"/>
      <c r="O43" s="357"/>
      <c r="P43" s="357"/>
      <c r="Q43" s="357"/>
      <c r="R43" s="357"/>
      <c r="S43" s="357"/>
      <c r="T43" s="357"/>
      <c r="U43" s="357"/>
      <c r="V43" s="357"/>
      <c r="W43" s="357"/>
      <c r="X43" s="357"/>
      <c r="Y43" s="357"/>
    </row>
    <row r="44" spans="1:25" s="162" customFormat="1" ht="12.75">
      <c r="A44" s="204"/>
      <c r="B44" s="216"/>
      <c r="C44" s="216"/>
      <c r="D44" s="216"/>
      <c r="E44" s="216"/>
      <c r="F44" s="216"/>
      <c r="G44" s="216"/>
      <c r="H44" s="216"/>
      <c r="I44" s="216"/>
      <c r="J44" s="216"/>
      <c r="K44" s="216"/>
      <c r="L44" s="454"/>
      <c r="M44" s="938"/>
      <c r="N44" s="357"/>
      <c r="O44" s="1068"/>
      <c r="P44" s="1068"/>
      <c r="Q44" s="1068"/>
      <c r="R44" s="1068"/>
      <c r="S44" s="1068"/>
      <c r="T44" s="1068"/>
      <c r="U44" s="1068"/>
      <c r="V44" s="1068"/>
      <c r="W44" s="1068"/>
      <c r="X44" s="1068"/>
      <c r="Y44" s="1068"/>
    </row>
    <row r="45" spans="1:25" s="162" customFormat="1" ht="12.75">
      <c r="A45" s="204"/>
      <c r="B45" s="216"/>
      <c r="C45" s="216"/>
      <c r="D45" s="216"/>
      <c r="E45" s="216"/>
      <c r="F45" s="216"/>
      <c r="G45" s="216"/>
      <c r="H45" s="216"/>
      <c r="I45" s="216"/>
      <c r="J45" s="216"/>
      <c r="K45" s="216"/>
      <c r="L45" s="454"/>
      <c r="M45" s="938"/>
      <c r="N45" s="357"/>
      <c r="O45" s="1068"/>
      <c r="P45" s="1068"/>
      <c r="Q45" s="1068"/>
      <c r="R45" s="1068"/>
      <c r="S45" s="1068"/>
      <c r="T45" s="1068"/>
      <c r="U45" s="1068"/>
      <c r="V45" s="1068"/>
      <c r="W45" s="1068"/>
      <c r="X45" s="1068"/>
      <c r="Y45" s="1068"/>
    </row>
    <row r="46" spans="1:25" s="162" customFormat="1" ht="12.75">
      <c r="A46" s="204"/>
      <c r="B46" s="216"/>
      <c r="C46" s="216"/>
      <c r="D46" s="216"/>
      <c r="E46" s="216"/>
      <c r="F46" s="216"/>
      <c r="G46" s="216"/>
      <c r="H46" s="216"/>
      <c r="I46" s="216"/>
      <c r="J46" s="216"/>
      <c r="K46" s="216"/>
      <c r="L46" s="454"/>
      <c r="M46" s="938"/>
      <c r="N46" s="357"/>
      <c r="O46" s="1068"/>
      <c r="P46" s="1068"/>
      <c r="Q46" s="1068"/>
      <c r="R46" s="1068"/>
      <c r="S46" s="1068"/>
      <c r="T46" s="1068"/>
      <c r="U46" s="1068"/>
      <c r="V46" s="1068"/>
      <c r="W46" s="1068"/>
      <c r="X46" s="1068"/>
      <c r="Y46" s="1068"/>
    </row>
    <row r="47" spans="1:25" s="162" customFormat="1" ht="15">
      <c r="A47" s="204"/>
      <c r="B47" s="216"/>
      <c r="C47" s="216"/>
      <c r="D47" s="216"/>
      <c r="E47" s="216"/>
      <c r="F47" s="216"/>
      <c r="G47" s="216"/>
      <c r="H47" s="216"/>
      <c r="I47" s="216"/>
      <c r="J47" s="216"/>
      <c r="K47" s="216"/>
      <c r="L47" s="454"/>
      <c r="M47" s="938"/>
      <c r="N47" s="357"/>
      <c r="O47" s="1069"/>
      <c r="P47" s="1070"/>
      <c r="Q47" s="1071"/>
      <c r="R47" s="1072"/>
      <c r="S47" s="1073"/>
      <c r="T47" s="1073"/>
      <c r="U47" s="1073"/>
      <c r="V47" s="1069"/>
      <c r="W47" s="1069"/>
      <c r="X47" s="1068"/>
      <c r="Y47" s="1068"/>
    </row>
    <row r="48" spans="1:25" s="162" customFormat="1" ht="12.75">
      <c r="A48" s="204"/>
      <c r="B48" s="216"/>
      <c r="C48" s="216"/>
      <c r="D48" s="216"/>
      <c r="E48" s="216"/>
      <c r="F48" s="216"/>
      <c r="G48" s="216"/>
      <c r="H48" s="216"/>
      <c r="I48" s="216"/>
      <c r="J48" s="216"/>
      <c r="K48" s="216"/>
      <c r="L48" s="454"/>
      <c r="M48" s="938"/>
      <c r="N48" s="357"/>
      <c r="O48" s="1074"/>
      <c r="P48" s="1321"/>
      <c r="Q48" s="1321"/>
      <c r="R48" s="1321"/>
      <c r="S48" s="1320"/>
      <c r="T48" s="1320"/>
      <c r="U48" s="1320"/>
      <c r="V48" s="1320"/>
      <c r="W48" s="1320"/>
      <c r="X48" s="1068"/>
      <c r="Y48" s="1068"/>
    </row>
    <row r="49" spans="1:25" s="162" customFormat="1" ht="12.75">
      <c r="A49" s="204"/>
      <c r="B49" s="216"/>
      <c r="C49" s="216"/>
      <c r="D49" s="216"/>
      <c r="E49" s="216"/>
      <c r="F49" s="216"/>
      <c r="G49" s="216"/>
      <c r="H49" s="216"/>
      <c r="I49" s="216"/>
      <c r="J49" s="216"/>
      <c r="K49" s="216"/>
      <c r="L49" s="454"/>
      <c r="M49" s="938"/>
      <c r="N49" s="357"/>
      <c r="O49" s="1075"/>
      <c r="P49" s="1076"/>
      <c r="Q49" s="1076"/>
      <c r="R49" s="1076"/>
      <c r="S49" s="1077"/>
      <c r="T49" s="1077"/>
      <c r="U49" s="1078"/>
      <c r="V49" s="1077"/>
      <c r="W49" s="1077"/>
      <c r="X49" s="1068"/>
      <c r="Y49" s="1068"/>
    </row>
    <row r="50" spans="1:25" s="162" customFormat="1" ht="12.75">
      <c r="A50" s="204"/>
      <c r="B50" s="216"/>
      <c r="C50" s="216"/>
      <c r="D50" s="216"/>
      <c r="E50" s="216"/>
      <c r="F50" s="216"/>
      <c r="G50" s="216"/>
      <c r="H50" s="216"/>
      <c r="I50" s="216"/>
      <c r="J50" s="216"/>
      <c r="K50" s="216"/>
      <c r="L50" s="454"/>
      <c r="M50" s="938"/>
      <c r="N50" s="357"/>
      <c r="O50" s="1079"/>
      <c r="P50" s="1080"/>
      <c r="Q50" s="1081"/>
      <c r="R50" s="1081"/>
      <c r="S50" s="1081"/>
      <c r="T50" s="1081"/>
      <c r="U50" s="1081"/>
      <c r="V50" s="1081"/>
      <c r="W50" s="1081"/>
      <c r="X50" s="1068"/>
      <c r="Y50" s="1068"/>
    </row>
    <row r="51" spans="1:25" s="162" customFormat="1" ht="12.75">
      <c r="A51" s="204"/>
      <c r="B51" s="216"/>
      <c r="C51" s="216"/>
      <c r="D51" s="216"/>
      <c r="E51" s="216"/>
      <c r="F51" s="216"/>
      <c r="G51" s="216"/>
      <c r="H51" s="216"/>
      <c r="I51" s="216"/>
      <c r="J51" s="216"/>
      <c r="K51" s="216"/>
      <c r="L51" s="454"/>
      <c r="M51" s="938"/>
      <c r="N51" s="357"/>
      <c r="O51" s="1082"/>
      <c r="P51" s="1083"/>
      <c r="Q51" s="1083"/>
      <c r="R51" s="1083"/>
      <c r="S51" s="1083"/>
      <c r="T51" s="1083"/>
      <c r="U51" s="1084"/>
      <c r="V51" s="1083"/>
      <c r="W51" s="1085"/>
      <c r="X51" s="1068"/>
      <c r="Y51" s="1068"/>
    </row>
    <row r="52" spans="1:25" s="162" customFormat="1" ht="12.75">
      <c r="A52" s="204"/>
      <c r="B52" s="216"/>
      <c r="C52" s="216"/>
      <c r="D52" s="216"/>
      <c r="E52" s="216"/>
      <c r="F52" s="216"/>
      <c r="G52" s="216"/>
      <c r="H52" s="216"/>
      <c r="I52" s="216"/>
      <c r="J52" s="216"/>
      <c r="K52" s="216"/>
      <c r="L52" s="454"/>
      <c r="M52" s="938"/>
      <c r="N52" s="357"/>
      <c r="O52" s="1068"/>
      <c r="P52" s="1068"/>
      <c r="Q52" s="1068"/>
      <c r="R52" s="1068"/>
      <c r="S52" s="1068"/>
      <c r="T52" s="1068"/>
      <c r="U52" s="1068"/>
      <c r="V52" s="1068"/>
      <c r="W52" s="1068"/>
      <c r="X52" s="1068"/>
      <c r="Y52" s="1068"/>
    </row>
    <row r="53" spans="1:25" s="162" customFormat="1" ht="12.75">
      <c r="A53" s="204"/>
      <c r="B53" s="216"/>
      <c r="C53" s="216"/>
      <c r="D53" s="216"/>
      <c r="E53" s="216"/>
      <c r="F53" s="216"/>
      <c r="G53" s="216"/>
      <c r="H53" s="216"/>
      <c r="I53" s="216"/>
      <c r="J53" s="216"/>
      <c r="K53" s="216"/>
      <c r="L53" s="454"/>
      <c r="M53" s="938"/>
      <c r="N53" s="357"/>
      <c r="O53" s="1068"/>
      <c r="P53" s="1068"/>
      <c r="Q53" s="1068"/>
      <c r="R53" s="1068"/>
      <c r="S53" s="1068"/>
      <c r="T53" s="1068"/>
      <c r="U53" s="1068"/>
      <c r="V53" s="1068"/>
      <c r="W53" s="1068"/>
      <c r="X53" s="1068"/>
      <c r="Y53" s="1068"/>
    </row>
    <row r="54" spans="1:25" s="162" customFormat="1" ht="12.75">
      <c r="A54" s="204"/>
      <c r="B54" s="216"/>
      <c r="C54" s="216"/>
      <c r="D54" s="216"/>
      <c r="E54" s="216"/>
      <c r="F54" s="216"/>
      <c r="G54" s="216"/>
      <c r="H54" s="216"/>
      <c r="I54" s="216"/>
      <c r="J54" s="216"/>
      <c r="K54" s="216"/>
      <c r="L54" s="454"/>
      <c r="M54" s="938"/>
      <c r="N54" s="357"/>
      <c r="O54" s="1068"/>
      <c r="P54" s="1068"/>
      <c r="Q54" s="1068"/>
      <c r="R54" s="1068"/>
      <c r="S54" s="1068"/>
      <c r="T54" s="1068"/>
      <c r="U54" s="1068"/>
      <c r="V54" s="1068"/>
      <c r="W54" s="1068"/>
      <c r="X54" s="1068"/>
      <c r="Y54" s="1068"/>
    </row>
    <row r="55" spans="1:25" s="162" customFormat="1" ht="12.75">
      <c r="A55" s="204"/>
      <c r="B55" s="216"/>
      <c r="C55" s="216"/>
      <c r="D55" s="216"/>
      <c r="E55" s="216"/>
      <c r="F55" s="216"/>
      <c r="G55" s="216"/>
      <c r="H55" s="216"/>
      <c r="I55" s="216"/>
      <c r="J55" s="216"/>
      <c r="K55" s="216"/>
      <c r="L55" s="454"/>
      <c r="M55" s="938"/>
      <c r="N55" s="357"/>
      <c r="O55" s="1068"/>
      <c r="P55" s="1068"/>
      <c r="Q55" s="1068"/>
      <c r="R55" s="1068"/>
      <c r="S55" s="1068"/>
      <c r="T55" s="1068"/>
      <c r="U55" s="1068"/>
      <c r="V55" s="1068"/>
      <c r="W55" s="1068"/>
      <c r="X55" s="1068"/>
      <c r="Y55" s="1068"/>
    </row>
    <row r="56" spans="1:25" s="162" customFormat="1" ht="12.75">
      <c r="A56" s="204"/>
      <c r="B56" s="216"/>
      <c r="C56" s="216"/>
      <c r="D56" s="216"/>
      <c r="E56" s="216"/>
      <c r="F56" s="216"/>
      <c r="G56" s="216"/>
      <c r="H56" s="216"/>
      <c r="I56" s="216"/>
      <c r="J56" s="216"/>
      <c r="K56" s="216"/>
      <c r="L56" s="454"/>
      <c r="M56" s="938"/>
      <c r="N56" s="357"/>
      <c r="O56" s="1068"/>
      <c r="P56" s="1068"/>
      <c r="Q56" s="1068"/>
      <c r="R56" s="1068"/>
      <c r="S56" s="1068"/>
      <c r="T56" s="1068"/>
      <c r="U56" s="1068"/>
      <c r="V56" s="1068"/>
      <c r="W56" s="1068"/>
      <c r="X56" s="1068"/>
      <c r="Y56" s="1068"/>
    </row>
    <row r="57" spans="1:25" s="162" customFormat="1" ht="12.75">
      <c r="A57" s="204"/>
      <c r="B57" s="216"/>
      <c r="C57" s="216"/>
      <c r="D57" s="216"/>
      <c r="E57" s="216"/>
      <c r="F57" s="216"/>
      <c r="G57" s="216"/>
      <c r="H57" s="216"/>
      <c r="I57" s="216"/>
      <c r="J57" s="216"/>
      <c r="K57" s="216"/>
      <c r="L57" s="454"/>
      <c r="M57" s="938"/>
      <c r="N57" s="357"/>
      <c r="O57" s="1068"/>
      <c r="P57" s="1068"/>
      <c r="Q57" s="1068"/>
      <c r="R57" s="1068"/>
      <c r="S57" s="1068"/>
      <c r="T57" s="1068"/>
      <c r="U57" s="1068"/>
      <c r="V57" s="1068"/>
      <c r="W57" s="1068"/>
      <c r="X57" s="1068"/>
      <c r="Y57" s="1068"/>
    </row>
    <row r="58" spans="1:25" s="162" customFormat="1" ht="12.75">
      <c r="A58" s="204"/>
      <c r="B58" s="216"/>
      <c r="C58" s="216"/>
      <c r="D58" s="216"/>
      <c r="E58" s="216"/>
      <c r="F58" s="216"/>
      <c r="G58" s="216"/>
      <c r="H58" s="216"/>
      <c r="I58" s="216"/>
      <c r="J58" s="216"/>
      <c r="K58" s="216"/>
      <c r="L58" s="454"/>
      <c r="M58" s="938"/>
      <c r="N58" s="357"/>
      <c r="O58" s="357"/>
      <c r="P58" s="357"/>
      <c r="Q58" s="357"/>
      <c r="R58" s="357"/>
      <c r="S58" s="357"/>
      <c r="T58" s="357"/>
      <c r="U58" s="357"/>
      <c r="V58" s="357"/>
      <c r="W58" s="357"/>
      <c r="X58" s="357"/>
      <c r="Y58" s="357"/>
    </row>
    <row r="59" spans="1:25" s="162" customFormat="1" ht="22.5" customHeight="1">
      <c r="A59" s="197" t="s">
        <v>756</v>
      </c>
      <c r="B59" s="216"/>
      <c r="C59" s="216"/>
      <c r="D59" s="216"/>
      <c r="E59" s="216"/>
      <c r="F59" s="216"/>
      <c r="G59" s="216"/>
      <c r="H59" s="216"/>
      <c r="I59" s="216"/>
      <c r="J59" s="216"/>
      <c r="K59" s="216"/>
      <c r="L59" s="454"/>
      <c r="M59" s="938"/>
      <c r="N59" s="357"/>
      <c r="O59" s="357"/>
      <c r="P59" s="357"/>
      <c r="Q59" s="357"/>
      <c r="R59" s="357"/>
      <c r="S59" s="357"/>
      <c r="T59" s="357"/>
      <c r="U59" s="357"/>
      <c r="V59" s="357"/>
      <c r="W59" s="357"/>
      <c r="X59" s="357"/>
      <c r="Y59" s="357"/>
    </row>
    <row r="60" spans="1:25" s="162" customFormat="1" ht="12.75">
      <c r="A60" s="204"/>
      <c r="B60" s="216"/>
      <c r="C60" s="216"/>
      <c r="D60" s="216"/>
      <c r="E60" s="216"/>
      <c r="F60" s="216"/>
      <c r="G60" s="216"/>
      <c r="H60" s="216"/>
      <c r="I60" s="216"/>
      <c r="J60" s="216"/>
      <c r="K60" s="216"/>
      <c r="L60" s="454"/>
      <c r="M60" s="938"/>
      <c r="N60" s="357"/>
      <c r="O60" s="357"/>
      <c r="P60" s="357"/>
      <c r="Q60" s="357"/>
      <c r="R60" s="357"/>
      <c r="S60" s="357"/>
      <c r="T60" s="357"/>
      <c r="U60" s="357"/>
      <c r="V60" s="357"/>
      <c r="W60" s="357"/>
      <c r="X60" s="357"/>
      <c r="Y60" s="357"/>
    </row>
    <row r="61" spans="1:25" s="162" customFormat="1" ht="12.75">
      <c r="A61" s="204"/>
      <c r="B61" s="216"/>
      <c r="C61" s="216"/>
      <c r="D61" s="216"/>
      <c r="E61" s="216"/>
      <c r="F61" s="216"/>
      <c r="G61" s="216"/>
      <c r="H61" s="216"/>
      <c r="I61" s="216"/>
      <c r="J61" s="216"/>
      <c r="K61" s="216"/>
      <c r="L61" s="454"/>
      <c r="M61" s="938"/>
      <c r="N61" s="357"/>
      <c r="O61" s="357"/>
      <c r="P61" s="357"/>
      <c r="Q61" s="357"/>
      <c r="R61" s="357"/>
      <c r="S61" s="357"/>
      <c r="T61" s="357"/>
      <c r="U61" s="357"/>
      <c r="V61" s="357"/>
      <c r="W61" s="357"/>
      <c r="X61" s="357"/>
      <c r="Y61" s="357"/>
    </row>
    <row r="62" spans="1:25" s="162" customFormat="1" ht="12.75">
      <c r="A62" s="204"/>
      <c r="B62" s="216"/>
      <c r="C62" s="216"/>
      <c r="D62" s="216"/>
      <c r="E62" s="216"/>
      <c r="F62" s="216"/>
      <c r="G62" s="216"/>
      <c r="H62" s="216"/>
      <c r="I62" s="216"/>
      <c r="J62" s="216"/>
      <c r="K62" s="216"/>
      <c r="L62" s="454"/>
      <c r="M62" s="938"/>
      <c r="N62" s="357"/>
      <c r="O62" s="357"/>
      <c r="P62" s="357"/>
      <c r="Q62" s="357"/>
      <c r="R62" s="357"/>
      <c r="S62" s="357"/>
      <c r="T62" s="357"/>
      <c r="U62" s="357"/>
      <c r="V62" s="357"/>
      <c r="W62" s="357"/>
      <c r="X62" s="357"/>
      <c r="Y62" s="357"/>
    </row>
    <row r="63" spans="1:25" s="162" customFormat="1" ht="12.75">
      <c r="A63" s="1309"/>
      <c r="B63" s="1310"/>
      <c r="C63" s="1310"/>
      <c r="D63" s="1310"/>
      <c r="E63" s="430"/>
      <c r="F63" s="430"/>
      <c r="G63" s="216"/>
      <c r="H63" s="216"/>
      <c r="I63" s="1295"/>
      <c r="J63" s="1295"/>
      <c r="K63" s="1295"/>
      <c r="L63" s="454"/>
      <c r="M63" s="938"/>
      <c r="N63" s="357"/>
      <c r="O63" s="357"/>
      <c r="P63" s="357"/>
      <c r="Q63" s="357"/>
      <c r="R63" s="357"/>
      <c r="S63" s="357"/>
      <c r="T63" s="357"/>
      <c r="U63" s="357"/>
      <c r="V63" s="357"/>
      <c r="W63" s="357"/>
      <c r="X63" s="357"/>
      <c r="Y63" s="357"/>
    </row>
    <row r="64" spans="1:25" s="162" customFormat="1" ht="12.75">
      <c r="A64" s="1309"/>
      <c r="B64" s="397"/>
      <c r="C64" s="397"/>
      <c r="D64" s="397"/>
      <c r="E64" s="397"/>
      <c r="F64" s="397"/>
      <c r="G64" s="216"/>
      <c r="H64" s="216"/>
      <c r="I64" s="216"/>
      <c r="J64" s="216"/>
      <c r="K64" s="216"/>
      <c r="L64" s="454"/>
      <c r="M64" s="938"/>
      <c r="N64" s="357"/>
      <c r="O64" s="947"/>
      <c r="P64" s="947"/>
      <c r="Q64" s="947"/>
      <c r="R64" s="357"/>
      <c r="S64" s="357"/>
      <c r="T64" s="357"/>
      <c r="U64" s="357"/>
      <c r="V64" s="357"/>
      <c r="W64" s="357"/>
      <c r="X64" s="357"/>
      <c r="Y64" s="357"/>
    </row>
    <row r="65" spans="1:25" s="162" customFormat="1" ht="12.75">
      <c r="A65" s="398"/>
      <c r="B65" s="399"/>
      <c r="C65" s="399"/>
      <c r="D65" s="400"/>
      <c r="E65" s="400"/>
      <c r="F65" s="400"/>
      <c r="G65" s="216"/>
      <c r="H65" s="216"/>
      <c r="I65" s="216"/>
      <c r="J65" s="216"/>
      <c r="K65" s="216"/>
      <c r="L65" s="454"/>
      <c r="M65" s="938"/>
      <c r="N65" s="357"/>
      <c r="O65" s="357"/>
      <c r="P65" s="357"/>
      <c r="Q65" s="357"/>
      <c r="R65" s="357"/>
      <c r="S65" s="357"/>
      <c r="T65" s="357"/>
      <c r="U65" s="357"/>
      <c r="V65" s="357"/>
      <c r="W65" s="357"/>
      <c r="X65" s="357"/>
      <c r="Y65" s="357"/>
    </row>
    <row r="66" spans="1:25" s="162" customFormat="1" ht="12.75">
      <c r="A66" s="398"/>
      <c r="B66" s="399"/>
      <c r="C66" s="399"/>
      <c r="D66" s="400"/>
      <c r="E66" s="400"/>
      <c r="F66" s="400"/>
      <c r="G66" s="216"/>
      <c r="H66" s="216"/>
      <c r="I66" s="216"/>
      <c r="J66" s="216"/>
      <c r="K66" s="216"/>
      <c r="L66" s="454"/>
      <c r="M66" s="938"/>
      <c r="N66" s="357"/>
      <c r="O66" s="357"/>
      <c r="P66" s="357"/>
      <c r="Q66" s="357"/>
      <c r="R66" s="357"/>
      <c r="S66" s="357"/>
      <c r="T66" s="357"/>
      <c r="U66" s="357"/>
      <c r="V66" s="357"/>
      <c r="W66" s="357"/>
      <c r="X66" s="357"/>
      <c r="Y66" s="357"/>
    </row>
    <row r="67" spans="1:25" s="162" customFormat="1" ht="12.75">
      <c r="A67" s="398"/>
      <c r="B67" s="399"/>
      <c r="C67" s="399"/>
      <c r="D67" s="400"/>
      <c r="E67" s="400"/>
      <c r="F67" s="400"/>
      <c r="G67" s="216"/>
      <c r="H67" s="216"/>
      <c r="I67" s="216"/>
      <c r="J67" s="216"/>
      <c r="K67" s="216"/>
      <c r="L67" s="454"/>
      <c r="M67" s="938"/>
      <c r="N67" s="357"/>
      <c r="O67" s="357"/>
      <c r="P67" s="357"/>
      <c r="Q67" s="357"/>
      <c r="R67" s="357"/>
      <c r="S67" s="357"/>
      <c r="T67" s="357"/>
      <c r="U67" s="357"/>
      <c r="V67" s="357"/>
      <c r="W67" s="357"/>
      <c r="X67" s="357"/>
      <c r="Y67" s="357"/>
    </row>
    <row r="68" spans="1:25" s="162" customFormat="1" ht="12.75">
      <c r="A68" s="398"/>
      <c r="B68" s="399"/>
      <c r="C68" s="399"/>
      <c r="D68" s="400"/>
      <c r="E68" s="400"/>
      <c r="F68" s="400"/>
      <c r="G68" s="216"/>
      <c r="H68" s="216"/>
      <c r="I68" s="216"/>
      <c r="J68" s="216"/>
      <c r="K68" s="216"/>
      <c r="L68" s="454"/>
      <c r="M68" s="938"/>
      <c r="N68" s="357"/>
      <c r="O68" s="357"/>
      <c r="P68" s="357"/>
      <c r="Q68" s="357"/>
      <c r="R68" s="357"/>
      <c r="S68" s="357"/>
      <c r="T68" s="357"/>
      <c r="U68" s="357"/>
      <c r="V68" s="357"/>
      <c r="W68" s="357"/>
      <c r="X68" s="357"/>
      <c r="Y68" s="357"/>
    </row>
    <row r="69" spans="1:25" s="162" customFormat="1" ht="12.75">
      <c r="A69" s="398"/>
      <c r="B69" s="399"/>
      <c r="C69" s="399"/>
      <c r="D69" s="400"/>
      <c r="E69" s="400"/>
      <c r="F69" s="400"/>
      <c r="G69" s="216"/>
      <c r="H69" s="216"/>
      <c r="I69" s="216"/>
      <c r="J69" s="216"/>
      <c r="K69" s="216"/>
      <c r="L69" s="454"/>
      <c r="M69" s="938"/>
      <c r="N69" s="357"/>
      <c r="O69" s="357"/>
      <c r="P69" s="357"/>
      <c r="Q69" s="357"/>
      <c r="R69" s="357"/>
      <c r="S69" s="357"/>
      <c r="T69" s="357"/>
      <c r="U69" s="357"/>
      <c r="V69" s="357"/>
      <c r="W69" s="357"/>
      <c r="X69" s="357"/>
      <c r="Y69" s="357"/>
    </row>
    <row r="70" spans="1:25" s="162" customFormat="1" ht="12.75">
      <c r="A70" s="398"/>
      <c r="B70" s="399"/>
      <c r="C70" s="399"/>
      <c r="D70" s="400"/>
      <c r="E70" s="400"/>
      <c r="F70" s="400"/>
      <c r="G70" s="216"/>
      <c r="H70" s="216"/>
      <c r="I70" s="216"/>
      <c r="J70" s="216"/>
      <c r="K70" s="216"/>
      <c r="L70" s="454"/>
      <c r="M70" s="938"/>
      <c r="N70" s="357"/>
      <c r="O70" s="357"/>
      <c r="P70" s="357"/>
      <c r="Q70" s="357"/>
      <c r="R70" s="357"/>
      <c r="S70" s="357"/>
      <c r="T70" s="357"/>
      <c r="U70" s="357"/>
      <c r="V70" s="357"/>
      <c r="W70" s="357"/>
      <c r="X70" s="357"/>
      <c r="Y70" s="357"/>
    </row>
    <row r="71" spans="1:25" s="162" customFormat="1" ht="12.75">
      <c r="A71" s="398"/>
      <c r="B71" s="399"/>
      <c r="C71" s="399"/>
      <c r="D71" s="400"/>
      <c r="E71" s="400"/>
      <c r="F71" s="400"/>
      <c r="G71" s="216"/>
      <c r="H71" s="216"/>
      <c r="I71" s="216"/>
      <c r="J71" s="216"/>
      <c r="K71" s="216"/>
      <c r="L71" s="454"/>
      <c r="M71" s="938"/>
      <c r="N71" s="357"/>
      <c r="O71" s="357"/>
      <c r="P71" s="357"/>
      <c r="Q71" s="357"/>
      <c r="R71" s="357"/>
      <c r="S71" s="357"/>
      <c r="T71" s="357"/>
      <c r="U71" s="357"/>
      <c r="V71" s="357"/>
      <c r="W71" s="357"/>
      <c r="X71" s="357"/>
      <c r="Y71" s="357"/>
    </row>
    <row r="72" spans="1:25" s="162" customFormat="1" ht="12.75">
      <c r="A72" s="398"/>
      <c r="B72" s="399"/>
      <c r="C72" s="399"/>
      <c r="D72" s="400"/>
      <c r="E72" s="400"/>
      <c r="F72" s="400"/>
      <c r="G72" s="216"/>
      <c r="H72" s="216"/>
      <c r="I72" s="216"/>
      <c r="J72" s="216"/>
      <c r="K72" s="216"/>
      <c r="L72" s="454"/>
      <c r="M72" s="938"/>
      <c r="N72" s="357"/>
      <c r="O72" s="357"/>
      <c r="P72" s="357"/>
      <c r="Q72" s="357"/>
      <c r="R72" s="357"/>
      <c r="S72" s="357"/>
      <c r="T72" s="357"/>
      <c r="U72" s="357"/>
      <c r="V72" s="357"/>
      <c r="W72" s="357"/>
      <c r="X72" s="357"/>
      <c r="Y72" s="357"/>
    </row>
    <row r="73" spans="1:25" s="162" customFormat="1" ht="12.75">
      <c r="A73" s="398"/>
      <c r="B73" s="399"/>
      <c r="C73" s="399"/>
      <c r="D73" s="400"/>
      <c r="E73" s="400"/>
      <c r="F73" s="400"/>
      <c r="G73" s="216"/>
      <c r="H73" s="216"/>
      <c r="I73" s="216"/>
      <c r="J73" s="216"/>
      <c r="K73" s="216"/>
      <c r="L73" s="454"/>
      <c r="M73" s="938"/>
      <c r="N73" s="357"/>
      <c r="O73" s="357"/>
      <c r="P73" s="357"/>
      <c r="Q73" s="357"/>
      <c r="R73" s="357"/>
      <c r="S73" s="357"/>
      <c r="T73" s="357"/>
      <c r="U73" s="357"/>
      <c r="V73" s="357"/>
      <c r="W73" s="357"/>
      <c r="X73" s="357"/>
      <c r="Y73" s="357"/>
    </row>
    <row r="74" spans="1:25" s="162" customFormat="1" ht="12.75">
      <c r="A74" s="398"/>
      <c r="B74" s="399"/>
      <c r="C74" s="399"/>
      <c r="D74" s="400"/>
      <c r="E74" s="400"/>
      <c r="F74" s="400"/>
      <c r="G74" s="216"/>
      <c r="H74" s="216"/>
      <c r="I74" s="216"/>
      <c r="J74" s="216"/>
      <c r="K74" s="216"/>
      <c r="L74" s="454"/>
      <c r="M74" s="938"/>
      <c r="N74" s="357"/>
      <c r="O74" s="357"/>
      <c r="P74" s="357"/>
      <c r="Q74" s="357"/>
      <c r="R74" s="357"/>
      <c r="S74" s="357"/>
      <c r="T74" s="357"/>
      <c r="U74" s="357"/>
      <c r="V74" s="357"/>
      <c r="W74" s="357"/>
      <c r="X74" s="357"/>
      <c r="Y74" s="357"/>
    </row>
    <row r="75" spans="1:25" s="162" customFormat="1" ht="12.75">
      <c r="A75" s="398"/>
      <c r="B75" s="399"/>
      <c r="C75" s="399"/>
      <c r="D75" s="400"/>
      <c r="E75" s="400"/>
      <c r="F75" s="400"/>
      <c r="G75" s="216"/>
      <c r="H75" s="216"/>
      <c r="I75" s="216"/>
      <c r="J75" s="216"/>
      <c r="K75" s="216"/>
      <c r="L75" s="454"/>
      <c r="M75" s="938"/>
      <c r="N75" s="357"/>
      <c r="O75" s="357"/>
      <c r="P75" s="357"/>
      <c r="Q75" s="357"/>
      <c r="R75" s="357"/>
      <c r="S75" s="357"/>
      <c r="T75" s="357"/>
      <c r="U75" s="357"/>
      <c r="V75" s="357"/>
      <c r="W75" s="357"/>
      <c r="X75" s="357"/>
      <c r="Y75" s="357"/>
    </row>
    <row r="76" spans="1:25" s="162" customFormat="1" ht="12.75">
      <c r="A76" s="398"/>
      <c r="B76" s="399"/>
      <c r="C76" s="399"/>
      <c r="D76" s="400"/>
      <c r="E76" s="400"/>
      <c r="F76" s="400"/>
      <c r="G76" s="216"/>
      <c r="H76" s="216"/>
      <c r="I76" s="216"/>
      <c r="J76" s="216"/>
      <c r="K76" s="216"/>
      <c r="L76" s="454"/>
      <c r="M76" s="938"/>
      <c r="N76" s="357"/>
      <c r="O76" s="357"/>
      <c r="P76" s="357"/>
      <c r="Q76" s="357"/>
      <c r="R76" s="357"/>
      <c r="S76" s="357"/>
      <c r="T76" s="357"/>
      <c r="U76" s="357"/>
      <c r="V76" s="357"/>
      <c r="W76" s="357"/>
      <c r="X76" s="357"/>
      <c r="Y76" s="357"/>
    </row>
    <row r="77" spans="1:25" s="162" customFormat="1" ht="12.75">
      <c r="A77" s="398"/>
      <c r="B77" s="399"/>
      <c r="C77" s="399"/>
      <c r="D77" s="400"/>
      <c r="E77" s="400"/>
      <c r="F77" s="400"/>
      <c r="G77" s="216"/>
      <c r="H77" s="216"/>
      <c r="I77" s="216"/>
      <c r="J77" s="216"/>
      <c r="K77" s="216"/>
      <c r="L77" s="454"/>
      <c r="M77" s="938"/>
      <c r="N77" s="357"/>
      <c r="O77" s="357"/>
      <c r="P77" s="357"/>
      <c r="Q77" s="357"/>
      <c r="R77" s="357"/>
      <c r="S77" s="357"/>
      <c r="T77" s="357"/>
      <c r="U77" s="357"/>
      <c r="V77" s="357"/>
      <c r="W77" s="357"/>
      <c r="X77" s="357"/>
      <c r="Y77" s="357"/>
    </row>
    <row r="78" spans="1:25" s="162" customFormat="1" ht="12.75">
      <c r="A78" s="398"/>
      <c r="B78" s="399"/>
      <c r="C78" s="399"/>
      <c r="D78" s="400"/>
      <c r="E78" s="400"/>
      <c r="F78" s="400"/>
      <c r="G78" s="216"/>
      <c r="H78" s="216"/>
      <c r="I78" s="216"/>
      <c r="J78" s="216"/>
      <c r="K78" s="216"/>
      <c r="L78" s="454"/>
      <c r="M78" s="938"/>
      <c r="N78" s="357"/>
      <c r="O78" s="357"/>
      <c r="P78" s="357"/>
      <c r="Q78" s="357"/>
      <c r="R78" s="357"/>
      <c r="S78" s="357"/>
      <c r="T78" s="357"/>
      <c r="U78" s="357"/>
      <c r="V78" s="357"/>
      <c r="W78" s="357"/>
      <c r="X78" s="357"/>
      <c r="Y78" s="357"/>
    </row>
    <row r="79" spans="1:25" s="162" customFormat="1" ht="12.75">
      <c r="A79" s="398"/>
      <c r="B79" s="399"/>
      <c r="C79" s="399"/>
      <c r="D79" s="400"/>
      <c r="E79" s="400"/>
      <c r="F79" s="400"/>
      <c r="G79" s="216"/>
      <c r="H79" s="216"/>
      <c r="I79" s="216"/>
      <c r="J79" s="216"/>
      <c r="K79" s="216"/>
      <c r="L79" s="454"/>
      <c r="M79" s="938"/>
      <c r="N79" s="357"/>
      <c r="O79" s="357"/>
      <c r="P79" s="357"/>
      <c r="Q79" s="357"/>
      <c r="R79" s="357"/>
      <c r="S79" s="357"/>
      <c r="T79" s="357"/>
      <c r="U79" s="357"/>
      <c r="V79" s="357"/>
      <c r="W79" s="357"/>
      <c r="X79" s="357"/>
      <c r="Y79" s="357"/>
    </row>
    <row r="80" spans="1:25" s="162" customFormat="1" ht="12.75">
      <c r="A80" s="398"/>
      <c r="B80" s="399"/>
      <c r="C80" s="399"/>
      <c r="D80" s="400"/>
      <c r="E80" s="400"/>
      <c r="F80" s="400"/>
      <c r="G80" s="216"/>
      <c r="H80" s="216"/>
      <c r="I80" s="216"/>
      <c r="J80" s="216"/>
      <c r="K80" s="216"/>
      <c r="L80" s="454"/>
      <c r="M80" s="938"/>
      <c r="N80" s="357"/>
      <c r="O80" s="357"/>
      <c r="P80" s="357"/>
      <c r="Q80" s="357"/>
      <c r="R80" s="357"/>
      <c r="S80" s="357"/>
      <c r="T80" s="357"/>
      <c r="U80" s="357"/>
      <c r="V80" s="357"/>
      <c r="W80" s="357"/>
      <c r="X80" s="357"/>
      <c r="Y80" s="357"/>
    </row>
    <row r="81" spans="1:25" s="162" customFormat="1" ht="12.75">
      <c r="A81" s="398"/>
      <c r="B81" s="399"/>
      <c r="C81" s="399"/>
      <c r="D81" s="400"/>
      <c r="E81" s="400"/>
      <c r="F81" s="400"/>
      <c r="G81" s="216"/>
      <c r="H81" s="216"/>
      <c r="I81" s="216"/>
      <c r="J81" s="216"/>
      <c r="K81" s="216"/>
      <c r="L81" s="454"/>
      <c r="M81" s="938"/>
      <c r="N81" s="357"/>
      <c r="O81" s="357"/>
      <c r="P81" s="357"/>
      <c r="Q81" s="357"/>
      <c r="R81" s="357"/>
      <c r="S81" s="357"/>
      <c r="T81" s="357"/>
      <c r="U81" s="357"/>
      <c r="V81" s="357"/>
      <c r="W81" s="357"/>
      <c r="X81" s="357"/>
      <c r="Y81" s="357"/>
    </row>
    <row r="82" spans="1:25" s="162" customFormat="1" ht="12.75">
      <c r="A82" s="398"/>
      <c r="B82" s="399"/>
      <c r="C82" s="399"/>
      <c r="D82" s="400"/>
      <c r="E82" s="400"/>
      <c r="F82" s="400"/>
      <c r="G82" s="216"/>
      <c r="H82" s="216"/>
      <c r="I82" s="216"/>
      <c r="J82" s="216"/>
      <c r="K82" s="216"/>
      <c r="L82" s="454"/>
      <c r="M82" s="938"/>
      <c r="N82" s="357"/>
      <c r="O82" s="357"/>
      <c r="P82" s="357"/>
      <c r="Q82" s="357"/>
      <c r="R82" s="357"/>
      <c r="S82" s="357"/>
      <c r="T82" s="357"/>
      <c r="U82" s="357"/>
      <c r="V82" s="357"/>
      <c r="W82" s="357"/>
      <c r="X82" s="357"/>
      <c r="Y82" s="357"/>
    </row>
    <row r="83" spans="1:25" s="162" customFormat="1" ht="12.75">
      <c r="A83" s="398"/>
      <c r="B83" s="399"/>
      <c r="C83" s="399"/>
      <c r="D83" s="400"/>
      <c r="E83" s="400"/>
      <c r="F83" s="400"/>
      <c r="G83" s="216"/>
      <c r="H83" s="216"/>
      <c r="I83" s="216"/>
      <c r="J83" s="216"/>
      <c r="K83" s="216"/>
      <c r="L83" s="454"/>
      <c r="M83" s="938"/>
      <c r="N83" s="357"/>
      <c r="O83" s="357"/>
      <c r="P83" s="357"/>
      <c r="Q83" s="357"/>
      <c r="R83" s="357"/>
      <c r="S83" s="357"/>
      <c r="T83" s="357"/>
      <c r="U83" s="357"/>
      <c r="V83" s="357"/>
      <c r="W83" s="357"/>
      <c r="X83" s="357"/>
      <c r="Y83" s="357"/>
    </row>
    <row r="84" spans="1:25" s="162" customFormat="1" ht="12.75">
      <c r="A84" s="398"/>
      <c r="B84" s="399"/>
      <c r="C84" s="399"/>
      <c r="D84" s="400"/>
      <c r="E84" s="400"/>
      <c r="F84" s="400"/>
      <c r="G84" s="216"/>
      <c r="H84" s="216"/>
      <c r="I84" s="216"/>
      <c r="J84" s="216"/>
      <c r="K84" s="216"/>
      <c r="L84" s="454"/>
      <c r="M84" s="938"/>
      <c r="N84" s="357"/>
      <c r="O84" s="357"/>
      <c r="P84" s="357"/>
      <c r="Q84" s="357"/>
      <c r="R84" s="357"/>
      <c r="S84" s="357"/>
      <c r="T84" s="357"/>
      <c r="U84" s="357"/>
      <c r="V84" s="357"/>
      <c r="W84" s="357"/>
      <c r="X84" s="357"/>
      <c r="Y84" s="357"/>
    </row>
    <row r="85" spans="1:25" s="162" customFormat="1" ht="12.75">
      <c r="A85" s="398"/>
      <c r="B85" s="399"/>
      <c r="C85" s="399"/>
      <c r="D85" s="400"/>
      <c r="E85" s="400"/>
      <c r="F85" s="400"/>
      <c r="G85" s="216"/>
      <c r="H85" s="216"/>
      <c r="I85" s="216"/>
      <c r="J85" s="216"/>
      <c r="K85" s="216"/>
      <c r="L85" s="454"/>
      <c r="M85" s="938"/>
      <c r="N85" s="357"/>
      <c r="O85" s="357"/>
      <c r="P85" s="357"/>
      <c r="Q85" s="357"/>
      <c r="R85" s="357"/>
      <c r="S85" s="357"/>
      <c r="T85" s="357"/>
      <c r="U85" s="357"/>
      <c r="V85" s="357"/>
      <c r="W85" s="357"/>
      <c r="X85" s="357"/>
      <c r="Y85" s="357"/>
    </row>
    <row r="86" spans="1:25" s="162" customFormat="1" ht="12.75">
      <c r="A86" s="398"/>
      <c r="B86" s="399"/>
      <c r="C86" s="399"/>
      <c r="D86" s="400"/>
      <c r="E86" s="400"/>
      <c r="F86" s="400"/>
      <c r="G86" s="216"/>
      <c r="H86" s="216"/>
      <c r="I86" s="216"/>
      <c r="J86" s="216"/>
      <c r="K86" s="216"/>
      <c r="L86" s="454"/>
      <c r="M86" s="938"/>
      <c r="N86" s="357"/>
      <c r="O86" s="357"/>
      <c r="P86" s="357"/>
      <c r="Q86" s="357"/>
      <c r="R86" s="357"/>
      <c r="S86" s="357"/>
      <c r="T86" s="357"/>
      <c r="U86" s="357"/>
      <c r="V86" s="357"/>
      <c r="W86" s="357"/>
      <c r="X86" s="357"/>
      <c r="Y86" s="357"/>
    </row>
    <row r="87" spans="1:25" s="162" customFormat="1" ht="12.75">
      <c r="A87" s="398"/>
      <c r="B87" s="399"/>
      <c r="C87" s="399"/>
      <c r="D87" s="400"/>
      <c r="E87" s="400"/>
      <c r="F87" s="400"/>
      <c r="G87" s="216"/>
      <c r="H87" s="216"/>
      <c r="I87" s="216"/>
      <c r="J87" s="216"/>
      <c r="K87" s="216"/>
      <c r="L87" s="454"/>
      <c r="M87" s="938"/>
      <c r="N87" s="357"/>
      <c r="O87" s="357"/>
      <c r="P87" s="357"/>
      <c r="Q87" s="357"/>
      <c r="R87" s="357"/>
      <c r="S87" s="357"/>
      <c r="T87" s="357"/>
      <c r="U87" s="357"/>
      <c r="V87" s="357"/>
      <c r="W87" s="357"/>
      <c r="X87" s="357"/>
      <c r="Y87" s="357"/>
    </row>
    <row r="88" spans="1:25" s="162" customFormat="1" ht="12.75">
      <c r="A88" s="398"/>
      <c r="B88" s="399"/>
      <c r="C88" s="399"/>
      <c r="D88" s="400"/>
      <c r="E88" s="400"/>
      <c r="F88" s="400"/>
      <c r="G88" s="216"/>
      <c r="H88" s="216"/>
      <c r="I88" s="216"/>
      <c r="J88" s="216"/>
      <c r="K88" s="216"/>
      <c r="L88" s="454"/>
      <c r="M88" s="938"/>
      <c r="N88" s="357"/>
      <c r="O88" s="357"/>
      <c r="P88" s="357"/>
      <c r="Q88" s="357"/>
      <c r="R88" s="357"/>
      <c r="S88" s="357"/>
      <c r="T88" s="357"/>
      <c r="U88" s="357"/>
      <c r="V88" s="357"/>
      <c r="W88" s="357"/>
      <c r="X88" s="357"/>
      <c r="Y88" s="357"/>
    </row>
    <row r="89" spans="1:25" s="162" customFormat="1" ht="12.75">
      <c r="A89" s="398"/>
      <c r="B89" s="399"/>
      <c r="C89" s="399"/>
      <c r="D89" s="400"/>
      <c r="E89" s="400"/>
      <c r="F89" s="400"/>
      <c r="G89" s="216"/>
      <c r="H89" s="216"/>
      <c r="I89" s="216"/>
      <c r="J89" s="216"/>
      <c r="K89" s="216"/>
      <c r="L89" s="454"/>
      <c r="M89" s="938"/>
      <c r="N89" s="357"/>
      <c r="O89" s="357"/>
      <c r="P89" s="357"/>
      <c r="Q89" s="357"/>
      <c r="R89" s="357"/>
      <c r="S89" s="357"/>
      <c r="T89" s="357"/>
      <c r="U89" s="357"/>
      <c r="V89" s="357"/>
      <c r="W89" s="357"/>
      <c r="X89" s="357"/>
      <c r="Y89" s="357"/>
    </row>
    <row r="90" spans="1:25" s="162" customFormat="1" ht="12.75">
      <c r="A90" s="398"/>
      <c r="B90" s="399"/>
      <c r="C90" s="399"/>
      <c r="D90" s="400"/>
      <c r="E90" s="400"/>
      <c r="F90" s="400"/>
      <c r="G90" s="216"/>
      <c r="H90" s="216"/>
      <c r="I90" s="216"/>
      <c r="J90" s="216"/>
      <c r="K90" s="216"/>
      <c r="L90" s="454"/>
      <c r="M90" s="938"/>
      <c r="N90" s="357"/>
      <c r="O90" s="357"/>
      <c r="P90" s="357"/>
      <c r="Q90" s="357"/>
      <c r="R90" s="357"/>
      <c r="S90" s="357"/>
      <c r="T90" s="357"/>
      <c r="U90" s="357"/>
      <c r="V90" s="357"/>
      <c r="W90" s="357"/>
      <c r="X90" s="357"/>
      <c r="Y90" s="357"/>
    </row>
    <row r="91" spans="1:25" s="162" customFormat="1" ht="12.75">
      <c r="A91" s="398"/>
      <c r="B91" s="399"/>
      <c r="C91" s="399"/>
      <c r="D91" s="400"/>
      <c r="E91" s="400"/>
      <c r="F91" s="400"/>
      <c r="G91" s="216"/>
      <c r="H91" s="216"/>
      <c r="I91" s="216"/>
      <c r="J91" s="216"/>
      <c r="K91" s="216"/>
      <c r="L91" s="454"/>
      <c r="M91" s="938"/>
      <c r="N91" s="357"/>
      <c r="O91" s="357"/>
      <c r="P91" s="357"/>
      <c r="Q91" s="357"/>
      <c r="R91" s="357"/>
      <c r="S91" s="357"/>
      <c r="T91" s="357"/>
      <c r="U91" s="357"/>
      <c r="V91" s="357"/>
      <c r="W91" s="357"/>
      <c r="X91" s="357"/>
      <c r="Y91" s="357"/>
    </row>
    <row r="92" spans="1:25" s="162" customFormat="1" ht="12.75">
      <c r="A92" s="398"/>
      <c r="B92" s="399"/>
      <c r="C92" s="399"/>
      <c r="D92" s="400"/>
      <c r="E92" s="400"/>
      <c r="F92" s="400"/>
      <c r="G92" s="216"/>
      <c r="H92" s="216"/>
      <c r="I92" s="216"/>
      <c r="J92" s="216"/>
      <c r="K92" s="216"/>
      <c r="L92" s="454"/>
      <c r="M92" s="938"/>
      <c r="N92" s="357"/>
      <c r="O92" s="357"/>
      <c r="P92" s="357"/>
      <c r="Q92" s="357"/>
      <c r="R92" s="357"/>
      <c r="S92" s="357"/>
      <c r="T92" s="357"/>
      <c r="U92" s="357"/>
      <c r="V92" s="357"/>
      <c r="W92" s="357"/>
      <c r="X92" s="357"/>
      <c r="Y92" s="357"/>
    </row>
    <row r="93" spans="1:25" s="162" customFormat="1" ht="12.75">
      <c r="A93" s="398"/>
      <c r="B93" s="399"/>
      <c r="C93" s="399"/>
      <c r="D93" s="400"/>
      <c r="E93" s="400"/>
      <c r="F93" s="400"/>
      <c r="G93" s="216"/>
      <c r="H93" s="216"/>
      <c r="I93" s="216"/>
      <c r="J93" s="216"/>
      <c r="K93" s="216"/>
      <c r="L93" s="454"/>
      <c r="M93" s="938"/>
      <c r="N93" s="357"/>
      <c r="O93" s="357"/>
      <c r="P93" s="357"/>
      <c r="Q93" s="357"/>
      <c r="R93" s="357"/>
      <c r="S93" s="357"/>
      <c r="T93" s="357"/>
      <c r="U93" s="357"/>
      <c r="V93" s="357"/>
      <c r="W93" s="357"/>
      <c r="X93" s="357"/>
      <c r="Y93" s="357"/>
    </row>
    <row r="94" spans="1:25" s="162" customFormat="1" ht="12.75">
      <c r="A94" s="398"/>
      <c r="B94" s="399"/>
      <c r="C94" s="399"/>
      <c r="D94" s="400"/>
      <c r="E94" s="400"/>
      <c r="F94" s="400"/>
      <c r="G94" s="216"/>
      <c r="H94" s="216"/>
      <c r="I94" s="216"/>
      <c r="J94" s="216"/>
      <c r="K94" s="216"/>
      <c r="L94" s="454"/>
      <c r="M94" s="938"/>
      <c r="N94" s="357"/>
      <c r="O94" s="357"/>
      <c r="P94" s="357"/>
      <c r="Q94" s="357"/>
      <c r="R94" s="357"/>
      <c r="S94" s="357"/>
      <c r="T94" s="357"/>
      <c r="U94" s="357"/>
      <c r="V94" s="357"/>
      <c r="W94" s="357"/>
      <c r="X94" s="357"/>
      <c r="Y94" s="357"/>
    </row>
    <row r="95" spans="1:25" s="162" customFormat="1" ht="12.75">
      <c r="A95" s="398"/>
      <c r="B95" s="399"/>
      <c r="C95" s="399"/>
      <c r="D95" s="400"/>
      <c r="E95" s="400"/>
      <c r="F95" s="400"/>
      <c r="G95" s="216"/>
      <c r="H95" s="216"/>
      <c r="I95" s="216"/>
      <c r="J95" s="216"/>
      <c r="K95" s="216"/>
      <c r="L95" s="454"/>
      <c r="M95" s="938"/>
      <c r="N95" s="357"/>
      <c r="O95" s="357"/>
      <c r="P95" s="357"/>
      <c r="Q95" s="357"/>
      <c r="R95" s="357"/>
      <c r="S95" s="357"/>
      <c r="T95" s="357"/>
      <c r="U95" s="357"/>
      <c r="V95" s="357"/>
      <c r="W95" s="357"/>
      <c r="X95" s="357"/>
      <c r="Y95" s="357"/>
    </row>
    <row r="96" spans="1:25" s="162" customFormat="1" ht="12.75">
      <c r="A96" s="398"/>
      <c r="B96" s="399"/>
      <c r="C96" s="399"/>
      <c r="D96" s="400"/>
      <c r="E96" s="400"/>
      <c r="F96" s="400"/>
      <c r="G96" s="216"/>
      <c r="H96" s="216"/>
      <c r="I96" s="216"/>
      <c r="J96" s="216"/>
      <c r="K96" s="216"/>
      <c r="L96" s="454"/>
      <c r="M96" s="938"/>
      <c r="N96" s="357"/>
      <c r="O96" s="357"/>
      <c r="P96" s="357"/>
      <c r="Q96" s="357"/>
      <c r="R96" s="357"/>
      <c r="S96" s="357"/>
      <c r="T96" s="357"/>
      <c r="U96" s="357"/>
      <c r="V96" s="357"/>
      <c r="W96" s="357"/>
      <c r="X96" s="357"/>
      <c r="Y96" s="357"/>
    </row>
    <row r="97" spans="1:25" s="162" customFormat="1" ht="12.75">
      <c r="A97" s="398"/>
      <c r="B97" s="399"/>
      <c r="C97" s="399"/>
      <c r="D97" s="400"/>
      <c r="E97" s="400"/>
      <c r="F97" s="400"/>
      <c r="G97" s="216"/>
      <c r="H97" s="216"/>
      <c r="I97" s="216"/>
      <c r="J97" s="216"/>
      <c r="K97" s="216"/>
      <c r="L97" s="454"/>
      <c r="M97" s="938"/>
      <c r="N97" s="357"/>
      <c r="O97" s="357"/>
      <c r="P97" s="357"/>
      <c r="Q97" s="357"/>
      <c r="R97" s="357"/>
      <c r="S97" s="357"/>
      <c r="T97" s="357"/>
      <c r="U97" s="357"/>
      <c r="V97" s="357"/>
      <c r="W97" s="357"/>
      <c r="X97" s="357"/>
      <c r="Y97" s="357"/>
    </row>
    <row r="98" spans="1:25" s="162" customFormat="1" ht="12.75">
      <c r="A98" s="398"/>
      <c r="B98" s="399"/>
      <c r="C98" s="399"/>
      <c r="D98" s="400"/>
      <c r="E98" s="400"/>
      <c r="F98" s="400"/>
      <c r="G98" s="216"/>
      <c r="H98" s="216"/>
      <c r="I98" s="216"/>
      <c r="J98" s="216"/>
      <c r="K98" s="216"/>
      <c r="L98" s="454"/>
      <c r="M98" s="938"/>
      <c r="N98" s="357"/>
      <c r="O98" s="357"/>
      <c r="P98" s="357"/>
      <c r="Q98" s="357"/>
      <c r="R98" s="357"/>
      <c r="S98" s="357"/>
      <c r="T98" s="357"/>
      <c r="U98" s="357"/>
      <c r="V98" s="357"/>
      <c r="W98" s="357"/>
      <c r="X98" s="357"/>
      <c r="Y98" s="357"/>
    </row>
    <row r="99" spans="1:25" s="162" customFormat="1" ht="12.75">
      <c r="A99" s="398"/>
      <c r="B99" s="399"/>
      <c r="C99" s="399"/>
      <c r="D99" s="400"/>
      <c r="E99" s="400"/>
      <c r="F99" s="400"/>
      <c r="G99" s="216"/>
      <c r="H99" s="216"/>
      <c r="I99" s="216"/>
      <c r="J99" s="216"/>
      <c r="K99" s="216"/>
      <c r="L99" s="454"/>
      <c r="M99" s="938"/>
      <c r="N99" s="357"/>
      <c r="O99" s="357"/>
      <c r="P99" s="357"/>
      <c r="Q99" s="357"/>
      <c r="R99" s="357"/>
      <c r="S99" s="357"/>
      <c r="T99" s="357"/>
      <c r="U99" s="357"/>
      <c r="V99" s="357"/>
      <c r="W99" s="357"/>
      <c r="X99" s="357"/>
      <c r="Y99" s="357"/>
    </row>
    <row r="100" spans="1:25" s="162" customFormat="1" ht="12.75">
      <c r="A100" s="398"/>
      <c r="B100" s="399"/>
      <c r="C100" s="399"/>
      <c r="D100" s="400"/>
      <c r="E100" s="400"/>
      <c r="F100" s="400"/>
      <c r="G100" s="216"/>
      <c r="H100" s="216"/>
      <c r="I100" s="216"/>
      <c r="J100" s="216"/>
      <c r="K100" s="216"/>
      <c r="L100" s="454"/>
      <c r="M100" s="938"/>
      <c r="N100" s="357"/>
      <c r="O100" s="357"/>
      <c r="P100" s="357"/>
      <c r="Q100" s="357"/>
      <c r="R100" s="357"/>
      <c r="S100" s="357"/>
      <c r="T100" s="357"/>
      <c r="U100" s="357"/>
      <c r="V100" s="357"/>
      <c r="W100" s="357"/>
      <c r="X100" s="357"/>
      <c r="Y100" s="357"/>
    </row>
    <row r="101" spans="1:25" s="162" customFormat="1" ht="12.75">
      <c r="A101" s="398"/>
      <c r="B101" s="399"/>
      <c r="C101" s="399"/>
      <c r="D101" s="400"/>
      <c r="E101" s="400"/>
      <c r="F101" s="400"/>
      <c r="G101" s="216"/>
      <c r="H101" s="216"/>
      <c r="I101" s="216"/>
      <c r="J101" s="216"/>
      <c r="K101" s="216"/>
      <c r="L101" s="454"/>
      <c r="M101" s="938"/>
      <c r="N101" s="357"/>
      <c r="O101" s="357"/>
      <c r="P101" s="357"/>
      <c r="Q101" s="357"/>
      <c r="R101" s="357"/>
      <c r="S101" s="357"/>
      <c r="T101" s="357"/>
      <c r="U101" s="357"/>
      <c r="V101" s="357"/>
      <c r="W101" s="357"/>
      <c r="X101" s="357"/>
      <c r="Y101" s="357"/>
    </row>
    <row r="102" spans="1:25" s="162" customFormat="1" ht="12.75">
      <c r="A102" s="398"/>
      <c r="B102" s="399"/>
      <c r="C102" s="399"/>
      <c r="D102" s="400"/>
      <c r="E102" s="400"/>
      <c r="F102" s="400"/>
      <c r="G102" s="216"/>
      <c r="H102" s="216"/>
      <c r="I102" s="216"/>
      <c r="J102" s="216"/>
      <c r="K102" s="216"/>
      <c r="L102" s="454"/>
      <c r="M102" s="938"/>
      <c r="N102" s="357"/>
      <c r="O102" s="357"/>
      <c r="P102" s="357"/>
      <c r="Q102" s="357"/>
      <c r="R102" s="357"/>
      <c r="S102" s="357"/>
      <c r="T102" s="357"/>
      <c r="U102" s="357"/>
      <c r="V102" s="357"/>
      <c r="W102" s="357"/>
      <c r="X102" s="357"/>
      <c r="Y102" s="357"/>
    </row>
    <row r="103" spans="1:25" s="162" customFormat="1" ht="12.75">
      <c r="A103" s="398"/>
      <c r="B103" s="399"/>
      <c r="C103" s="399"/>
      <c r="D103" s="400"/>
      <c r="E103" s="400"/>
      <c r="F103" s="400"/>
      <c r="G103" s="216"/>
      <c r="H103" s="216"/>
      <c r="I103" s="216"/>
      <c r="J103" s="216"/>
      <c r="K103" s="216"/>
      <c r="L103" s="454"/>
      <c r="M103" s="938"/>
      <c r="N103" s="357"/>
      <c r="O103" s="357"/>
      <c r="P103" s="357"/>
      <c r="Q103" s="357"/>
      <c r="R103" s="357"/>
      <c r="S103" s="357"/>
      <c r="T103" s="357"/>
      <c r="U103" s="357"/>
      <c r="V103" s="357"/>
      <c r="W103" s="357"/>
      <c r="X103" s="357"/>
      <c r="Y103" s="357"/>
    </row>
    <row r="104" spans="1:25" s="162" customFormat="1" ht="12.75">
      <c r="A104" s="398"/>
      <c r="B104" s="399"/>
      <c r="C104" s="399"/>
      <c r="D104" s="400"/>
      <c r="E104" s="400"/>
      <c r="F104" s="400"/>
      <c r="G104" s="216"/>
      <c r="H104" s="216"/>
      <c r="I104" s="216"/>
      <c r="J104" s="216"/>
      <c r="K104" s="216"/>
      <c r="L104" s="454"/>
      <c r="M104" s="938"/>
      <c r="N104" s="357"/>
      <c r="O104" s="357"/>
      <c r="P104" s="357"/>
      <c r="Q104" s="357"/>
      <c r="R104" s="357"/>
      <c r="S104" s="357"/>
      <c r="T104" s="357"/>
      <c r="U104" s="357"/>
      <c r="V104" s="357"/>
      <c r="W104" s="357"/>
      <c r="X104" s="357"/>
      <c r="Y104" s="357"/>
    </row>
    <row r="105" spans="1:25" s="162" customFormat="1" ht="12.75">
      <c r="A105" s="398"/>
      <c r="B105" s="399"/>
      <c r="C105" s="399"/>
      <c r="D105" s="400"/>
      <c r="E105" s="400"/>
      <c r="F105" s="400"/>
      <c r="G105" s="216"/>
      <c r="H105" s="216"/>
      <c r="I105" s="216"/>
      <c r="J105" s="216"/>
      <c r="K105" s="216"/>
      <c r="L105" s="454"/>
      <c r="M105" s="938"/>
      <c r="N105" s="357"/>
      <c r="O105" s="357"/>
      <c r="P105" s="357"/>
      <c r="Q105" s="357"/>
      <c r="R105" s="357"/>
      <c r="S105" s="357"/>
      <c r="T105" s="357"/>
      <c r="U105" s="357"/>
      <c r="V105" s="357"/>
      <c r="W105" s="357"/>
      <c r="X105" s="357"/>
      <c r="Y105" s="357"/>
    </row>
    <row r="106" spans="1:25" s="162" customFormat="1" ht="12.75">
      <c r="A106" s="398"/>
      <c r="B106" s="399"/>
      <c r="C106" s="399"/>
      <c r="D106" s="400"/>
      <c r="E106" s="400"/>
      <c r="F106" s="400"/>
      <c r="G106" s="216"/>
      <c r="H106" s="216"/>
      <c r="I106" s="216"/>
      <c r="J106" s="216"/>
      <c r="K106" s="216"/>
      <c r="L106" s="454"/>
      <c r="M106" s="938"/>
      <c r="N106" s="357"/>
      <c r="O106" s="357"/>
      <c r="P106" s="357"/>
      <c r="Q106" s="357"/>
      <c r="R106" s="357"/>
      <c r="S106" s="357"/>
      <c r="T106" s="357"/>
      <c r="U106" s="357"/>
      <c r="V106" s="357"/>
      <c r="W106" s="357"/>
      <c r="X106" s="357"/>
      <c r="Y106" s="357"/>
    </row>
    <row r="107" spans="1:25" s="162" customFormat="1" ht="12.75">
      <c r="A107" s="398"/>
      <c r="B107" s="399"/>
      <c r="C107" s="399"/>
      <c r="D107" s="400"/>
      <c r="E107" s="400"/>
      <c r="F107" s="400"/>
      <c r="G107" s="216"/>
      <c r="H107" s="216"/>
      <c r="I107" s="216"/>
      <c r="J107" s="216"/>
      <c r="K107" s="216"/>
      <c r="L107" s="454"/>
      <c r="M107" s="938"/>
      <c r="N107" s="357"/>
      <c r="O107" s="357"/>
      <c r="P107" s="357"/>
      <c r="Q107" s="357"/>
      <c r="R107" s="357"/>
      <c r="S107" s="357"/>
      <c r="T107" s="357"/>
      <c r="U107" s="357"/>
      <c r="V107" s="357"/>
      <c r="W107" s="357"/>
      <c r="X107" s="357"/>
      <c r="Y107" s="357"/>
    </row>
    <row r="108" spans="1:25" s="162" customFormat="1" ht="12.75">
      <c r="A108" s="398"/>
      <c r="B108" s="399"/>
      <c r="C108" s="399"/>
      <c r="D108" s="400"/>
      <c r="E108" s="400"/>
      <c r="F108" s="400"/>
      <c r="G108" s="216"/>
      <c r="H108" s="216"/>
      <c r="I108" s="216"/>
      <c r="J108" s="216"/>
      <c r="K108" s="216"/>
      <c r="L108" s="454"/>
      <c r="M108" s="938"/>
      <c r="N108" s="357"/>
      <c r="O108" s="357"/>
      <c r="P108" s="357"/>
      <c r="Q108" s="357"/>
      <c r="R108" s="357"/>
      <c r="S108" s="357"/>
      <c r="T108" s="357"/>
      <c r="U108" s="357"/>
      <c r="V108" s="357"/>
      <c r="W108" s="357"/>
      <c r="X108" s="357"/>
      <c r="Y108" s="357"/>
    </row>
    <row r="109" spans="1:25" s="162" customFormat="1" ht="12.75">
      <c r="A109" s="398"/>
      <c r="B109" s="399"/>
      <c r="C109" s="399"/>
      <c r="D109" s="400"/>
      <c r="E109" s="400"/>
      <c r="F109" s="400"/>
      <c r="G109" s="216"/>
      <c r="H109" s="216"/>
      <c r="I109" s="216"/>
      <c r="J109" s="216"/>
      <c r="K109" s="216"/>
      <c r="L109" s="454"/>
      <c r="M109" s="938"/>
      <c r="N109" s="357"/>
      <c r="O109" s="357"/>
      <c r="P109" s="357"/>
      <c r="Q109" s="357"/>
      <c r="R109" s="357"/>
      <c r="S109" s="357"/>
      <c r="T109" s="357"/>
      <c r="U109" s="357"/>
      <c r="V109" s="357"/>
      <c r="W109" s="357"/>
      <c r="X109" s="357"/>
      <c r="Y109" s="357"/>
    </row>
    <row r="110" spans="1:25" s="162" customFormat="1" ht="12.75">
      <c r="A110" s="398"/>
      <c r="B110" s="399"/>
      <c r="C110" s="399"/>
      <c r="D110" s="400"/>
      <c r="E110" s="400"/>
      <c r="F110" s="400"/>
      <c r="G110" s="216"/>
      <c r="H110" s="216"/>
      <c r="I110" s="216"/>
      <c r="J110" s="216"/>
      <c r="K110" s="216"/>
      <c r="L110" s="454"/>
      <c r="M110" s="938"/>
      <c r="N110" s="357"/>
      <c r="O110" s="357"/>
      <c r="P110" s="357"/>
      <c r="Q110" s="357"/>
      <c r="R110" s="357"/>
      <c r="S110" s="357"/>
      <c r="T110" s="357"/>
      <c r="U110" s="357"/>
      <c r="V110" s="357"/>
      <c r="W110" s="357"/>
      <c r="X110" s="357"/>
      <c r="Y110" s="357"/>
    </row>
    <row r="111" spans="1:25" s="162" customFormat="1" ht="12.75">
      <c r="A111" s="398"/>
      <c r="B111" s="399"/>
      <c r="C111" s="399"/>
      <c r="D111" s="400"/>
      <c r="E111" s="400"/>
      <c r="F111" s="400"/>
      <c r="G111" s="216"/>
      <c r="H111" s="216"/>
      <c r="I111" s="216"/>
      <c r="J111" s="216"/>
      <c r="K111" s="216"/>
      <c r="L111" s="454"/>
      <c r="M111" s="938"/>
      <c r="N111" s="357"/>
      <c r="O111" s="357"/>
      <c r="P111" s="357"/>
      <c r="Q111" s="357"/>
      <c r="R111" s="357"/>
      <c r="S111" s="357"/>
      <c r="T111" s="357"/>
      <c r="U111" s="357"/>
      <c r="V111" s="357"/>
      <c r="W111" s="357"/>
      <c r="X111" s="357"/>
      <c r="Y111" s="357"/>
    </row>
    <row r="112" spans="1:25" s="162" customFormat="1" ht="12.75">
      <c r="A112" s="398"/>
      <c r="B112" s="399"/>
      <c r="C112" s="399"/>
      <c r="D112" s="400"/>
      <c r="E112" s="400"/>
      <c r="F112" s="400"/>
      <c r="G112" s="216"/>
      <c r="H112" s="216"/>
      <c r="I112" s="216"/>
      <c r="J112" s="216"/>
      <c r="K112" s="216"/>
      <c r="L112" s="454"/>
      <c r="M112" s="938"/>
      <c r="N112" s="357"/>
      <c r="O112" s="357"/>
      <c r="P112" s="357"/>
      <c r="Q112" s="357"/>
      <c r="R112" s="357"/>
      <c r="S112" s="357"/>
      <c r="T112" s="357"/>
      <c r="U112" s="357"/>
      <c r="V112" s="357"/>
      <c r="W112" s="357"/>
      <c r="X112" s="357"/>
      <c r="Y112" s="357"/>
    </row>
    <row r="113" spans="1:25" s="162" customFormat="1" ht="12.75">
      <c r="A113" s="398"/>
      <c r="B113" s="399"/>
      <c r="C113" s="399"/>
      <c r="D113" s="400"/>
      <c r="E113" s="400"/>
      <c r="F113" s="400"/>
      <c r="G113" s="216"/>
      <c r="H113" s="216"/>
      <c r="I113" s="216"/>
      <c r="J113" s="216"/>
      <c r="K113" s="216"/>
      <c r="L113" s="454"/>
      <c r="M113" s="938"/>
      <c r="N113" s="357"/>
      <c r="O113" s="357"/>
      <c r="P113" s="357"/>
      <c r="Q113" s="357"/>
      <c r="R113" s="357"/>
      <c r="S113" s="357"/>
      <c r="T113" s="357"/>
      <c r="U113" s="357"/>
      <c r="V113" s="357"/>
      <c r="W113" s="357"/>
      <c r="X113" s="357"/>
      <c r="Y113" s="357"/>
    </row>
    <row r="114" spans="1:25" s="162" customFormat="1" ht="12.75">
      <c r="A114" s="398"/>
      <c r="B114" s="399"/>
      <c r="C114" s="399"/>
      <c r="D114" s="400"/>
      <c r="E114" s="400"/>
      <c r="F114" s="400"/>
      <c r="G114" s="216"/>
      <c r="H114" s="216"/>
      <c r="I114" s="216"/>
      <c r="J114" s="216"/>
      <c r="K114" s="216"/>
      <c r="L114" s="454"/>
      <c r="M114" s="938"/>
      <c r="N114" s="357"/>
      <c r="O114" s="357"/>
      <c r="P114" s="357"/>
      <c r="Q114" s="357"/>
      <c r="R114" s="357"/>
      <c r="S114" s="357"/>
      <c r="T114" s="357"/>
      <c r="U114" s="357"/>
      <c r="V114" s="357"/>
      <c r="W114" s="357"/>
      <c r="X114" s="357"/>
      <c r="Y114" s="357"/>
    </row>
    <row r="115" spans="1:25" s="162" customFormat="1" ht="12.75">
      <c r="A115" s="398"/>
      <c r="B115" s="399"/>
      <c r="C115" s="399"/>
      <c r="D115" s="400"/>
      <c r="E115" s="400"/>
      <c r="F115" s="400"/>
      <c r="G115" s="216"/>
      <c r="H115" s="216"/>
      <c r="I115" s="216"/>
      <c r="J115" s="216"/>
      <c r="K115" s="216"/>
      <c r="L115" s="454"/>
      <c r="M115" s="938"/>
      <c r="N115" s="357"/>
      <c r="O115" s="357"/>
      <c r="P115" s="357"/>
      <c r="Q115" s="357"/>
      <c r="R115" s="357"/>
      <c r="S115" s="357"/>
      <c r="T115" s="357"/>
      <c r="U115" s="357"/>
      <c r="V115" s="357"/>
      <c r="W115" s="357"/>
      <c r="X115" s="357"/>
      <c r="Y115" s="357"/>
    </row>
    <row r="116" spans="1:25" s="162" customFormat="1" ht="12.75">
      <c r="A116" s="398"/>
      <c r="B116" s="399"/>
      <c r="C116" s="399"/>
      <c r="D116" s="400"/>
      <c r="E116" s="400"/>
      <c r="F116" s="400"/>
      <c r="G116" s="216"/>
      <c r="H116" s="216"/>
      <c r="I116" s="216"/>
      <c r="J116" s="216"/>
      <c r="K116" s="216"/>
      <c r="L116" s="454"/>
      <c r="M116" s="938"/>
      <c r="N116" s="357"/>
      <c r="O116" s="357"/>
      <c r="P116" s="357"/>
      <c r="Q116" s="357"/>
      <c r="R116" s="357"/>
      <c r="S116" s="357"/>
      <c r="T116" s="357"/>
      <c r="U116" s="357"/>
      <c r="V116" s="357"/>
      <c r="W116" s="357"/>
      <c r="X116" s="357"/>
      <c r="Y116" s="357"/>
    </row>
    <row r="117" spans="1:25" s="162" customFormat="1" ht="12.75">
      <c r="A117" s="394"/>
      <c r="B117" s="395"/>
      <c r="C117" s="395"/>
      <c r="D117" s="396"/>
      <c r="E117" s="396"/>
      <c r="F117" s="396"/>
      <c r="G117" s="216"/>
      <c r="H117" s="216"/>
      <c r="I117" s="216"/>
      <c r="J117" s="216"/>
      <c r="K117" s="216"/>
      <c r="L117" s="454"/>
      <c r="M117" s="938"/>
      <c r="N117" s="357"/>
      <c r="O117" s="357"/>
      <c r="P117" s="357"/>
      <c r="Q117" s="357"/>
      <c r="R117" s="357"/>
      <c r="S117" s="357"/>
      <c r="T117" s="357"/>
      <c r="U117" s="357"/>
      <c r="V117" s="357"/>
      <c r="W117" s="357"/>
      <c r="X117" s="357"/>
      <c r="Y117" s="357"/>
    </row>
    <row r="118" spans="1:25" s="162" customFormat="1" ht="12.75">
      <c r="A118" s="204"/>
      <c r="B118" s="216"/>
      <c r="C118" s="216"/>
      <c r="D118" s="216"/>
      <c r="E118" s="216"/>
      <c r="F118" s="216"/>
      <c r="G118" s="216"/>
      <c r="H118" s="216"/>
      <c r="I118" s="216"/>
      <c r="J118" s="216"/>
      <c r="K118" s="216"/>
      <c r="L118" s="454"/>
      <c r="M118" s="938"/>
      <c r="N118" s="357"/>
      <c r="O118" s="357"/>
      <c r="P118" s="357"/>
      <c r="Q118" s="357"/>
      <c r="R118" s="357"/>
      <c r="S118" s="357"/>
      <c r="T118" s="357"/>
      <c r="U118" s="357"/>
      <c r="V118" s="357"/>
      <c r="W118" s="357"/>
      <c r="X118" s="357"/>
      <c r="Y118" s="357"/>
    </row>
    <row r="119" spans="1:25" s="162" customFormat="1" ht="12.75">
      <c r="A119" s="204"/>
      <c r="B119" s="216"/>
      <c r="C119" s="216"/>
      <c r="D119" s="216"/>
      <c r="E119" s="216"/>
      <c r="F119" s="216"/>
      <c r="G119" s="216"/>
      <c r="H119" s="216"/>
      <c r="I119" s="216"/>
      <c r="J119" s="216"/>
      <c r="K119" s="216"/>
      <c r="L119" s="454"/>
      <c r="M119" s="938"/>
      <c r="N119" s="357"/>
      <c r="O119" s="357"/>
      <c r="P119" s="357"/>
      <c r="Q119" s="357"/>
      <c r="R119" s="357"/>
      <c r="S119" s="357"/>
      <c r="T119" s="357"/>
      <c r="U119" s="357"/>
      <c r="V119" s="357"/>
      <c r="W119" s="357"/>
      <c r="X119" s="357"/>
      <c r="Y119" s="357"/>
    </row>
    <row r="120" spans="1:25" s="162" customFormat="1" ht="12.75">
      <c r="A120" s="204"/>
      <c r="B120" s="216"/>
      <c r="C120" s="216"/>
      <c r="D120" s="216"/>
      <c r="E120" s="216"/>
      <c r="F120" s="216"/>
      <c r="G120" s="216"/>
      <c r="H120" s="216"/>
      <c r="I120" s="216"/>
      <c r="J120" s="216"/>
      <c r="K120" s="216"/>
      <c r="L120" s="454"/>
      <c r="M120" s="938"/>
      <c r="N120" s="357"/>
      <c r="O120" s="357"/>
      <c r="P120" s="357"/>
      <c r="Q120" s="357"/>
      <c r="R120" s="357"/>
      <c r="S120" s="357"/>
      <c r="T120" s="357"/>
      <c r="U120" s="357"/>
      <c r="V120" s="357"/>
      <c r="W120" s="357"/>
      <c r="X120" s="357"/>
      <c r="Y120" s="357"/>
    </row>
    <row r="121" spans="1:25" s="171" customFormat="1" ht="12" customHeight="1">
      <c r="A121" s="235"/>
      <c r="B121" s="216"/>
      <c r="C121" s="216"/>
      <c r="D121" s="216"/>
      <c r="E121" s="216"/>
      <c r="F121" s="216"/>
      <c r="G121" s="219"/>
      <c r="H121" s="219"/>
      <c r="I121" s="219"/>
      <c r="J121" s="221"/>
      <c r="K121" s="221"/>
      <c r="L121" s="455"/>
      <c r="M121" s="948"/>
      <c r="N121" s="358"/>
      <c r="O121" s="358"/>
      <c r="P121" s="358"/>
      <c r="Q121" s="358"/>
      <c r="R121" s="358"/>
      <c r="S121" s="358"/>
      <c r="T121" s="358"/>
      <c r="U121" s="358"/>
      <c r="V121" s="358"/>
      <c r="W121" s="358"/>
      <c r="X121" s="358"/>
      <c r="Y121" s="358"/>
    </row>
    <row r="122" spans="1:25" s="169" customFormat="1" ht="14.1" customHeight="1">
      <c r="A122" s="172"/>
      <c r="B122" s="173"/>
      <c r="C122" s="173"/>
      <c r="D122" s="173"/>
      <c r="E122" s="173"/>
      <c r="F122" s="173"/>
      <c r="G122" s="173"/>
      <c r="H122" s="171"/>
      <c r="I122" s="173"/>
      <c r="J122" s="170"/>
      <c r="K122" s="170"/>
      <c r="L122" s="456"/>
      <c r="M122" s="359"/>
      <c r="N122" s="359"/>
      <c r="O122" s="359"/>
      <c r="P122" s="359"/>
      <c r="Q122" s="359"/>
      <c r="R122" s="359"/>
      <c r="S122" s="359"/>
      <c r="T122" s="359"/>
      <c r="U122" s="359"/>
      <c r="V122" s="359"/>
      <c r="W122" s="359"/>
      <c r="X122" s="359"/>
      <c r="Y122" s="359"/>
    </row>
    <row r="123" spans="1:25" s="140" customFormat="1" ht="12" customHeight="1">
      <c r="A123" s="175"/>
      <c r="B123" s="176"/>
      <c r="C123" s="176"/>
      <c r="D123" s="176"/>
      <c r="E123" s="176"/>
      <c r="F123" s="176"/>
      <c r="G123" s="177"/>
      <c r="J123" s="157"/>
      <c r="K123" s="157"/>
      <c r="L123" s="454"/>
      <c r="M123" s="938"/>
      <c r="N123" s="360"/>
      <c r="O123" s="360"/>
      <c r="P123" s="360"/>
      <c r="Q123" s="360"/>
      <c r="R123" s="360"/>
      <c r="S123" s="360"/>
      <c r="T123" s="360"/>
      <c r="U123" s="360"/>
      <c r="V123" s="360"/>
      <c r="W123" s="360"/>
      <c r="X123" s="360"/>
      <c r="Y123" s="360"/>
    </row>
    <row r="124" spans="1:25" s="140" customFormat="1" ht="12" customHeight="1">
      <c r="B124" s="176"/>
      <c r="C124" s="176"/>
      <c r="D124" s="176"/>
      <c r="E124" s="176"/>
      <c r="F124" s="176"/>
      <c r="G124" s="176"/>
      <c r="H124" s="176"/>
      <c r="I124" s="176"/>
      <c r="J124" s="157"/>
      <c r="K124" s="157"/>
      <c r="L124" s="454"/>
      <c r="M124" s="938"/>
      <c r="N124" s="360"/>
      <c r="O124" s="360"/>
      <c r="P124" s="360"/>
      <c r="Q124" s="360"/>
      <c r="R124" s="360"/>
      <c r="S124" s="360"/>
      <c r="T124" s="360"/>
      <c r="U124" s="360"/>
      <c r="V124" s="360"/>
      <c r="W124" s="360"/>
      <c r="X124" s="360"/>
      <c r="Y124" s="360"/>
    </row>
    <row r="125" spans="1:25" s="140" customFormat="1" ht="12" customHeight="1">
      <c r="B125" s="178"/>
      <c r="C125" s="178"/>
      <c r="D125" s="178"/>
      <c r="E125" s="178"/>
      <c r="F125" s="178"/>
      <c r="G125" s="178"/>
      <c r="H125" s="178"/>
      <c r="J125" s="157"/>
      <c r="K125" s="157"/>
      <c r="L125" s="454"/>
      <c r="M125" s="938"/>
      <c r="N125" s="360"/>
      <c r="O125" s="360"/>
      <c r="P125" s="360"/>
      <c r="Q125" s="360"/>
      <c r="R125" s="360"/>
      <c r="S125" s="360"/>
      <c r="T125" s="360"/>
      <c r="U125" s="360"/>
      <c r="V125" s="360"/>
      <c r="W125" s="360"/>
      <c r="X125" s="360"/>
      <c r="Y125" s="360"/>
    </row>
    <row r="126" spans="1:25" s="179" customFormat="1" ht="12" customHeight="1">
      <c r="L126" s="457"/>
      <c r="M126" s="361"/>
      <c r="N126" s="361"/>
      <c r="O126" s="361"/>
      <c r="P126" s="361"/>
      <c r="Q126" s="361"/>
      <c r="R126" s="361"/>
      <c r="S126" s="361"/>
      <c r="T126" s="361"/>
      <c r="U126" s="361"/>
      <c r="V126" s="361"/>
      <c r="W126" s="361"/>
      <c r="X126" s="361"/>
      <c r="Y126" s="361"/>
    </row>
    <row r="127" spans="1:25" s="140" customFormat="1" ht="12" customHeight="1">
      <c r="A127" s="180"/>
      <c r="B127" s="178"/>
      <c r="C127" s="178"/>
      <c r="D127" s="178"/>
      <c r="E127" s="178"/>
      <c r="F127" s="178"/>
      <c r="G127" s="178"/>
      <c r="H127" s="178"/>
      <c r="J127" s="157"/>
      <c r="K127" s="157"/>
      <c r="L127" s="454"/>
      <c r="M127" s="938"/>
      <c r="N127" s="360"/>
      <c r="O127" s="360"/>
      <c r="P127" s="360"/>
      <c r="Q127" s="360"/>
      <c r="R127" s="360"/>
      <c r="S127" s="360"/>
      <c r="T127" s="360"/>
      <c r="U127" s="360"/>
      <c r="V127" s="360"/>
      <c r="W127" s="360"/>
      <c r="X127" s="360"/>
      <c r="Y127" s="360"/>
    </row>
    <row r="128" spans="1:25" s="140" customFormat="1" ht="12" customHeight="1">
      <c r="J128" s="144"/>
      <c r="K128" s="144"/>
      <c r="L128" s="453"/>
      <c r="M128" s="922"/>
      <c r="N128" s="360"/>
      <c r="O128" s="360"/>
      <c r="P128" s="360"/>
      <c r="Q128" s="360"/>
      <c r="R128" s="360"/>
      <c r="S128" s="360"/>
      <c r="T128" s="360"/>
      <c r="U128" s="360"/>
      <c r="V128" s="360"/>
      <c r="W128" s="360"/>
      <c r="X128" s="360"/>
      <c r="Y128" s="360"/>
    </row>
    <row r="129" spans="1:25" s="140" customFormat="1" ht="12" customHeight="1">
      <c r="A129" s="139"/>
      <c r="B129" s="139"/>
      <c r="C129" s="139"/>
      <c r="D129" s="139"/>
      <c r="E129" s="139"/>
      <c r="F129" s="139"/>
      <c r="G129" s="139"/>
      <c r="H129" s="139"/>
      <c r="I129" s="139"/>
      <c r="L129" s="754"/>
      <c r="M129" s="360"/>
      <c r="N129" s="360"/>
      <c r="O129" s="360"/>
      <c r="P129" s="360"/>
      <c r="Q129" s="360"/>
      <c r="R129" s="360"/>
      <c r="S129" s="360"/>
      <c r="T129" s="360"/>
      <c r="U129" s="360"/>
      <c r="V129" s="360"/>
      <c r="W129" s="360"/>
      <c r="X129" s="360"/>
      <c r="Y129" s="360"/>
    </row>
    <row r="130" spans="1:25" s="140" customFormat="1" ht="12" customHeight="1">
      <c r="A130" s="139"/>
      <c r="B130" s="139"/>
      <c r="C130" s="139"/>
      <c r="D130" s="139"/>
      <c r="E130" s="139"/>
      <c r="F130" s="139"/>
      <c r="G130" s="139"/>
      <c r="H130" s="139"/>
      <c r="I130" s="139"/>
      <c r="L130" s="754"/>
      <c r="M130" s="360"/>
      <c r="N130" s="360"/>
      <c r="O130" s="360"/>
      <c r="P130" s="360"/>
      <c r="Q130" s="360"/>
      <c r="R130" s="360"/>
      <c r="S130" s="360"/>
      <c r="T130" s="360"/>
      <c r="U130" s="360"/>
      <c r="V130" s="360"/>
      <c r="W130" s="360"/>
      <c r="X130" s="360"/>
      <c r="Y130" s="360"/>
    </row>
    <row r="131" spans="1:25" s="140" customFormat="1" ht="12" customHeight="1">
      <c r="A131" s="139"/>
      <c r="B131" s="139"/>
      <c r="C131" s="139"/>
      <c r="D131" s="139"/>
      <c r="E131" s="139"/>
      <c r="F131" s="139"/>
      <c r="G131" s="139"/>
      <c r="H131" s="139"/>
      <c r="I131" s="139"/>
      <c r="L131" s="754"/>
      <c r="M131" s="360"/>
      <c r="N131" s="360"/>
      <c r="O131" s="360"/>
      <c r="P131" s="360"/>
      <c r="Q131" s="360"/>
      <c r="R131" s="360"/>
      <c r="S131" s="360"/>
      <c r="T131" s="360"/>
      <c r="U131" s="360"/>
      <c r="V131" s="360"/>
      <c r="W131" s="360"/>
      <c r="X131" s="360"/>
      <c r="Y131" s="360"/>
    </row>
    <row r="132" spans="1:25" s="140" customFormat="1" ht="12" customHeight="1">
      <c r="A132" s="139"/>
      <c r="B132" s="139"/>
      <c r="C132" s="139"/>
      <c r="D132" s="139"/>
      <c r="E132" s="139"/>
      <c r="F132" s="139"/>
      <c r="G132" s="139"/>
      <c r="H132" s="139"/>
      <c r="I132" s="139"/>
      <c r="L132" s="754"/>
      <c r="M132" s="360"/>
      <c r="N132" s="360"/>
      <c r="O132" s="360"/>
      <c r="P132" s="360"/>
      <c r="Q132" s="360"/>
      <c r="R132" s="360"/>
      <c r="S132" s="360"/>
      <c r="T132" s="360"/>
      <c r="U132" s="360"/>
      <c r="V132" s="360"/>
      <c r="W132" s="360"/>
      <c r="X132" s="360"/>
      <c r="Y132" s="360"/>
    </row>
    <row r="133" spans="1:25" s="140" customFormat="1" ht="12" customHeight="1">
      <c r="A133" s="139"/>
      <c r="B133" s="139"/>
      <c r="C133" s="139"/>
      <c r="D133" s="139"/>
      <c r="E133" s="139"/>
      <c r="F133" s="139"/>
      <c r="G133" s="139"/>
      <c r="H133" s="139"/>
      <c r="I133" s="139"/>
      <c r="L133" s="754"/>
      <c r="M133" s="360"/>
      <c r="N133" s="360"/>
      <c r="O133" s="360"/>
      <c r="P133" s="360"/>
      <c r="Q133" s="360"/>
      <c r="R133" s="360"/>
      <c r="S133" s="360"/>
      <c r="T133" s="360"/>
      <c r="U133" s="360"/>
      <c r="V133" s="360"/>
      <c r="W133" s="360"/>
      <c r="X133" s="360"/>
      <c r="Y133" s="360"/>
    </row>
    <row r="134" spans="1:25" s="140" customFormat="1" ht="12" customHeight="1">
      <c r="A134" s="139"/>
      <c r="B134" s="139"/>
      <c r="C134" s="139"/>
      <c r="D134" s="139"/>
      <c r="E134" s="139"/>
      <c r="F134" s="139"/>
      <c r="G134" s="139"/>
      <c r="H134" s="139"/>
      <c r="I134" s="139"/>
      <c r="L134" s="754"/>
      <c r="M134" s="360"/>
      <c r="N134" s="360"/>
      <c r="O134" s="360"/>
      <c r="P134" s="360"/>
      <c r="Q134" s="360"/>
      <c r="R134" s="360"/>
      <c r="S134" s="360"/>
      <c r="T134" s="360"/>
      <c r="U134" s="360"/>
      <c r="V134" s="360"/>
      <c r="W134" s="360"/>
      <c r="X134" s="360"/>
      <c r="Y134" s="360"/>
    </row>
    <row r="135" spans="1:25" s="179" customFormat="1" ht="12" customHeight="1">
      <c r="A135" s="139"/>
      <c r="B135" s="139"/>
      <c r="C135" s="139"/>
      <c r="D135" s="139"/>
      <c r="E135" s="139"/>
      <c r="F135" s="139"/>
      <c r="G135" s="139"/>
      <c r="H135" s="139"/>
      <c r="I135" s="139"/>
      <c r="L135" s="457"/>
      <c r="M135" s="361"/>
      <c r="N135" s="361"/>
      <c r="O135" s="361"/>
      <c r="P135" s="361"/>
      <c r="Q135" s="361"/>
      <c r="R135" s="361"/>
      <c r="S135" s="361"/>
      <c r="T135" s="361"/>
      <c r="U135" s="361"/>
      <c r="V135" s="361"/>
      <c r="W135" s="361"/>
      <c r="X135" s="361"/>
      <c r="Y135" s="361"/>
    </row>
    <row r="136" spans="1:25" s="140" customFormat="1" ht="12" customHeight="1">
      <c r="A136" s="139"/>
      <c r="B136" s="139"/>
      <c r="C136" s="139"/>
      <c r="D136" s="139"/>
      <c r="E136" s="139"/>
      <c r="F136" s="139"/>
      <c r="G136" s="139"/>
      <c r="H136" s="139"/>
      <c r="I136" s="139"/>
      <c r="L136" s="754"/>
      <c r="M136" s="360"/>
      <c r="N136" s="360"/>
      <c r="O136" s="360"/>
      <c r="P136" s="360"/>
      <c r="Q136" s="360"/>
      <c r="R136" s="360"/>
      <c r="S136" s="360"/>
      <c r="T136" s="360"/>
      <c r="U136" s="360"/>
      <c r="V136" s="360"/>
      <c r="W136" s="360"/>
      <c r="X136" s="360"/>
      <c r="Y136" s="360"/>
    </row>
    <row r="137" spans="1:25" s="179" customFormat="1" ht="12" customHeight="1">
      <c r="A137" s="139"/>
      <c r="B137" s="139"/>
      <c r="C137" s="139"/>
      <c r="D137" s="139"/>
      <c r="E137" s="139"/>
      <c r="F137" s="139"/>
      <c r="G137" s="139"/>
      <c r="H137" s="139"/>
      <c r="I137" s="139"/>
      <c r="J137" s="176"/>
      <c r="K137" s="176"/>
      <c r="L137" s="755"/>
      <c r="M137" s="953"/>
      <c r="N137" s="361"/>
      <c r="O137" s="361"/>
      <c r="P137" s="361"/>
      <c r="Q137" s="361"/>
      <c r="R137" s="361"/>
      <c r="S137" s="361"/>
      <c r="T137" s="361"/>
      <c r="U137" s="361"/>
      <c r="V137" s="361"/>
      <c r="W137" s="361"/>
      <c r="X137" s="361"/>
      <c r="Y137" s="361"/>
    </row>
    <row r="138" spans="1:25" s="140" customFormat="1" ht="12" customHeight="1">
      <c r="A138" s="139"/>
      <c r="B138" s="139"/>
      <c r="C138" s="139"/>
      <c r="D138" s="139"/>
      <c r="E138" s="139"/>
      <c r="F138" s="139"/>
      <c r="G138" s="139"/>
      <c r="H138" s="139"/>
      <c r="I138" s="139"/>
      <c r="J138" s="181"/>
      <c r="K138" s="181"/>
      <c r="L138" s="756"/>
      <c r="M138" s="954"/>
      <c r="N138" s="360"/>
      <c r="O138" s="360"/>
      <c r="P138" s="360"/>
      <c r="Q138" s="360"/>
      <c r="R138" s="360"/>
      <c r="S138" s="360"/>
      <c r="T138" s="360"/>
      <c r="U138" s="360"/>
      <c r="V138" s="360"/>
      <c r="W138" s="360"/>
      <c r="X138" s="360"/>
      <c r="Y138" s="360"/>
    </row>
    <row r="139" spans="1:25" ht="12" customHeight="1"/>
    <row r="140" spans="1:25" ht="12" customHeight="1"/>
    <row r="141" spans="1:25" ht="12" customHeight="1"/>
    <row r="142" spans="1:25" ht="12" customHeight="1"/>
    <row r="143" spans="1:25" ht="12" customHeight="1"/>
    <row r="144" spans="1:25" ht="12" customHeight="1"/>
    <row r="145" spans="1:1" ht="12" customHeight="1"/>
    <row r="146" spans="1:1" ht="12" customHeight="1"/>
    <row r="147" spans="1:1" ht="12" customHeight="1">
      <c r="A147" s="162"/>
    </row>
    <row r="148" spans="1:1" ht="12" customHeight="1"/>
    <row r="149" spans="1:1" ht="12" customHeight="1"/>
    <row r="150" spans="1:1" ht="12" customHeight="1"/>
    <row r="151" spans="1:1" ht="12" customHeight="1"/>
    <row r="152" spans="1:1" ht="12" customHeight="1"/>
    <row r="153" spans="1:1" ht="12" customHeight="1"/>
    <row r="154" spans="1:1" ht="12" customHeight="1"/>
    <row r="155" spans="1:1" ht="12" customHeight="1"/>
    <row r="156" spans="1:1" ht="12" customHeight="1"/>
    <row r="157" spans="1:1" ht="12" customHeight="1"/>
    <row r="158" spans="1:1" ht="8.25" customHeight="1"/>
    <row r="159" spans="1:1" ht="8.25" customHeight="1"/>
    <row r="160" spans="1:1" ht="8.25" customHeight="1"/>
    <row r="161" ht="8.25" customHeight="1"/>
    <row r="162" ht="8.25" customHeight="1"/>
    <row r="163" ht="8.25" customHeight="1"/>
    <row r="164" ht="11.45" customHeight="1"/>
    <row r="165" ht="11.45" customHeight="1"/>
    <row r="166" ht="11.45" customHeight="1"/>
    <row r="167" ht="9"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sheetData>
  <mergeCells count="12">
    <mergeCell ref="A4:K4"/>
    <mergeCell ref="B8:D8"/>
    <mergeCell ref="E8:F8"/>
    <mergeCell ref="G8:K8"/>
    <mergeCell ref="A19:K19"/>
    <mergeCell ref="A36:K36"/>
    <mergeCell ref="A63:A64"/>
    <mergeCell ref="B63:D63"/>
    <mergeCell ref="I63:K63"/>
    <mergeCell ref="V48:W48"/>
    <mergeCell ref="P48:R48"/>
    <mergeCell ref="S48:U48"/>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Junio 2017
INFSGI-MES-06-2017
07/07/2017
Versión: 01</oddHeader>
    <oddFooter>&amp;L&amp;"Calibri Light,Regular"&amp;10COES SINAC, 2017&amp;C&amp;"Calibri Light,Regular"&amp;10 5&amp;R&amp;"Calibri Light,Regular"&amp;10Dirección Ejecutiva
Sub Dirección de Gestión de Información</oddFooter>
  </headerFooter>
  <rowBreaks count="1" manualBreakCount="1">
    <brk id="61"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4"/>
  </sheetPr>
  <dimension ref="A1:AM423"/>
  <sheetViews>
    <sheetView view="pageBreakPreview" topLeftCell="B5" zoomScale="130" zoomScaleNormal="100" zoomScaleSheetLayoutView="130" workbookViewId="0">
      <selection activeCell="V24" sqref="V24"/>
    </sheetView>
  </sheetViews>
  <sheetFormatPr defaultRowHeight="11.25"/>
  <cols>
    <col min="1" max="1" width="23.6640625" style="139" customWidth="1"/>
    <col min="2" max="2" width="15.33203125" style="139" customWidth="1"/>
    <col min="3" max="3" width="13" style="139" customWidth="1"/>
    <col min="4" max="4" width="13.1640625" style="139" customWidth="1"/>
    <col min="5" max="5" width="11.6640625" style="139" customWidth="1"/>
    <col min="6" max="6" width="12.33203125" style="139" customWidth="1"/>
    <col min="7" max="7" width="11.6640625" style="139" customWidth="1"/>
    <col min="8" max="11" width="13.33203125" style="139" customWidth="1"/>
    <col min="12" max="12" width="1.5" style="139" customWidth="1"/>
    <col min="13" max="13" width="9.33203125" style="362"/>
    <col min="14" max="14" width="13" style="958" bestFit="1" customWidth="1"/>
    <col min="15" max="15" width="19" style="958" bestFit="1" customWidth="1"/>
    <col min="16" max="16" width="12.1640625" style="958" bestFit="1" customWidth="1"/>
    <col min="17" max="17" width="12.6640625" style="958" bestFit="1" customWidth="1"/>
    <col min="18" max="18" width="13" style="958" bestFit="1" customWidth="1"/>
    <col min="19" max="20" width="9.33203125" style="958"/>
    <col min="21" max="23" width="9.33203125" style="362"/>
    <col min="24" max="24" width="15.33203125" style="362" bestFit="1" customWidth="1"/>
    <col min="25" max="33" width="9.33203125" style="362"/>
    <col min="34" max="16384" width="9.33203125" style="139"/>
  </cols>
  <sheetData>
    <row r="1" spans="1:39" ht="15.75" customHeight="1">
      <c r="A1" s="1325" t="s">
        <v>599</v>
      </c>
      <c r="B1" s="1325"/>
      <c r="C1" s="1325"/>
      <c r="D1" s="1325"/>
      <c r="E1" s="1325"/>
      <c r="F1" s="1325"/>
      <c r="G1" s="1325"/>
      <c r="H1" s="1325"/>
      <c r="I1" s="1325"/>
      <c r="J1" s="1325"/>
      <c r="K1" s="1325"/>
      <c r="L1" s="141"/>
    </row>
    <row r="2" spans="1:39" ht="27" customHeight="1">
      <c r="A2" s="1329" t="s">
        <v>339</v>
      </c>
      <c r="B2" s="1327" t="s">
        <v>465</v>
      </c>
      <c r="C2" s="1329" t="s">
        <v>807</v>
      </c>
      <c r="D2" s="1331" t="s">
        <v>779</v>
      </c>
      <c r="E2" s="1332"/>
      <c r="F2" s="1331" t="s">
        <v>780</v>
      </c>
      <c r="G2" s="1332"/>
      <c r="H2" s="1331" t="s">
        <v>812</v>
      </c>
      <c r="I2" s="1332"/>
      <c r="J2" s="1331" t="s">
        <v>813</v>
      </c>
      <c r="K2" s="1332"/>
      <c r="L2" s="142"/>
      <c r="Q2" s="959"/>
      <c r="R2" s="959"/>
      <c r="S2" s="959"/>
    </row>
    <row r="3" spans="1:39" ht="36" customHeight="1">
      <c r="A3" s="1330"/>
      <c r="B3" s="1328"/>
      <c r="C3" s="1330"/>
      <c r="D3" s="997" t="s">
        <v>467</v>
      </c>
      <c r="E3" s="997" t="s">
        <v>468</v>
      </c>
      <c r="F3" s="997" t="s">
        <v>467</v>
      </c>
      <c r="G3" s="997" t="s">
        <v>468</v>
      </c>
      <c r="H3" s="997" t="s">
        <v>467</v>
      </c>
      <c r="I3" s="997" t="s">
        <v>468</v>
      </c>
      <c r="J3" s="997" t="s">
        <v>467</v>
      </c>
      <c r="K3" s="997" t="s">
        <v>468</v>
      </c>
      <c r="L3" s="143"/>
      <c r="Q3" s="959">
        <v>2017</v>
      </c>
      <c r="R3" s="959">
        <v>2016</v>
      </c>
      <c r="S3" s="959"/>
    </row>
    <row r="4" spans="1:39" ht="10.5" hidden="1" customHeight="1">
      <c r="A4" s="1086"/>
      <c r="B4" s="1087"/>
      <c r="C4" s="1088"/>
      <c r="D4" s="1089"/>
      <c r="E4" s="1090"/>
      <c r="F4" s="1091"/>
      <c r="G4" s="1088"/>
      <c r="H4" s="1089"/>
      <c r="I4" s="1090"/>
      <c r="J4" s="1091"/>
      <c r="K4" s="1088"/>
      <c r="L4" s="144"/>
      <c r="S4" s="959"/>
      <c r="U4" s="962" t="s">
        <v>626</v>
      </c>
    </row>
    <row r="5" spans="1:39" ht="10.5" customHeight="1">
      <c r="A5" s="983" t="s">
        <v>480</v>
      </c>
      <c r="B5" s="984" t="s">
        <v>29</v>
      </c>
      <c r="C5" s="985">
        <v>19.1995</v>
      </c>
      <c r="D5" s="986">
        <v>10.919219330000001</v>
      </c>
      <c r="E5" s="987">
        <v>0.78989465400000003</v>
      </c>
      <c r="F5" s="988">
        <v>5.6962161179999997</v>
      </c>
      <c r="G5" s="985">
        <v>0.412063401</v>
      </c>
      <c r="H5" s="986">
        <v>75.547917299999995</v>
      </c>
      <c r="I5" s="987">
        <v>0.90582178400000002</v>
      </c>
      <c r="J5" s="988">
        <v>63.022680000000001</v>
      </c>
      <c r="K5" s="985">
        <v>0.75149200000000005</v>
      </c>
      <c r="L5" s="145"/>
      <c r="M5" s="917"/>
      <c r="N5" s="960" t="s">
        <v>29</v>
      </c>
      <c r="O5" s="958" t="s">
        <v>482</v>
      </c>
      <c r="P5" s="958" t="s">
        <v>29</v>
      </c>
      <c r="Q5" s="961">
        <v>0.96894856900000004</v>
      </c>
      <c r="R5" s="961">
        <v>0.97375261499999999</v>
      </c>
      <c r="S5" s="959"/>
      <c r="U5" s="962" t="s">
        <v>480</v>
      </c>
    </row>
    <row r="6" spans="1:39" ht="10.5" customHeight="1">
      <c r="A6" s="989" t="s">
        <v>550</v>
      </c>
      <c r="B6" s="990" t="s">
        <v>29</v>
      </c>
      <c r="C6" s="991">
        <v>19.899999999999999</v>
      </c>
      <c r="D6" s="992">
        <v>9.811840514</v>
      </c>
      <c r="E6" s="993">
        <v>0.68480182300000003</v>
      </c>
      <c r="F6" s="994"/>
      <c r="G6" s="991"/>
      <c r="H6" s="992">
        <v>19.155090919999999</v>
      </c>
      <c r="I6" s="993">
        <v>0.63661864000000001</v>
      </c>
      <c r="J6" s="994"/>
      <c r="K6" s="991"/>
      <c r="L6" s="145"/>
      <c r="M6" s="917"/>
      <c r="N6" s="963"/>
      <c r="O6" s="958" t="s">
        <v>479</v>
      </c>
      <c r="P6" s="964" t="s">
        <v>29</v>
      </c>
      <c r="Q6" s="965">
        <v>0.91998011599999996</v>
      </c>
      <c r="R6" s="965">
        <v>0.75950054600000005</v>
      </c>
      <c r="S6" s="959"/>
      <c r="U6" s="962" t="s">
        <v>550</v>
      </c>
    </row>
    <row r="7" spans="1:39" ht="10.5" customHeight="1">
      <c r="A7" s="983" t="s">
        <v>479</v>
      </c>
      <c r="B7" s="984" t="s">
        <v>29</v>
      </c>
      <c r="C7" s="985">
        <v>19.966000000000001</v>
      </c>
      <c r="D7" s="986">
        <v>8.6434246300000002</v>
      </c>
      <c r="E7" s="987">
        <v>0.60125996299999995</v>
      </c>
      <c r="F7" s="988">
        <v>3.8612360300000002</v>
      </c>
      <c r="G7" s="985">
        <v>0.268598008</v>
      </c>
      <c r="H7" s="986">
        <v>79.791995080000007</v>
      </c>
      <c r="I7" s="987">
        <v>0.91998011599999996</v>
      </c>
      <c r="J7" s="988">
        <v>66.237170000000006</v>
      </c>
      <c r="K7" s="985">
        <v>0.75950099999999998</v>
      </c>
      <c r="L7" s="146"/>
      <c r="M7" s="917"/>
      <c r="N7" s="966"/>
      <c r="O7" s="958" t="s">
        <v>480</v>
      </c>
      <c r="P7" s="958" t="s">
        <v>29</v>
      </c>
      <c r="Q7" s="961">
        <v>0.90582178400000002</v>
      </c>
      <c r="R7" s="961">
        <v>0.75149194699999999</v>
      </c>
      <c r="S7" s="959"/>
      <c r="U7" s="962" t="s">
        <v>479</v>
      </c>
      <c r="AB7" s="656"/>
      <c r="AC7" s="656"/>
      <c r="AD7" s="656"/>
      <c r="AE7" s="656"/>
      <c r="AF7" s="656"/>
      <c r="AG7" s="656"/>
      <c r="AH7" s="477"/>
      <c r="AI7" s="477"/>
      <c r="AJ7" s="477"/>
      <c r="AK7" s="477"/>
      <c r="AL7" s="477"/>
      <c r="AM7" s="477"/>
    </row>
    <row r="8" spans="1:39" ht="10.5" customHeight="1">
      <c r="A8" s="989" t="s">
        <v>482</v>
      </c>
      <c r="B8" s="990" t="s">
        <v>29</v>
      </c>
      <c r="C8" s="991">
        <v>9.9830000000000005</v>
      </c>
      <c r="D8" s="992">
        <v>7.065935069</v>
      </c>
      <c r="E8" s="993">
        <v>0.98305105800000003</v>
      </c>
      <c r="F8" s="994">
        <v>6.8291419949999996</v>
      </c>
      <c r="G8" s="991">
        <v>0.95010712600000002</v>
      </c>
      <c r="H8" s="992">
        <v>42.019570940000001</v>
      </c>
      <c r="I8" s="993">
        <v>0.96894856900000004</v>
      </c>
      <c r="J8" s="994">
        <v>42.461210000000001</v>
      </c>
      <c r="K8" s="991">
        <v>0.97375299999999998</v>
      </c>
      <c r="L8" s="149"/>
      <c r="M8" s="917"/>
      <c r="O8" s="963" t="s">
        <v>485</v>
      </c>
      <c r="P8" s="958" t="s">
        <v>29</v>
      </c>
      <c r="Q8" s="961">
        <v>0.86341729700000003</v>
      </c>
      <c r="R8" s="961">
        <v>0.79916391600000003</v>
      </c>
      <c r="S8" s="964"/>
      <c r="T8" s="964"/>
      <c r="U8" s="967" t="s">
        <v>482</v>
      </c>
      <c r="V8" s="657"/>
      <c r="W8" s="657"/>
      <c r="X8" s="657"/>
    </row>
    <row r="9" spans="1:39" ht="10.5" customHeight="1">
      <c r="A9" s="983" t="s">
        <v>491</v>
      </c>
      <c r="B9" s="984" t="s">
        <v>29</v>
      </c>
      <c r="C9" s="985">
        <v>10.003</v>
      </c>
      <c r="D9" s="986">
        <v>6.7707525090000003</v>
      </c>
      <c r="E9" s="987">
        <v>0.94010026300000005</v>
      </c>
      <c r="F9" s="988">
        <v>4.268164219</v>
      </c>
      <c r="G9" s="985">
        <v>0.59262279900000003</v>
      </c>
      <c r="H9" s="986">
        <v>17.910312099999999</v>
      </c>
      <c r="I9" s="987">
        <v>0.41217635000000002</v>
      </c>
      <c r="J9" s="988">
        <v>28.97064</v>
      </c>
      <c r="K9" s="985">
        <v>0.66304799999999997</v>
      </c>
      <c r="L9" s="149"/>
      <c r="M9" s="917"/>
      <c r="O9" s="958" t="s">
        <v>487</v>
      </c>
      <c r="P9" s="968" t="s">
        <v>29</v>
      </c>
      <c r="Q9" s="969">
        <v>0.82645381799999995</v>
      </c>
      <c r="R9" s="969">
        <v>0.78061473199999998</v>
      </c>
      <c r="S9" s="970"/>
      <c r="T9" s="971"/>
      <c r="U9" s="972" t="s">
        <v>491</v>
      </c>
      <c r="V9" s="658"/>
      <c r="W9" s="658"/>
      <c r="X9" s="494"/>
    </row>
    <row r="10" spans="1:39" ht="10.5" customHeight="1">
      <c r="A10" s="989" t="s">
        <v>481</v>
      </c>
      <c r="B10" s="990" t="s">
        <v>29</v>
      </c>
      <c r="C10" s="991">
        <v>19.966999999999999</v>
      </c>
      <c r="D10" s="992">
        <v>6.3248286299999998</v>
      </c>
      <c r="E10" s="993">
        <v>0.439950128</v>
      </c>
      <c r="F10" s="994">
        <v>2.7271258899999999</v>
      </c>
      <c r="G10" s="991">
        <v>0.189696742</v>
      </c>
      <c r="H10" s="992">
        <v>66.995121510000004</v>
      </c>
      <c r="I10" s="993">
        <v>0.77239694000000003</v>
      </c>
      <c r="J10" s="994">
        <v>57.534050000000001</v>
      </c>
      <c r="K10" s="991">
        <v>0.65967399999999998</v>
      </c>
      <c r="L10" s="149"/>
      <c r="M10" s="917"/>
      <c r="O10" s="958" t="s">
        <v>481</v>
      </c>
      <c r="P10" s="968" t="s">
        <v>29</v>
      </c>
      <c r="Q10" s="969">
        <v>0.77239694000000003</v>
      </c>
      <c r="R10" s="969">
        <v>0.65967425499999999</v>
      </c>
      <c r="S10" s="970"/>
      <c r="T10" s="973"/>
      <c r="U10" s="974" t="s">
        <v>481</v>
      </c>
      <c r="V10" s="975"/>
      <c r="W10" s="659"/>
      <c r="X10" s="655"/>
    </row>
    <row r="11" spans="1:39" ht="10.5" customHeight="1">
      <c r="A11" s="983" t="s">
        <v>486</v>
      </c>
      <c r="B11" s="984" t="s">
        <v>29</v>
      </c>
      <c r="C11" s="985">
        <v>7.7450000000000001</v>
      </c>
      <c r="D11" s="986">
        <v>5.1476611190000003</v>
      </c>
      <c r="E11" s="987">
        <v>0.92311547199999999</v>
      </c>
      <c r="F11" s="988">
        <v>4.2751410630000004</v>
      </c>
      <c r="G11" s="985">
        <v>0.76664892500000004</v>
      </c>
      <c r="H11" s="986">
        <v>23.70318799</v>
      </c>
      <c r="I11" s="987">
        <v>0.70452356199999999</v>
      </c>
      <c r="J11" s="988">
        <v>23.768910000000002</v>
      </c>
      <c r="K11" s="985">
        <v>0.70259499999999997</v>
      </c>
      <c r="L11" s="149"/>
      <c r="M11" s="917"/>
      <c r="O11" s="958" t="s">
        <v>316</v>
      </c>
      <c r="P11" s="968" t="s">
        <v>29</v>
      </c>
      <c r="Q11" s="969">
        <v>0.74191922799999999</v>
      </c>
      <c r="R11" s="969">
        <v>0.59367244900000005</v>
      </c>
      <c r="S11" s="970"/>
      <c r="T11" s="973"/>
      <c r="U11" s="974" t="s">
        <v>486</v>
      </c>
      <c r="V11" s="975"/>
      <c r="W11" s="659"/>
      <c r="X11" s="655"/>
    </row>
    <row r="12" spans="1:39" ht="10.5" customHeight="1">
      <c r="A12" s="989" t="s">
        <v>485</v>
      </c>
      <c r="B12" s="990" t="s">
        <v>29</v>
      </c>
      <c r="C12" s="991">
        <v>5.7110000000000003</v>
      </c>
      <c r="D12" s="992">
        <v>3.6979883409999998</v>
      </c>
      <c r="E12" s="993">
        <v>0.899333728</v>
      </c>
      <c r="F12" s="994">
        <v>2.5651892109999999</v>
      </c>
      <c r="G12" s="991">
        <v>0.62384219799999996</v>
      </c>
      <c r="H12" s="992">
        <v>21.420160540000001</v>
      </c>
      <c r="I12" s="993">
        <v>0.86341729700000003</v>
      </c>
      <c r="J12" s="994">
        <v>19.935659999999999</v>
      </c>
      <c r="K12" s="991">
        <v>0.79916399999999999</v>
      </c>
      <c r="L12" s="149"/>
      <c r="M12" s="917"/>
      <c r="O12" s="958" t="s">
        <v>317</v>
      </c>
      <c r="P12" s="968" t="s">
        <v>29</v>
      </c>
      <c r="Q12" s="969">
        <v>0.73665341399999995</v>
      </c>
      <c r="R12" s="969">
        <v>0.75298790100000002</v>
      </c>
      <c r="S12" s="970"/>
      <c r="T12" s="973"/>
      <c r="U12" s="974" t="s">
        <v>485</v>
      </c>
      <c r="V12" s="975"/>
      <c r="W12" s="659"/>
      <c r="X12" s="655"/>
    </row>
    <row r="13" spans="1:39" ht="10.5" customHeight="1">
      <c r="A13" s="983" t="s">
        <v>484</v>
      </c>
      <c r="B13" s="984" t="s">
        <v>29</v>
      </c>
      <c r="C13" s="985">
        <v>10.052</v>
      </c>
      <c r="D13" s="986">
        <v>3.018691542</v>
      </c>
      <c r="E13" s="987">
        <v>0.417093826</v>
      </c>
      <c r="F13" s="988">
        <v>1.8059467979999999</v>
      </c>
      <c r="G13" s="985">
        <v>0.24952839700000001</v>
      </c>
      <c r="H13" s="986">
        <v>32.129584180000002</v>
      </c>
      <c r="I13" s="987">
        <v>0.73580512499999995</v>
      </c>
      <c r="J13" s="988">
        <v>26.454930000000001</v>
      </c>
      <c r="K13" s="985">
        <v>0.60251999999999994</v>
      </c>
      <c r="L13" s="149"/>
      <c r="M13" s="917"/>
      <c r="O13" s="958" t="s">
        <v>484</v>
      </c>
      <c r="P13" s="968" t="s">
        <v>29</v>
      </c>
      <c r="Q13" s="969">
        <v>0.73580512499999995</v>
      </c>
      <c r="R13" s="969">
        <v>0.60251999099999998</v>
      </c>
      <c r="S13" s="970"/>
      <c r="T13" s="973"/>
      <c r="U13" s="974" t="s">
        <v>484</v>
      </c>
      <c r="V13" s="975"/>
      <c r="W13" s="659"/>
      <c r="X13" s="655"/>
    </row>
    <row r="14" spans="1:39" ht="10.5" customHeight="1">
      <c r="A14" s="989" t="s">
        <v>316</v>
      </c>
      <c r="B14" s="990" t="s">
        <v>29</v>
      </c>
      <c r="C14" s="991">
        <v>9.6470000000000002</v>
      </c>
      <c r="D14" s="992">
        <v>2.727519799</v>
      </c>
      <c r="E14" s="993">
        <v>0.39268393699999998</v>
      </c>
      <c r="F14" s="994">
        <v>1.578196897</v>
      </c>
      <c r="G14" s="991">
        <v>0.227214692</v>
      </c>
      <c r="H14" s="992">
        <v>31.091288590000001</v>
      </c>
      <c r="I14" s="993">
        <v>0.74191922799999999</v>
      </c>
      <c r="J14" s="994">
        <v>25.01623</v>
      </c>
      <c r="K14" s="991">
        <v>0.59367199999999998</v>
      </c>
      <c r="L14" s="149"/>
      <c r="M14" s="917"/>
      <c r="O14" s="958" t="s">
        <v>318</v>
      </c>
      <c r="P14" s="968" t="s">
        <v>29</v>
      </c>
      <c r="Q14" s="969">
        <v>0.72384404400000002</v>
      </c>
      <c r="R14" s="969">
        <v>0.72658492100000005</v>
      </c>
      <c r="S14" s="970"/>
      <c r="T14" s="973"/>
      <c r="U14" s="974" t="s">
        <v>316</v>
      </c>
      <c r="V14" s="975"/>
      <c r="W14" s="659"/>
      <c r="X14" s="655"/>
    </row>
    <row r="15" spans="1:39" ht="10.5" customHeight="1">
      <c r="A15" s="983" t="s">
        <v>490</v>
      </c>
      <c r="B15" s="984" t="s">
        <v>29</v>
      </c>
      <c r="C15" s="985">
        <v>3.91621</v>
      </c>
      <c r="D15" s="986">
        <v>2.5767860140000001</v>
      </c>
      <c r="E15" s="987">
        <v>0.91386045800000004</v>
      </c>
      <c r="F15" s="988">
        <v>1.712577274</v>
      </c>
      <c r="G15" s="985">
        <v>0.607367722</v>
      </c>
      <c r="H15" s="986">
        <v>10.73460334</v>
      </c>
      <c r="I15" s="987">
        <v>0.63100124000000002</v>
      </c>
      <c r="J15" s="988">
        <v>9.2319510000000005</v>
      </c>
      <c r="K15" s="985">
        <v>0.53969100000000003</v>
      </c>
      <c r="L15" s="149"/>
      <c r="M15" s="917"/>
      <c r="O15" s="958" t="s">
        <v>486</v>
      </c>
      <c r="P15" s="968" t="s">
        <v>29</v>
      </c>
      <c r="Q15" s="969">
        <v>0.70452356199999999</v>
      </c>
      <c r="R15" s="969">
        <v>0.70259520900000005</v>
      </c>
      <c r="S15" s="970"/>
      <c r="T15" s="973"/>
      <c r="U15" s="974" t="s">
        <v>490</v>
      </c>
      <c r="V15" s="975"/>
      <c r="W15" s="659"/>
      <c r="X15" s="655"/>
    </row>
    <row r="16" spans="1:39" ht="10.5" customHeight="1">
      <c r="A16" s="989" t="s">
        <v>487</v>
      </c>
      <c r="B16" s="995" t="s">
        <v>29</v>
      </c>
      <c r="C16" s="991">
        <v>3.64</v>
      </c>
      <c r="D16" s="992">
        <v>2.2093595000000001</v>
      </c>
      <c r="E16" s="993">
        <v>0.84300957700000001</v>
      </c>
      <c r="F16" s="994">
        <v>1.44178125</v>
      </c>
      <c r="G16" s="991">
        <v>0.55013020800000001</v>
      </c>
      <c r="H16" s="992">
        <v>13.068020000000001</v>
      </c>
      <c r="I16" s="993">
        <v>0.82645381799999995</v>
      </c>
      <c r="J16" s="994">
        <v>12.4114</v>
      </c>
      <c r="K16" s="991">
        <v>0.78061499999999995</v>
      </c>
      <c r="L16" s="161"/>
      <c r="M16" s="917"/>
      <c r="O16" s="958" t="s">
        <v>488</v>
      </c>
      <c r="P16" s="968" t="s">
        <v>29</v>
      </c>
      <c r="Q16" s="969">
        <v>0.696327955</v>
      </c>
      <c r="R16" s="969">
        <v>0.78200369300000006</v>
      </c>
      <c r="S16" s="976"/>
      <c r="T16" s="973"/>
      <c r="U16" s="974" t="s">
        <v>487</v>
      </c>
      <c r="V16" s="975"/>
      <c r="W16" s="659"/>
      <c r="X16" s="655"/>
    </row>
    <row r="17" spans="1:39" s="162" customFormat="1" ht="10.5" customHeight="1">
      <c r="A17" s="983" t="s">
        <v>318</v>
      </c>
      <c r="B17" s="996" t="s">
        <v>29</v>
      </c>
      <c r="C17" s="985">
        <v>7.4245999999999999</v>
      </c>
      <c r="D17" s="986">
        <v>1.954278358</v>
      </c>
      <c r="E17" s="987">
        <v>0.36557868399999999</v>
      </c>
      <c r="F17" s="988">
        <v>1.9237052640000001</v>
      </c>
      <c r="G17" s="985">
        <v>0.35985950300000002</v>
      </c>
      <c r="H17" s="986">
        <v>23.3457528</v>
      </c>
      <c r="I17" s="987">
        <v>0.72384404400000002</v>
      </c>
      <c r="J17" s="988">
        <v>23.56362</v>
      </c>
      <c r="K17" s="985">
        <v>0.72658500000000004</v>
      </c>
      <c r="L17" s="157"/>
      <c r="M17" s="921"/>
      <c r="N17" s="958"/>
      <c r="O17" s="958" t="s">
        <v>550</v>
      </c>
      <c r="P17" s="968" t="s">
        <v>29</v>
      </c>
      <c r="Q17" s="969">
        <v>0.63661864000000001</v>
      </c>
      <c r="R17" s="969"/>
      <c r="S17" s="970"/>
      <c r="T17" s="973"/>
      <c r="U17" s="974" t="s">
        <v>318</v>
      </c>
      <c r="V17" s="975"/>
      <c r="W17" s="659"/>
      <c r="X17" s="655"/>
      <c r="Y17" s="357"/>
      <c r="Z17" s="357"/>
      <c r="AA17" s="357"/>
      <c r="AB17" s="357"/>
      <c r="AC17" s="357"/>
      <c r="AD17" s="357"/>
      <c r="AE17" s="357"/>
      <c r="AF17" s="357"/>
      <c r="AG17" s="357"/>
    </row>
    <row r="18" spans="1:39" s="162" customFormat="1" ht="10.5" customHeight="1">
      <c r="A18" s="989" t="s">
        <v>488</v>
      </c>
      <c r="B18" s="995" t="s">
        <v>29</v>
      </c>
      <c r="C18" s="991">
        <v>3.964</v>
      </c>
      <c r="D18" s="992">
        <v>1.8023</v>
      </c>
      <c r="E18" s="993">
        <v>0.63148194899999999</v>
      </c>
      <c r="F18" s="994">
        <v>2.1254</v>
      </c>
      <c r="G18" s="991">
        <v>0.74468830600000002</v>
      </c>
      <c r="H18" s="992">
        <v>11.990500000000001</v>
      </c>
      <c r="I18" s="993">
        <v>0.696327955</v>
      </c>
      <c r="J18" s="994">
        <v>13.5402</v>
      </c>
      <c r="K18" s="991">
        <v>0.78200400000000003</v>
      </c>
      <c r="L18" s="157"/>
      <c r="M18" s="921"/>
      <c r="N18" s="958"/>
      <c r="O18" s="958" t="s">
        <v>490</v>
      </c>
      <c r="P18" s="968" t="s">
        <v>29</v>
      </c>
      <c r="Q18" s="969">
        <v>0.63100124000000002</v>
      </c>
      <c r="R18" s="969">
        <v>0.53969064</v>
      </c>
      <c r="S18" s="970"/>
      <c r="T18" s="973"/>
      <c r="U18" s="974" t="s">
        <v>488</v>
      </c>
      <c r="V18" s="975"/>
      <c r="W18" s="659"/>
      <c r="X18" s="655"/>
      <c r="Y18" s="357"/>
      <c r="Z18" s="357"/>
      <c r="AA18" s="357"/>
      <c r="AB18" s="503"/>
      <c r="AC18" s="503"/>
      <c r="AD18" s="503"/>
      <c r="AE18" s="503"/>
      <c r="AF18" s="503"/>
      <c r="AG18" s="503"/>
      <c r="AH18" s="476"/>
      <c r="AI18" s="476"/>
      <c r="AJ18" s="476"/>
      <c r="AK18" s="476"/>
      <c r="AL18" s="476"/>
      <c r="AM18" s="476"/>
    </row>
    <row r="19" spans="1:39" s="162" customFormat="1" ht="10.5" customHeight="1">
      <c r="A19" s="983" t="s">
        <v>489</v>
      </c>
      <c r="B19" s="996" t="s">
        <v>29</v>
      </c>
      <c r="C19" s="985">
        <v>5.1890000000000001</v>
      </c>
      <c r="D19" s="986">
        <v>1.756065</v>
      </c>
      <c r="E19" s="987">
        <v>0.47002874700000002</v>
      </c>
      <c r="F19" s="988">
        <v>2.6219562500000002</v>
      </c>
      <c r="G19" s="985">
        <v>0.70179338999999996</v>
      </c>
      <c r="H19" s="986">
        <v>11.5604245</v>
      </c>
      <c r="I19" s="987">
        <v>0.51286173199999996</v>
      </c>
      <c r="J19" s="988">
        <v>14.85393</v>
      </c>
      <c r="K19" s="985">
        <v>0.65535299999999996</v>
      </c>
      <c r="L19" s="157"/>
      <c r="M19" s="921"/>
      <c r="N19" s="958"/>
      <c r="O19" s="958" t="s">
        <v>489</v>
      </c>
      <c r="P19" s="968" t="s">
        <v>29</v>
      </c>
      <c r="Q19" s="969">
        <v>0.51286173199999996</v>
      </c>
      <c r="R19" s="969">
        <v>0.655352724</v>
      </c>
      <c r="S19" s="970"/>
      <c r="T19" s="973"/>
      <c r="U19" s="974" t="s">
        <v>489</v>
      </c>
      <c r="V19" s="975"/>
      <c r="W19" s="659"/>
      <c r="X19" s="655"/>
      <c r="Y19" s="357"/>
      <c r="Z19" s="357"/>
      <c r="AA19" s="357"/>
      <c r="AB19" s="357"/>
      <c r="AC19" s="357"/>
      <c r="AD19" s="357"/>
      <c r="AE19" s="357"/>
      <c r="AF19" s="357"/>
      <c r="AG19" s="357"/>
    </row>
    <row r="20" spans="1:39" s="162" customFormat="1" ht="10.5" customHeight="1">
      <c r="A20" s="989" t="s">
        <v>317</v>
      </c>
      <c r="B20" s="995" t="s">
        <v>29</v>
      </c>
      <c r="C20" s="991">
        <v>6.9588000000000001</v>
      </c>
      <c r="D20" s="992">
        <v>1.7023788550000001</v>
      </c>
      <c r="E20" s="993">
        <v>0.33977339099999998</v>
      </c>
      <c r="F20" s="994">
        <v>1.672118467</v>
      </c>
      <c r="G20" s="991">
        <v>0.333733799</v>
      </c>
      <c r="H20" s="992">
        <v>22.268316080000002</v>
      </c>
      <c r="I20" s="993">
        <v>0.73665341399999995</v>
      </c>
      <c r="J20" s="994">
        <v>22.88785</v>
      </c>
      <c r="K20" s="991">
        <v>0.75298799999999999</v>
      </c>
      <c r="L20" s="157"/>
      <c r="M20" s="921"/>
      <c r="N20" s="958"/>
      <c r="O20" s="958" t="s">
        <v>491</v>
      </c>
      <c r="P20" s="977" t="s">
        <v>29</v>
      </c>
      <c r="Q20" s="969">
        <v>0.41217635000000002</v>
      </c>
      <c r="R20" s="969">
        <v>0.66304833200000002</v>
      </c>
      <c r="S20" s="970"/>
      <c r="T20" s="973"/>
      <c r="U20" s="974" t="s">
        <v>317</v>
      </c>
      <c r="V20" s="975"/>
      <c r="W20" s="659"/>
      <c r="X20" s="655"/>
      <c r="Y20" s="357"/>
      <c r="Z20" s="357"/>
      <c r="AA20" s="357"/>
      <c r="AB20" s="357"/>
      <c r="AC20" s="357"/>
      <c r="AD20" s="357"/>
      <c r="AE20" s="357"/>
      <c r="AF20" s="357"/>
      <c r="AG20" s="357"/>
    </row>
    <row r="21" spans="1:39" s="162" customFormat="1" ht="10.5" customHeight="1">
      <c r="A21" s="983" t="s">
        <v>492</v>
      </c>
      <c r="B21" s="996" t="s">
        <v>29</v>
      </c>
      <c r="C21" s="985">
        <v>1.79</v>
      </c>
      <c r="D21" s="986">
        <v>0.325774228</v>
      </c>
      <c r="E21" s="987">
        <v>0.25277329900000001</v>
      </c>
      <c r="F21" s="988">
        <v>0.120049224</v>
      </c>
      <c r="G21" s="985">
        <v>9.3148063000000003E-2</v>
      </c>
      <c r="H21" s="986">
        <v>0.79597585599999998</v>
      </c>
      <c r="I21" s="987">
        <v>0.10236631</v>
      </c>
      <c r="J21" s="988">
        <v>1.7345999999999999</v>
      </c>
      <c r="K21" s="985">
        <v>0.22185199999999999</v>
      </c>
      <c r="L21" s="157"/>
      <c r="M21" s="921"/>
      <c r="N21" s="978"/>
      <c r="O21" s="978" t="s">
        <v>483</v>
      </c>
      <c r="P21" s="968" t="s">
        <v>29</v>
      </c>
      <c r="Q21" s="969">
        <v>0.39768619900000002</v>
      </c>
      <c r="R21" s="969"/>
      <c r="S21" s="970"/>
      <c r="T21" s="973"/>
      <c r="U21" s="974" t="s">
        <v>492</v>
      </c>
      <c r="V21" s="975"/>
      <c r="W21" s="659"/>
      <c r="X21" s="655"/>
      <c r="Y21" s="357"/>
      <c r="Z21" s="357"/>
      <c r="AA21" s="357"/>
      <c r="AB21" s="357"/>
      <c r="AC21" s="357"/>
      <c r="AD21" s="357"/>
      <c r="AE21" s="357"/>
      <c r="AF21" s="357"/>
      <c r="AG21" s="357"/>
    </row>
    <row r="22" spans="1:39" s="162" customFormat="1" ht="10.5" customHeight="1">
      <c r="A22" s="989" t="s">
        <v>87</v>
      </c>
      <c r="B22" s="995" t="s">
        <v>29</v>
      </c>
      <c r="C22" s="991">
        <v>20</v>
      </c>
      <c r="D22" s="992">
        <v>0</v>
      </c>
      <c r="E22" s="993">
        <v>0</v>
      </c>
      <c r="F22" s="994"/>
      <c r="G22" s="991"/>
      <c r="H22" s="992">
        <v>34.061003159999999</v>
      </c>
      <c r="I22" s="993">
        <v>0.39204653699999997</v>
      </c>
      <c r="J22" s="994"/>
      <c r="K22" s="991"/>
      <c r="L22" s="157"/>
      <c r="M22" s="921"/>
      <c r="N22" s="978"/>
      <c r="O22" s="978" t="s">
        <v>87</v>
      </c>
      <c r="P22" s="968" t="s">
        <v>29</v>
      </c>
      <c r="Q22" s="969">
        <v>0.39204653699999997</v>
      </c>
      <c r="R22" s="969"/>
      <c r="S22" s="970"/>
      <c r="T22" s="973"/>
      <c r="U22" s="974" t="s">
        <v>87</v>
      </c>
      <c r="V22" s="975"/>
      <c r="W22" s="659"/>
      <c r="X22" s="660"/>
      <c r="Y22" s="357"/>
      <c r="Z22" s="357"/>
      <c r="AA22" s="357"/>
      <c r="AB22" s="357"/>
      <c r="AC22" s="357"/>
      <c r="AD22" s="357"/>
      <c r="AE22" s="357"/>
      <c r="AF22" s="357"/>
      <c r="AG22" s="357"/>
    </row>
    <row r="23" spans="1:39" s="162" customFormat="1" ht="10.5" customHeight="1">
      <c r="A23" s="983" t="s">
        <v>483</v>
      </c>
      <c r="B23" s="996" t="s">
        <v>29</v>
      </c>
      <c r="C23" s="985">
        <v>20</v>
      </c>
      <c r="D23" s="986">
        <v>0</v>
      </c>
      <c r="E23" s="987">
        <v>0</v>
      </c>
      <c r="F23" s="988"/>
      <c r="G23" s="985"/>
      <c r="H23" s="986">
        <v>34.550976939999998</v>
      </c>
      <c r="I23" s="987">
        <v>0.39768619900000002</v>
      </c>
      <c r="J23" s="988"/>
      <c r="K23" s="985"/>
      <c r="L23" s="157"/>
      <c r="M23" s="921"/>
      <c r="N23" s="978"/>
      <c r="O23" s="978" t="s">
        <v>492</v>
      </c>
      <c r="P23" s="968" t="s">
        <v>29</v>
      </c>
      <c r="Q23" s="969">
        <v>0.10236631</v>
      </c>
      <c r="R23" s="969">
        <v>0.221852147</v>
      </c>
      <c r="S23" s="970"/>
      <c r="T23" s="973"/>
      <c r="U23" s="974" t="s">
        <v>483</v>
      </c>
      <c r="V23" s="975"/>
      <c r="W23" s="659"/>
      <c r="X23" s="660"/>
      <c r="Y23" s="357"/>
      <c r="Z23" s="357"/>
      <c r="AA23" s="357"/>
      <c r="AB23" s="357"/>
      <c r="AC23" s="357"/>
      <c r="AD23" s="357"/>
      <c r="AE23" s="357"/>
      <c r="AF23" s="357"/>
      <c r="AG23" s="357"/>
    </row>
    <row r="24" spans="1:39" s="162" customFormat="1" ht="10.5" customHeight="1">
      <c r="A24" s="989" t="s">
        <v>493</v>
      </c>
      <c r="B24" s="995" t="s">
        <v>466</v>
      </c>
      <c r="C24" s="991">
        <v>97.15</v>
      </c>
      <c r="D24" s="992">
        <v>36.018731789999997</v>
      </c>
      <c r="E24" s="993">
        <v>0.51493583499999995</v>
      </c>
      <c r="F24" s="994">
        <v>39.230653719999999</v>
      </c>
      <c r="G24" s="991">
        <v>0.56085454499999998</v>
      </c>
      <c r="H24" s="992">
        <v>224.6195525</v>
      </c>
      <c r="I24" s="993">
        <v>0.53224910000000003</v>
      </c>
      <c r="J24" s="994">
        <v>165.72739999999999</v>
      </c>
      <c r="K24" s="991">
        <v>0.39054299999999997</v>
      </c>
      <c r="L24" s="157"/>
      <c r="M24" s="921"/>
      <c r="N24" s="979" t="s">
        <v>466</v>
      </c>
      <c r="O24" s="978" t="s">
        <v>494</v>
      </c>
      <c r="P24" s="968" t="s">
        <v>466</v>
      </c>
      <c r="Q24" s="969">
        <v>0.54852962000000005</v>
      </c>
      <c r="R24" s="969">
        <v>0.57881212000000004</v>
      </c>
      <c r="S24" s="970"/>
      <c r="T24" s="973"/>
      <c r="U24" s="974" t="s">
        <v>493</v>
      </c>
      <c r="V24" s="975"/>
      <c r="W24" s="659"/>
      <c r="X24" s="660"/>
      <c r="Y24" s="357"/>
      <c r="Z24" s="357"/>
      <c r="AA24" s="357"/>
      <c r="AB24" s="357"/>
      <c r="AC24" s="357"/>
      <c r="AD24" s="357"/>
      <c r="AE24" s="357"/>
      <c r="AF24" s="357"/>
      <c r="AG24" s="357"/>
    </row>
    <row r="25" spans="1:39" s="162" customFormat="1" ht="10.5" customHeight="1">
      <c r="A25" s="983" t="s">
        <v>495</v>
      </c>
      <c r="B25" s="996" t="s">
        <v>466</v>
      </c>
      <c r="C25" s="985">
        <v>83.15</v>
      </c>
      <c r="D25" s="986">
        <v>22.885361060000001</v>
      </c>
      <c r="E25" s="987">
        <v>0.382263664</v>
      </c>
      <c r="F25" s="988">
        <v>29.0658618</v>
      </c>
      <c r="G25" s="985">
        <v>0.485499128</v>
      </c>
      <c r="H25" s="986">
        <v>114.9573213</v>
      </c>
      <c r="I25" s="987">
        <v>0.31826183699999999</v>
      </c>
      <c r="J25" s="988">
        <v>161.86199999999999</v>
      </c>
      <c r="K25" s="985">
        <v>0.445656</v>
      </c>
      <c r="L25" s="157"/>
      <c r="M25" s="357"/>
      <c r="N25" s="978"/>
      <c r="O25" s="978" t="s">
        <v>493</v>
      </c>
      <c r="P25" s="968" t="s">
        <v>466</v>
      </c>
      <c r="Q25" s="969">
        <v>0.53224910000000003</v>
      </c>
      <c r="R25" s="969">
        <v>0.39054299799999997</v>
      </c>
      <c r="S25" s="970"/>
      <c r="T25" s="973"/>
      <c r="U25" s="974" t="s">
        <v>495</v>
      </c>
      <c r="V25" s="975"/>
      <c r="W25" s="659"/>
      <c r="X25" s="660"/>
      <c r="Y25" s="357"/>
      <c r="Z25" s="357"/>
      <c r="AA25" s="357"/>
      <c r="AB25" s="357"/>
      <c r="AC25" s="357"/>
      <c r="AD25" s="357"/>
      <c r="AE25" s="357"/>
      <c r="AF25" s="357"/>
      <c r="AG25" s="357"/>
    </row>
    <row r="26" spans="1:39" s="162" customFormat="1" ht="10.5" customHeight="1">
      <c r="A26" s="989" t="s">
        <v>496</v>
      </c>
      <c r="B26" s="995" t="s">
        <v>466</v>
      </c>
      <c r="C26" s="991">
        <v>30.86</v>
      </c>
      <c r="D26" s="992">
        <v>13.838732950000001</v>
      </c>
      <c r="E26" s="993">
        <v>0.62282768700000002</v>
      </c>
      <c r="F26" s="994">
        <v>14.053271280000001</v>
      </c>
      <c r="G26" s="991">
        <v>0.63248322499999998</v>
      </c>
      <c r="H26" s="992">
        <v>44.011522999999997</v>
      </c>
      <c r="I26" s="993">
        <v>0.32830738999999998</v>
      </c>
      <c r="J26" s="994">
        <v>54.540509999999998</v>
      </c>
      <c r="K26" s="991">
        <v>0.40461399999999997</v>
      </c>
      <c r="L26" s="157"/>
      <c r="M26" s="357"/>
      <c r="N26" s="978"/>
      <c r="O26" s="978" t="s">
        <v>496</v>
      </c>
      <c r="P26" s="968" t="s">
        <v>466</v>
      </c>
      <c r="Q26" s="969">
        <v>0.32830738999999998</v>
      </c>
      <c r="R26" s="969">
        <v>0.40461374100000003</v>
      </c>
      <c r="S26" s="970"/>
      <c r="T26" s="973"/>
      <c r="U26" s="974" t="s">
        <v>496</v>
      </c>
      <c r="V26" s="975"/>
      <c r="W26" s="659"/>
      <c r="X26" s="660"/>
      <c r="Y26" s="357"/>
      <c r="Z26" s="357"/>
      <c r="AA26" s="357"/>
      <c r="AB26" s="357"/>
      <c r="AC26" s="357"/>
      <c r="AD26" s="357"/>
      <c r="AE26" s="357"/>
      <c r="AF26" s="357"/>
      <c r="AG26" s="357"/>
    </row>
    <row r="27" spans="1:39" s="162" customFormat="1" ht="10.5" customHeight="1">
      <c r="A27" s="983" t="s">
        <v>494</v>
      </c>
      <c r="B27" s="996" t="s">
        <v>466</v>
      </c>
      <c r="C27" s="985">
        <v>32</v>
      </c>
      <c r="D27" s="986">
        <v>12.133228170000001</v>
      </c>
      <c r="E27" s="987">
        <v>0.52661580600000002</v>
      </c>
      <c r="F27" s="988">
        <v>13.064285050000001</v>
      </c>
      <c r="G27" s="985">
        <v>0.56702626099999998</v>
      </c>
      <c r="H27" s="986">
        <v>76.25000541</v>
      </c>
      <c r="I27" s="987">
        <v>0.54852962000000005</v>
      </c>
      <c r="J27" s="988">
        <v>80.904039999999995</v>
      </c>
      <c r="K27" s="985">
        <v>0.57881199999999999</v>
      </c>
      <c r="L27" s="157"/>
      <c r="M27" s="357"/>
      <c r="N27" s="978"/>
      <c r="O27" s="978" t="s">
        <v>495</v>
      </c>
      <c r="P27" s="968" t="s">
        <v>466</v>
      </c>
      <c r="Q27" s="969">
        <v>0.31826183699999999</v>
      </c>
      <c r="R27" s="969">
        <v>0.44565632799999999</v>
      </c>
      <c r="S27" s="970"/>
      <c r="T27" s="973"/>
      <c r="U27" s="974" t="s">
        <v>494</v>
      </c>
      <c r="V27" s="975"/>
      <c r="W27" s="659"/>
      <c r="X27" s="660"/>
      <c r="Y27" s="357"/>
      <c r="Z27" s="357"/>
      <c r="AA27" s="357"/>
      <c r="AB27" s="357"/>
      <c r="AC27" s="357"/>
      <c r="AD27" s="357"/>
      <c r="AE27" s="357"/>
      <c r="AF27" s="357"/>
      <c r="AG27" s="357"/>
    </row>
    <row r="28" spans="1:39" s="162" customFormat="1" ht="10.5" customHeight="1">
      <c r="A28" s="989" t="s">
        <v>498</v>
      </c>
      <c r="B28" s="995" t="s">
        <v>40</v>
      </c>
      <c r="C28" s="991">
        <v>20</v>
      </c>
      <c r="D28" s="992">
        <v>3.4114532500000001</v>
      </c>
      <c r="E28" s="993">
        <v>0.236906476</v>
      </c>
      <c r="F28" s="994">
        <v>3.3577629999999998</v>
      </c>
      <c r="G28" s="991">
        <v>0.233177986</v>
      </c>
      <c r="H28" s="992">
        <v>22.47017825</v>
      </c>
      <c r="I28" s="993">
        <v>0.25863464800000002</v>
      </c>
      <c r="J28" s="994">
        <v>24.49962</v>
      </c>
      <c r="K28" s="991">
        <v>0.28044400000000003</v>
      </c>
      <c r="L28" s="157"/>
      <c r="M28" s="357"/>
      <c r="N28" s="979" t="s">
        <v>40</v>
      </c>
      <c r="O28" s="978" t="s">
        <v>499</v>
      </c>
      <c r="P28" s="968" t="s">
        <v>40</v>
      </c>
      <c r="Q28" s="969">
        <v>0.29889690000000002</v>
      </c>
      <c r="R28" s="969">
        <v>0.329934899</v>
      </c>
      <c r="S28" s="970"/>
      <c r="T28" s="973"/>
      <c r="U28" s="974" t="s">
        <v>498</v>
      </c>
      <c r="V28" s="975"/>
      <c r="W28" s="659"/>
      <c r="X28" s="660"/>
      <c r="Y28" s="357"/>
      <c r="Z28" s="357"/>
      <c r="AA28" s="357"/>
      <c r="AB28" s="357"/>
      <c r="AC28" s="357"/>
      <c r="AD28" s="357"/>
      <c r="AE28" s="357"/>
      <c r="AF28" s="357"/>
      <c r="AG28" s="357"/>
    </row>
    <row r="29" spans="1:39" s="162" customFormat="1" ht="10.5" customHeight="1">
      <c r="A29" s="983" t="s">
        <v>500</v>
      </c>
      <c r="B29" s="996" t="s">
        <v>40</v>
      </c>
      <c r="C29" s="985">
        <v>20</v>
      </c>
      <c r="D29" s="986">
        <v>3.3172015410000002</v>
      </c>
      <c r="E29" s="987">
        <v>0.23036121800000001</v>
      </c>
      <c r="F29" s="988">
        <v>3.2728474539999999</v>
      </c>
      <c r="G29" s="985">
        <v>0.227281073</v>
      </c>
      <c r="H29" s="986">
        <v>20.72895536</v>
      </c>
      <c r="I29" s="987">
        <v>0.238592948</v>
      </c>
      <c r="J29" s="988">
        <v>22.837389999999999</v>
      </c>
      <c r="K29" s="985">
        <v>0.26141700000000001</v>
      </c>
      <c r="L29" s="157"/>
      <c r="M29" s="357"/>
      <c r="N29" s="978"/>
      <c r="O29" s="978" t="s">
        <v>498</v>
      </c>
      <c r="P29" s="968" t="s">
        <v>40</v>
      </c>
      <c r="Q29" s="969">
        <v>0.25863464800000002</v>
      </c>
      <c r="R29" s="969">
        <v>0.280444311</v>
      </c>
      <c r="S29" s="970"/>
      <c r="T29" s="973"/>
      <c r="U29" s="974" t="s">
        <v>500</v>
      </c>
      <c r="V29" s="975"/>
      <c r="W29" s="659"/>
      <c r="X29" s="660"/>
      <c r="Y29" s="357"/>
      <c r="Z29" s="357"/>
      <c r="AA29" s="357"/>
      <c r="AB29" s="357"/>
      <c r="AC29" s="357"/>
      <c r="AD29" s="357"/>
      <c r="AE29" s="357"/>
      <c r="AF29" s="357"/>
      <c r="AG29" s="357"/>
    </row>
    <row r="30" spans="1:39" s="162" customFormat="1" ht="10.5" customHeight="1">
      <c r="A30" s="989" t="s">
        <v>499</v>
      </c>
      <c r="B30" s="995" t="s">
        <v>40</v>
      </c>
      <c r="C30" s="991">
        <v>16</v>
      </c>
      <c r="D30" s="992">
        <v>3.2120758399999998</v>
      </c>
      <c r="E30" s="993">
        <v>0.278826028</v>
      </c>
      <c r="F30" s="994">
        <v>3.2276954789999999</v>
      </c>
      <c r="G30" s="991">
        <v>0.28018189900000001</v>
      </c>
      <c r="H30" s="992">
        <v>20.774530120000001</v>
      </c>
      <c r="I30" s="993">
        <v>0.29889690000000002</v>
      </c>
      <c r="J30" s="994">
        <v>23.058489999999999</v>
      </c>
      <c r="K30" s="991">
        <v>0.32993499999999998</v>
      </c>
      <c r="L30" s="157"/>
      <c r="M30" s="357"/>
      <c r="N30" s="978"/>
      <c r="O30" s="978" t="s">
        <v>497</v>
      </c>
      <c r="P30" s="968" t="s">
        <v>40</v>
      </c>
      <c r="Q30" s="969">
        <v>0.25807644600000001</v>
      </c>
      <c r="R30" s="969">
        <v>0.26806091199999998</v>
      </c>
      <c r="S30" s="970"/>
      <c r="T30" s="973"/>
      <c r="U30" s="974" t="s">
        <v>499</v>
      </c>
      <c r="V30" s="975"/>
      <c r="W30" s="659"/>
      <c r="X30" s="660"/>
      <c r="Y30" s="357"/>
      <c r="Z30" s="357"/>
      <c r="AA30" s="357"/>
      <c r="AB30" s="357"/>
      <c r="AC30" s="357"/>
      <c r="AD30" s="357"/>
      <c r="AE30" s="357"/>
      <c r="AF30" s="357"/>
      <c r="AG30" s="357"/>
    </row>
    <row r="31" spans="1:39" s="162" customFormat="1" ht="10.5" customHeight="1">
      <c r="A31" s="983" t="s">
        <v>501</v>
      </c>
      <c r="B31" s="996" t="s">
        <v>40</v>
      </c>
      <c r="C31" s="985">
        <v>20</v>
      </c>
      <c r="D31" s="986">
        <v>3.181434726</v>
      </c>
      <c r="E31" s="987">
        <v>0.22093296700000001</v>
      </c>
      <c r="F31" s="988">
        <v>3.194889275</v>
      </c>
      <c r="G31" s="985">
        <v>0.22186731100000001</v>
      </c>
      <c r="H31" s="986">
        <v>18.873038520000001</v>
      </c>
      <c r="I31" s="987">
        <v>0.21723110600000001</v>
      </c>
      <c r="J31" s="988">
        <v>22.168900000000001</v>
      </c>
      <c r="K31" s="985">
        <v>0.25376500000000002</v>
      </c>
      <c r="L31" s="157"/>
      <c r="M31" s="357"/>
      <c r="N31" s="978"/>
      <c r="O31" s="978" t="s">
        <v>500</v>
      </c>
      <c r="P31" s="968" t="s">
        <v>40</v>
      </c>
      <c r="Q31" s="969">
        <v>0.238592948</v>
      </c>
      <c r="R31" s="969">
        <v>0.26141705500000001</v>
      </c>
      <c r="S31" s="970"/>
      <c r="T31" s="973"/>
      <c r="U31" s="974" t="s">
        <v>501</v>
      </c>
      <c r="V31" s="975"/>
      <c r="W31" s="659"/>
      <c r="X31" s="660"/>
      <c r="Y31" s="357"/>
      <c r="Z31" s="357"/>
      <c r="AA31" s="357"/>
      <c r="AB31" s="357"/>
      <c r="AC31" s="357"/>
      <c r="AD31" s="357"/>
      <c r="AE31" s="357"/>
      <c r="AF31" s="357"/>
      <c r="AG31" s="357"/>
    </row>
    <row r="32" spans="1:39" s="162" customFormat="1" ht="10.5" customHeight="1">
      <c r="A32" s="989" t="s">
        <v>497</v>
      </c>
      <c r="B32" s="995" t="s">
        <v>40</v>
      </c>
      <c r="C32" s="991">
        <v>20</v>
      </c>
      <c r="D32" s="992">
        <v>2.7332305680000002</v>
      </c>
      <c r="E32" s="993">
        <v>0.18980767800000001</v>
      </c>
      <c r="F32" s="994">
        <v>2.9155757499999999</v>
      </c>
      <c r="G32" s="991">
        <v>0.20247053800000001</v>
      </c>
      <c r="H32" s="992">
        <v>22.42168161</v>
      </c>
      <c r="I32" s="993">
        <v>0.25807644600000001</v>
      </c>
      <c r="J32" s="994">
        <v>23.4178</v>
      </c>
      <c r="K32" s="991">
        <v>0.26806099999999999</v>
      </c>
      <c r="L32" s="157"/>
      <c r="M32" s="357"/>
      <c r="N32" s="978"/>
      <c r="O32" s="978" t="s">
        <v>501</v>
      </c>
      <c r="P32" s="968" t="s">
        <v>40</v>
      </c>
      <c r="Q32" s="969">
        <v>0.21723110600000001</v>
      </c>
      <c r="R32" s="969">
        <v>0.253764869</v>
      </c>
      <c r="S32" s="970"/>
      <c r="T32" s="973"/>
      <c r="U32" s="974" t="s">
        <v>497</v>
      </c>
      <c r="V32" s="975"/>
      <c r="W32" s="659"/>
      <c r="X32" s="660"/>
      <c r="Y32" s="357"/>
      <c r="Z32" s="357"/>
      <c r="AA32" s="357"/>
      <c r="AB32" s="357"/>
      <c r="AC32" s="357"/>
      <c r="AD32" s="357"/>
      <c r="AE32" s="357"/>
      <c r="AF32" s="357"/>
      <c r="AG32" s="357"/>
    </row>
    <row r="33" spans="1:33" s="162" customFormat="1" ht="10.5" customHeight="1">
      <c r="A33" s="983" t="s">
        <v>229</v>
      </c>
      <c r="B33" s="996" t="s">
        <v>30</v>
      </c>
      <c r="C33" s="985">
        <v>12.656459999999999</v>
      </c>
      <c r="D33" s="986">
        <v>8.2079672680000009</v>
      </c>
      <c r="E33" s="987">
        <v>0.90072220300000005</v>
      </c>
      <c r="F33" s="988">
        <v>8.9388155250000008</v>
      </c>
      <c r="G33" s="985">
        <v>0.98092369899999998</v>
      </c>
      <c r="H33" s="986">
        <v>39.466510049999997</v>
      </c>
      <c r="I33" s="987">
        <v>0.71783835100000004</v>
      </c>
      <c r="J33" s="988">
        <v>46.603499999999997</v>
      </c>
      <c r="K33" s="985">
        <v>0.84299199999999996</v>
      </c>
      <c r="L33" s="157"/>
      <c r="M33" s="357"/>
      <c r="N33" s="979" t="s">
        <v>30</v>
      </c>
      <c r="O33" s="958" t="s">
        <v>504</v>
      </c>
      <c r="P33" s="968" t="s">
        <v>30</v>
      </c>
      <c r="Q33" s="969">
        <v>0.81425563999999995</v>
      </c>
      <c r="R33" s="969">
        <v>0.83068098400000001</v>
      </c>
      <c r="S33" s="970"/>
      <c r="T33" s="973"/>
      <c r="U33" s="974" t="s">
        <v>229</v>
      </c>
      <c r="V33" s="975"/>
      <c r="W33" s="659"/>
      <c r="X33" s="660"/>
      <c r="Y33" s="357"/>
      <c r="Z33" s="357"/>
      <c r="AA33" s="357"/>
      <c r="AB33" s="357"/>
      <c r="AC33" s="357"/>
      <c r="AD33" s="357"/>
      <c r="AE33" s="357"/>
      <c r="AF33" s="357"/>
      <c r="AG33" s="357"/>
    </row>
    <row r="34" spans="1:33" s="162" customFormat="1" ht="10.5" customHeight="1">
      <c r="A34" s="989" t="s">
        <v>504</v>
      </c>
      <c r="B34" s="995" t="s">
        <v>30</v>
      </c>
      <c r="C34" s="991">
        <v>4.2625000000000002</v>
      </c>
      <c r="D34" s="992">
        <v>1.8683424749999999</v>
      </c>
      <c r="E34" s="993">
        <v>0.60877890999999995</v>
      </c>
      <c r="F34" s="994">
        <v>2.400749013</v>
      </c>
      <c r="G34" s="991">
        <v>0.78225774299999995</v>
      </c>
      <c r="H34" s="992">
        <v>15.077001709999999</v>
      </c>
      <c r="I34" s="993">
        <v>0.81425563999999995</v>
      </c>
      <c r="J34" s="994">
        <v>15.46612</v>
      </c>
      <c r="K34" s="991">
        <v>0.830681</v>
      </c>
      <c r="L34" s="157"/>
      <c r="M34" s="357"/>
      <c r="N34" s="958"/>
      <c r="O34" s="978" t="s">
        <v>229</v>
      </c>
      <c r="P34" s="958" t="s">
        <v>30</v>
      </c>
      <c r="Q34" s="969">
        <v>0.71783835100000004</v>
      </c>
      <c r="R34" s="969">
        <v>0.84299239500000001</v>
      </c>
      <c r="S34" s="970"/>
      <c r="T34" s="973"/>
      <c r="U34" s="974" t="s">
        <v>504</v>
      </c>
      <c r="V34" s="975"/>
      <c r="W34" s="659"/>
      <c r="X34" s="660"/>
      <c r="Y34" s="357"/>
      <c r="Z34" s="357"/>
      <c r="AA34" s="357"/>
      <c r="AB34" s="357"/>
      <c r="AC34" s="357"/>
      <c r="AD34" s="357"/>
      <c r="AE34" s="357"/>
      <c r="AF34" s="357"/>
      <c r="AG34" s="357"/>
    </row>
    <row r="35" spans="1:33" s="162" customFormat="1" ht="10.5" customHeight="1">
      <c r="A35" s="983" t="s">
        <v>502</v>
      </c>
      <c r="B35" s="996" t="s">
        <v>30</v>
      </c>
      <c r="C35" s="985">
        <v>2.9942700000000002</v>
      </c>
      <c r="D35" s="986">
        <v>0.91234910000000002</v>
      </c>
      <c r="E35" s="987">
        <v>0.42319213999999999</v>
      </c>
      <c r="F35" s="988">
        <v>1.6871310289999999</v>
      </c>
      <c r="G35" s="985">
        <v>0.78257389600000005</v>
      </c>
      <c r="H35" s="986">
        <v>4.4119338219999999</v>
      </c>
      <c r="I35" s="987">
        <v>0.339194041</v>
      </c>
      <c r="J35" s="988">
        <v>9.6980109999999993</v>
      </c>
      <c r="K35" s="985">
        <v>0.74149600000000004</v>
      </c>
      <c r="L35" s="157"/>
      <c r="M35" s="357"/>
      <c r="N35" s="958"/>
      <c r="O35" s="980" t="s">
        <v>502</v>
      </c>
      <c r="P35" s="958" t="s">
        <v>30</v>
      </c>
      <c r="Q35" s="969">
        <v>0.339194041</v>
      </c>
      <c r="R35" s="969">
        <v>0.74149644400000003</v>
      </c>
      <c r="S35" s="970"/>
      <c r="T35" s="973"/>
      <c r="U35" s="974" t="s">
        <v>502</v>
      </c>
      <c r="V35" s="975"/>
      <c r="W35" s="659"/>
      <c r="X35" s="660"/>
      <c r="Y35" s="503"/>
      <c r="Z35" s="503"/>
      <c r="AA35" s="357"/>
      <c r="AB35" s="357"/>
      <c r="AC35" s="357"/>
      <c r="AD35" s="357"/>
      <c r="AE35" s="357"/>
      <c r="AF35" s="357"/>
      <c r="AG35" s="357"/>
    </row>
    <row r="36" spans="1:33" s="162" customFormat="1" ht="10.5" customHeight="1">
      <c r="A36" s="989" t="s">
        <v>503</v>
      </c>
      <c r="B36" s="995" t="s">
        <v>30</v>
      </c>
      <c r="C36" s="991">
        <v>16.05958</v>
      </c>
      <c r="D36" s="992">
        <v>0</v>
      </c>
      <c r="E36" s="993">
        <v>0</v>
      </c>
      <c r="F36" s="994">
        <v>0</v>
      </c>
      <c r="G36" s="991">
        <v>0</v>
      </c>
      <c r="H36" s="992">
        <v>0</v>
      </c>
      <c r="I36" s="993">
        <v>0</v>
      </c>
      <c r="J36" s="994">
        <v>0.50091399999999997</v>
      </c>
      <c r="K36" s="991">
        <v>7.1409999999999998E-3</v>
      </c>
      <c r="L36" s="157"/>
      <c r="M36" s="357"/>
      <c r="N36" s="958"/>
      <c r="O36" s="980" t="s">
        <v>503</v>
      </c>
      <c r="P36" s="958" t="s">
        <v>30</v>
      </c>
      <c r="Q36" s="969">
        <v>0</v>
      </c>
      <c r="R36" s="969">
        <v>7.140792E-3</v>
      </c>
      <c r="S36" s="970"/>
      <c r="T36" s="973"/>
      <c r="U36" s="974" t="s">
        <v>503</v>
      </c>
      <c r="V36" s="975"/>
      <c r="W36" s="659"/>
      <c r="X36" s="660"/>
      <c r="Y36" s="503"/>
      <c r="Z36" s="503"/>
      <c r="AA36" s="357"/>
      <c r="AB36" s="357"/>
      <c r="AC36" s="357"/>
      <c r="AD36" s="357"/>
      <c r="AE36" s="357"/>
      <c r="AF36" s="357"/>
      <c r="AG36" s="357"/>
    </row>
    <row r="37" spans="1:33" s="162" customFormat="1" ht="10.5" hidden="1" customHeight="1">
      <c r="A37" s="495"/>
      <c r="B37" s="706"/>
      <c r="C37" s="881"/>
      <c r="D37" s="558"/>
      <c r="E37" s="559"/>
      <c r="F37" s="560"/>
      <c r="G37" s="557"/>
      <c r="H37" s="558"/>
      <c r="I37" s="559"/>
      <c r="J37" s="560"/>
      <c r="K37" s="557"/>
      <c r="L37" s="157"/>
      <c r="M37" s="357"/>
      <c r="N37" s="958"/>
      <c r="O37" s="980"/>
      <c r="P37" s="958"/>
      <c r="Q37" s="969"/>
      <c r="R37" s="969"/>
      <c r="S37" s="970"/>
      <c r="T37" s="973"/>
      <c r="U37" s="974"/>
      <c r="V37" s="975"/>
      <c r="W37" s="659"/>
      <c r="X37" s="660"/>
      <c r="Y37" s="357"/>
      <c r="Z37" s="357"/>
      <c r="AA37" s="357"/>
      <c r="AB37" s="357"/>
      <c r="AC37" s="357"/>
      <c r="AD37" s="357"/>
      <c r="AE37" s="357"/>
      <c r="AF37" s="357"/>
      <c r="AG37" s="357"/>
    </row>
    <row r="38" spans="1:33" s="162" customFormat="1" ht="26.25" customHeight="1">
      <c r="A38" s="1333" t="s">
        <v>806</v>
      </c>
      <c r="B38" s="1333"/>
      <c r="C38" s="1333"/>
      <c r="D38" s="1333"/>
      <c r="E38" s="1333"/>
      <c r="F38" s="1333"/>
      <c r="G38" s="1333"/>
      <c r="H38" s="1333"/>
      <c r="I38" s="1333"/>
      <c r="J38" s="1333"/>
      <c r="K38" s="1333"/>
      <c r="L38" s="157"/>
      <c r="M38" s="357"/>
      <c r="N38" s="958"/>
      <c r="O38" s="980"/>
      <c r="P38" s="968"/>
      <c r="Q38" s="969"/>
      <c r="R38" s="969"/>
      <c r="S38" s="970"/>
      <c r="T38" s="973"/>
      <c r="U38" s="974"/>
      <c r="V38" s="975"/>
      <c r="W38" s="659"/>
      <c r="X38" s="660"/>
      <c r="Y38" s="357"/>
      <c r="Z38" s="357"/>
      <c r="AA38" s="357"/>
      <c r="AB38" s="357"/>
      <c r="AC38" s="357"/>
      <c r="AD38" s="357"/>
      <c r="AE38" s="357"/>
      <c r="AF38" s="357"/>
      <c r="AG38" s="357"/>
    </row>
    <row r="39" spans="1:33" s="162" customFormat="1" ht="14.25" customHeight="1">
      <c r="A39" s="478"/>
      <c r="B39" s="216"/>
      <c r="C39" s="216"/>
      <c r="D39" s="216"/>
      <c r="E39" s="216"/>
      <c r="F39" s="216"/>
      <c r="G39" s="216"/>
      <c r="H39" s="216"/>
      <c r="I39" s="216"/>
      <c r="J39" s="216"/>
      <c r="K39" s="216"/>
      <c r="L39" s="157"/>
      <c r="M39" s="357"/>
      <c r="N39" s="958"/>
      <c r="O39" s="357"/>
      <c r="P39" s="357"/>
      <c r="Q39" s="357"/>
      <c r="R39" s="357"/>
      <c r="S39" s="970"/>
      <c r="T39" s="973"/>
      <c r="U39" s="974"/>
      <c r="V39" s="975"/>
      <c r="W39" s="659"/>
      <c r="X39" s="660"/>
      <c r="Y39" s="357"/>
      <c r="Z39" s="357"/>
      <c r="AA39" s="357"/>
      <c r="AB39" s="357"/>
      <c r="AC39" s="357"/>
      <c r="AD39" s="357"/>
      <c r="AE39" s="357"/>
      <c r="AF39" s="357"/>
      <c r="AG39" s="357"/>
    </row>
    <row r="40" spans="1:33" s="162" customFormat="1" ht="11.25" customHeight="1">
      <c r="B40" s="216"/>
      <c r="C40" s="216"/>
      <c r="D40" s="216"/>
      <c r="E40" s="216"/>
      <c r="F40" s="216"/>
      <c r="G40" s="216"/>
      <c r="H40" s="216"/>
      <c r="I40" s="216"/>
      <c r="J40" s="216"/>
      <c r="K40" s="216"/>
      <c r="L40" s="157"/>
      <c r="M40" s="357"/>
      <c r="N40" s="958"/>
      <c r="O40" s="357"/>
      <c r="P40" s="357"/>
      <c r="Q40" s="357"/>
      <c r="R40" s="357"/>
      <c r="S40" s="970"/>
      <c r="T40" s="973"/>
      <c r="U40" s="975"/>
      <c r="V40" s="975"/>
      <c r="W40" s="659"/>
      <c r="X40" s="660"/>
      <c r="Y40" s="357"/>
      <c r="Z40" s="357"/>
      <c r="AA40" s="357"/>
      <c r="AB40" s="357"/>
      <c r="AC40" s="357"/>
      <c r="AD40" s="357"/>
      <c r="AE40" s="357"/>
      <c r="AF40" s="357"/>
      <c r="AG40" s="357"/>
    </row>
    <row r="41" spans="1:33" s="162" customFormat="1" ht="11.25" customHeight="1">
      <c r="A41" s="204"/>
      <c r="B41" s="216"/>
      <c r="C41" s="216"/>
      <c r="D41" s="216"/>
      <c r="E41" s="216"/>
      <c r="F41" s="216"/>
      <c r="G41" s="216"/>
      <c r="H41" s="216"/>
      <c r="I41" s="216"/>
      <c r="J41" s="216"/>
      <c r="K41" s="216"/>
      <c r="L41" s="157"/>
      <c r="M41" s="357"/>
      <c r="N41" s="958"/>
      <c r="O41" s="357"/>
      <c r="P41" s="357"/>
      <c r="Q41" s="357"/>
      <c r="R41" s="357"/>
      <c r="S41" s="970"/>
      <c r="T41" s="973"/>
      <c r="U41" s="975"/>
      <c r="V41" s="975"/>
      <c r="W41" s="659"/>
      <c r="X41" s="660"/>
      <c r="Y41" s="357"/>
      <c r="Z41" s="357"/>
      <c r="AA41" s="357"/>
      <c r="AB41" s="357"/>
      <c r="AC41" s="357"/>
      <c r="AD41" s="357"/>
      <c r="AE41" s="357"/>
      <c r="AF41" s="357"/>
      <c r="AG41" s="357"/>
    </row>
    <row r="42" spans="1:33" s="162" customFormat="1" ht="11.25" customHeight="1">
      <c r="A42" s="204"/>
      <c r="B42" s="216"/>
      <c r="C42" s="216"/>
      <c r="D42" s="216"/>
      <c r="E42" s="216"/>
      <c r="F42" s="216"/>
      <c r="G42" s="216"/>
      <c r="H42" s="216"/>
      <c r="I42" s="216"/>
      <c r="J42" s="216"/>
      <c r="K42" s="216"/>
      <c r="L42" s="157"/>
      <c r="M42" s="357"/>
      <c r="N42" s="958"/>
      <c r="O42" s="357"/>
      <c r="P42" s="357"/>
      <c r="Q42" s="357"/>
      <c r="R42" s="357"/>
      <c r="S42" s="970"/>
      <c r="T42" s="973"/>
      <c r="U42" s="975"/>
      <c r="V42" s="975"/>
      <c r="W42" s="659"/>
      <c r="X42" s="660"/>
      <c r="Y42" s="357"/>
      <c r="Z42" s="357"/>
      <c r="AA42" s="357"/>
      <c r="AB42" s="357"/>
      <c r="AC42" s="357"/>
      <c r="AD42" s="357"/>
      <c r="AE42" s="357"/>
      <c r="AF42" s="357"/>
      <c r="AG42" s="357"/>
    </row>
    <row r="43" spans="1:33" s="162" customFormat="1" ht="11.25" customHeight="1">
      <c r="A43" s="204"/>
      <c r="B43" s="216"/>
      <c r="C43" s="216"/>
      <c r="D43" s="216"/>
      <c r="E43" s="216"/>
      <c r="F43" s="216"/>
      <c r="G43" s="216"/>
      <c r="H43" s="216"/>
      <c r="I43" s="216"/>
      <c r="J43" s="216"/>
      <c r="K43" s="216"/>
      <c r="L43" s="157"/>
      <c r="M43" s="357"/>
      <c r="N43" s="958"/>
      <c r="O43" s="357"/>
      <c r="P43" s="357"/>
      <c r="Q43" s="357"/>
      <c r="R43" s="357"/>
      <c r="S43" s="970"/>
      <c r="T43" s="973"/>
      <c r="U43" s="975"/>
      <c r="V43" s="975"/>
      <c r="W43" s="659"/>
      <c r="X43" s="660"/>
      <c r="Y43" s="357"/>
      <c r="Z43" s="357"/>
      <c r="AA43" s="357"/>
      <c r="AB43" s="357"/>
      <c r="AC43" s="357"/>
      <c r="AD43" s="357"/>
      <c r="AE43" s="357"/>
      <c r="AF43" s="357"/>
      <c r="AG43" s="357"/>
    </row>
    <row r="44" spans="1:33" s="162" customFormat="1" ht="11.25" customHeight="1">
      <c r="A44" s="204"/>
      <c r="B44" s="216"/>
      <c r="C44" s="216"/>
      <c r="D44" s="216"/>
      <c r="E44" s="216"/>
      <c r="F44" s="216"/>
      <c r="G44" s="216"/>
      <c r="H44" s="216"/>
      <c r="I44" s="216"/>
      <c r="J44" s="216"/>
      <c r="K44" s="216"/>
      <c r="L44" s="157"/>
      <c r="M44" s="357"/>
      <c r="N44" s="958"/>
      <c r="O44" s="357"/>
      <c r="P44" s="357"/>
      <c r="Q44" s="357"/>
      <c r="R44" s="357"/>
      <c r="S44" s="970"/>
      <c r="T44" s="973"/>
      <c r="U44" s="975"/>
      <c r="V44" s="975"/>
      <c r="W44" s="659"/>
      <c r="X44" s="660"/>
      <c r="Y44" s="357"/>
      <c r="Z44" s="357"/>
      <c r="AA44" s="357"/>
      <c r="AB44" s="357"/>
      <c r="AC44" s="357"/>
      <c r="AD44" s="357"/>
      <c r="AE44" s="357"/>
      <c r="AF44" s="357"/>
      <c r="AG44" s="357"/>
    </row>
    <row r="45" spans="1:33" s="162" customFormat="1" ht="11.25" customHeight="1">
      <c r="A45" s="204"/>
      <c r="B45" s="216"/>
      <c r="C45" s="216"/>
      <c r="D45" s="216"/>
      <c r="E45" s="216"/>
      <c r="F45" s="216"/>
      <c r="G45" s="216"/>
      <c r="H45" s="216"/>
      <c r="I45" s="216"/>
      <c r="J45" s="216"/>
      <c r="K45" s="216"/>
      <c r="L45" s="157"/>
      <c r="M45" s="357"/>
      <c r="N45" s="958"/>
      <c r="O45" s="357"/>
      <c r="P45" s="357"/>
      <c r="Q45" s="357"/>
      <c r="R45" s="357"/>
      <c r="S45" s="968"/>
      <c r="T45" s="973"/>
      <c r="U45" s="975"/>
      <c r="V45" s="975"/>
      <c r="W45" s="659"/>
      <c r="X45" s="660"/>
      <c r="Y45" s="357"/>
      <c r="Z45" s="357"/>
      <c r="AA45" s="357"/>
      <c r="AB45" s="357"/>
      <c r="AC45" s="357"/>
      <c r="AD45" s="357"/>
      <c r="AE45" s="357"/>
      <c r="AF45" s="357"/>
      <c r="AG45" s="357"/>
    </row>
    <row r="46" spans="1:33" s="162" customFormat="1" ht="11.25" customHeight="1">
      <c r="A46" s="204"/>
      <c r="B46" s="216"/>
      <c r="C46" s="216"/>
      <c r="D46" s="216"/>
      <c r="E46" s="216"/>
      <c r="F46" s="216"/>
      <c r="G46" s="216"/>
      <c r="H46" s="216"/>
      <c r="I46" s="216"/>
      <c r="J46" s="216"/>
      <c r="K46" s="216"/>
      <c r="L46" s="157"/>
      <c r="M46" s="357"/>
      <c r="N46" s="958"/>
      <c r="O46" s="357"/>
      <c r="P46" s="357"/>
      <c r="Q46" s="357"/>
      <c r="R46" s="357"/>
      <c r="S46" s="968"/>
      <c r="T46" s="973"/>
      <c r="U46" s="975"/>
      <c r="V46" s="975"/>
      <c r="W46" s="659"/>
      <c r="X46" s="660"/>
      <c r="Y46" s="357"/>
      <c r="Z46" s="357"/>
      <c r="AA46" s="357"/>
      <c r="AB46" s="357"/>
      <c r="AC46" s="357"/>
      <c r="AD46" s="357"/>
      <c r="AE46" s="357"/>
      <c r="AF46" s="357"/>
      <c r="AG46" s="357"/>
    </row>
    <row r="47" spans="1:33" s="162" customFormat="1" ht="11.25" customHeight="1">
      <c r="A47" s="204"/>
      <c r="B47" s="216"/>
      <c r="C47" s="216"/>
      <c r="D47" s="216"/>
      <c r="E47" s="216"/>
      <c r="F47" s="216"/>
      <c r="G47" s="216"/>
      <c r="H47" s="216"/>
      <c r="I47" s="216"/>
      <c r="J47" s="216"/>
      <c r="K47" s="216"/>
      <c r="L47" s="157"/>
      <c r="M47" s="357"/>
      <c r="N47" s="958"/>
      <c r="O47" s="357"/>
      <c r="P47" s="357"/>
      <c r="Q47" s="357"/>
      <c r="R47" s="357"/>
      <c r="S47" s="968"/>
      <c r="T47" s="973"/>
      <c r="U47" s="975"/>
      <c r="V47" s="975"/>
      <c r="W47" s="659"/>
      <c r="X47" s="660"/>
      <c r="Y47" s="357"/>
      <c r="Z47" s="357"/>
      <c r="AA47" s="357"/>
      <c r="AB47" s="357"/>
      <c r="AC47" s="357"/>
      <c r="AD47" s="357"/>
      <c r="AE47" s="357"/>
      <c r="AF47" s="357"/>
      <c r="AG47" s="357"/>
    </row>
    <row r="48" spans="1:33" s="162" customFormat="1" ht="11.25" customHeight="1">
      <c r="A48" s="204"/>
      <c r="B48" s="216"/>
      <c r="C48" s="216"/>
      <c r="D48" s="216"/>
      <c r="E48" s="216"/>
      <c r="F48" s="216"/>
      <c r="G48" s="216"/>
      <c r="H48" s="216"/>
      <c r="I48" s="216"/>
      <c r="J48" s="216"/>
      <c r="K48" s="216"/>
      <c r="L48" s="157"/>
      <c r="M48" s="357"/>
      <c r="N48" s="958"/>
      <c r="O48" s="357"/>
      <c r="P48" s="357"/>
      <c r="Q48" s="357"/>
      <c r="R48" s="357"/>
      <c r="S48" s="968"/>
      <c r="T48" s="973"/>
      <c r="U48" s="975"/>
      <c r="V48" s="975"/>
      <c r="W48" s="659"/>
      <c r="X48" s="660"/>
      <c r="Y48" s="357"/>
      <c r="Z48" s="357"/>
      <c r="AA48" s="357"/>
      <c r="AB48" s="357"/>
      <c r="AC48" s="357"/>
      <c r="AD48" s="357"/>
      <c r="AE48" s="357"/>
      <c r="AF48" s="357"/>
      <c r="AG48" s="357"/>
    </row>
    <row r="49" spans="1:33" s="162" customFormat="1" ht="11.25" customHeight="1">
      <c r="A49" s="204"/>
      <c r="B49" s="216"/>
      <c r="C49" s="216"/>
      <c r="D49" s="216"/>
      <c r="E49" s="216"/>
      <c r="F49" s="216"/>
      <c r="G49" s="216"/>
      <c r="H49" s="216"/>
      <c r="I49" s="216"/>
      <c r="J49" s="216"/>
      <c r="K49" s="216"/>
      <c r="L49" s="157"/>
      <c r="M49" s="357"/>
      <c r="N49" s="958"/>
      <c r="O49" s="357"/>
      <c r="P49" s="357"/>
      <c r="Q49" s="357"/>
      <c r="R49" s="357"/>
      <c r="S49" s="968"/>
      <c r="T49" s="973"/>
      <c r="U49" s="975"/>
      <c r="V49" s="975"/>
      <c r="W49" s="659"/>
      <c r="X49" s="660"/>
      <c r="Y49" s="357"/>
      <c r="Z49" s="357"/>
      <c r="AA49" s="357"/>
      <c r="AB49" s="357"/>
      <c r="AC49" s="357"/>
      <c r="AD49" s="357"/>
      <c r="AE49" s="357"/>
      <c r="AF49" s="357"/>
      <c r="AG49" s="357"/>
    </row>
    <row r="50" spans="1:33" s="162" customFormat="1" ht="11.25" customHeight="1">
      <c r="A50" s="204"/>
      <c r="B50" s="216"/>
      <c r="C50" s="216"/>
      <c r="D50" s="216"/>
      <c r="E50" s="216"/>
      <c r="F50" s="216"/>
      <c r="G50" s="216"/>
      <c r="H50" s="216"/>
      <c r="I50" s="216"/>
      <c r="J50" s="216"/>
      <c r="K50" s="216"/>
      <c r="L50" s="157"/>
      <c r="M50" s="357"/>
      <c r="N50" s="958"/>
      <c r="O50" s="357"/>
      <c r="P50" s="357"/>
      <c r="Q50" s="357"/>
      <c r="R50" s="357"/>
      <c r="S50" s="968"/>
      <c r="T50" s="973"/>
      <c r="U50" s="975"/>
      <c r="V50" s="975"/>
      <c r="W50" s="659"/>
      <c r="X50" s="660"/>
      <c r="Y50" s="357"/>
      <c r="Z50" s="357"/>
      <c r="AA50" s="357"/>
      <c r="AB50" s="357"/>
      <c r="AC50" s="357"/>
      <c r="AD50" s="357"/>
      <c r="AE50" s="357"/>
      <c r="AF50" s="357"/>
      <c r="AG50" s="357"/>
    </row>
    <row r="51" spans="1:33" s="162" customFormat="1" ht="11.25" customHeight="1">
      <c r="A51" s="204"/>
      <c r="B51" s="216"/>
      <c r="C51" s="216"/>
      <c r="D51" s="216"/>
      <c r="E51" s="216"/>
      <c r="F51" s="216"/>
      <c r="G51" s="216"/>
      <c r="H51" s="216"/>
      <c r="I51" s="216"/>
      <c r="J51" s="216"/>
      <c r="K51" s="216"/>
      <c r="L51" s="157"/>
      <c r="M51" s="357"/>
      <c r="N51" s="958"/>
      <c r="O51" s="357"/>
      <c r="P51" s="357"/>
      <c r="Q51" s="357"/>
      <c r="R51" s="357"/>
      <c r="S51" s="968"/>
      <c r="T51" s="973"/>
      <c r="U51" s="975"/>
      <c r="V51" s="975"/>
      <c r="W51" s="659"/>
      <c r="X51" s="660"/>
      <c r="Y51" s="357"/>
      <c r="Z51" s="357"/>
      <c r="AA51" s="357"/>
      <c r="AB51" s="357"/>
      <c r="AC51" s="357"/>
      <c r="AD51" s="357"/>
      <c r="AE51" s="357"/>
      <c r="AF51" s="357"/>
      <c r="AG51" s="357"/>
    </row>
    <row r="52" spans="1:33" s="162" customFormat="1" ht="11.25" customHeight="1">
      <c r="A52" s="204"/>
      <c r="B52" s="216"/>
      <c r="C52" s="216"/>
      <c r="D52" s="216"/>
      <c r="E52" s="216"/>
      <c r="F52" s="216"/>
      <c r="G52" s="216"/>
      <c r="H52" s="216"/>
      <c r="I52" s="216"/>
      <c r="J52" s="216"/>
      <c r="K52" s="216"/>
      <c r="L52" s="157"/>
      <c r="M52" s="357"/>
      <c r="N52" s="958"/>
      <c r="O52" s="357"/>
      <c r="P52" s="357"/>
      <c r="Q52" s="357"/>
      <c r="R52" s="357"/>
      <c r="S52" s="968"/>
      <c r="T52" s="973"/>
      <c r="U52" s="975"/>
      <c r="V52" s="975"/>
      <c r="W52" s="659"/>
      <c r="X52" s="660"/>
      <c r="Y52" s="357"/>
      <c r="Z52" s="357"/>
      <c r="AA52" s="357"/>
      <c r="AB52" s="357"/>
      <c r="AC52" s="357"/>
      <c r="AD52" s="357"/>
      <c r="AE52" s="357"/>
      <c r="AF52" s="357"/>
      <c r="AG52" s="357"/>
    </row>
    <row r="53" spans="1:33" s="162" customFormat="1" ht="11.25" customHeight="1">
      <c r="A53" s="204"/>
      <c r="B53" s="216"/>
      <c r="C53" s="216"/>
      <c r="D53" s="216"/>
      <c r="E53" s="216"/>
      <c r="F53" s="216"/>
      <c r="G53" s="216"/>
      <c r="H53" s="216"/>
      <c r="I53" s="216"/>
      <c r="J53" s="216"/>
      <c r="K53" s="216"/>
      <c r="L53" s="157"/>
      <c r="M53" s="357"/>
      <c r="N53" s="958"/>
      <c r="O53" s="357"/>
      <c r="P53" s="357"/>
      <c r="Q53" s="357"/>
      <c r="R53" s="357"/>
      <c r="S53" s="968"/>
      <c r="T53" s="973"/>
      <c r="U53" s="975"/>
      <c r="V53" s="975"/>
      <c r="W53" s="659"/>
      <c r="X53" s="660"/>
      <c r="Y53" s="357"/>
      <c r="Z53" s="357"/>
      <c r="AA53" s="357"/>
      <c r="AB53" s="357"/>
      <c r="AC53" s="357"/>
      <c r="AD53" s="357"/>
      <c r="AE53" s="357"/>
      <c r="AF53" s="357"/>
      <c r="AG53" s="357"/>
    </row>
    <row r="54" spans="1:33" s="162" customFormat="1" ht="11.25" customHeight="1">
      <c r="A54" s="204"/>
      <c r="B54" s="216"/>
      <c r="C54" s="216"/>
      <c r="D54" s="216"/>
      <c r="E54" s="216"/>
      <c r="F54" s="216"/>
      <c r="G54" s="216"/>
      <c r="H54" s="216"/>
      <c r="I54" s="216"/>
      <c r="J54" s="216"/>
      <c r="K54" s="216"/>
      <c r="L54" s="157"/>
      <c r="M54" s="357"/>
      <c r="N54" s="958"/>
      <c r="O54" s="357"/>
      <c r="P54" s="357"/>
      <c r="Q54" s="357"/>
      <c r="R54" s="357"/>
      <c r="S54" s="968"/>
      <c r="T54" s="973"/>
      <c r="U54" s="975"/>
      <c r="V54" s="975"/>
      <c r="W54" s="659"/>
      <c r="X54" s="660"/>
      <c r="Y54" s="357"/>
      <c r="Z54" s="357"/>
      <c r="AA54" s="357"/>
      <c r="AB54" s="357"/>
      <c r="AC54" s="357"/>
      <c r="AD54" s="357"/>
      <c r="AE54" s="357"/>
      <c r="AF54" s="357"/>
      <c r="AG54" s="357"/>
    </row>
    <row r="55" spans="1:33" s="162" customFormat="1" ht="11.25" customHeight="1">
      <c r="A55" s="204"/>
      <c r="B55" s="216"/>
      <c r="C55" s="216"/>
      <c r="D55" s="216"/>
      <c r="E55" s="216"/>
      <c r="F55" s="216"/>
      <c r="G55" s="216"/>
      <c r="H55" s="216"/>
      <c r="I55" s="216"/>
      <c r="J55" s="216"/>
      <c r="K55" s="216"/>
      <c r="L55" s="157"/>
      <c r="M55" s="357"/>
      <c r="N55" s="958"/>
      <c r="O55" s="980"/>
      <c r="P55" s="968"/>
      <c r="Q55" s="968"/>
      <c r="R55" s="968"/>
      <c r="S55" s="968"/>
      <c r="T55" s="973"/>
      <c r="U55" s="975"/>
      <c r="V55" s="975"/>
      <c r="W55" s="659"/>
      <c r="X55" s="660"/>
      <c r="Y55" s="357"/>
      <c r="Z55" s="357"/>
      <c r="AA55" s="357"/>
      <c r="AB55" s="357"/>
      <c r="AC55" s="357"/>
      <c r="AD55" s="357"/>
      <c r="AE55" s="357"/>
      <c r="AF55" s="357"/>
      <c r="AG55" s="357"/>
    </row>
    <row r="56" spans="1:33" s="162" customFormat="1" ht="11.25" customHeight="1">
      <c r="A56" s="204"/>
      <c r="B56" s="216"/>
      <c r="C56" s="216"/>
      <c r="D56" s="216"/>
      <c r="E56" s="216"/>
      <c r="F56" s="216"/>
      <c r="G56" s="216"/>
      <c r="H56" s="216"/>
      <c r="I56" s="216"/>
      <c r="J56" s="216"/>
      <c r="K56" s="216"/>
      <c r="L56" s="157"/>
      <c r="M56" s="357"/>
      <c r="N56" s="958"/>
      <c r="O56" s="980"/>
      <c r="P56" s="968"/>
      <c r="Q56" s="968"/>
      <c r="R56" s="968"/>
      <c r="S56" s="968"/>
      <c r="T56" s="973"/>
      <c r="U56" s="975"/>
      <c r="V56" s="975"/>
      <c r="W56" s="659"/>
      <c r="X56" s="660"/>
      <c r="Y56" s="357"/>
      <c r="Z56" s="357"/>
      <c r="AA56" s="357"/>
      <c r="AB56" s="357"/>
      <c r="AC56" s="357"/>
      <c r="AD56" s="357"/>
      <c r="AE56" s="357"/>
      <c r="AF56" s="357"/>
      <c r="AG56" s="357"/>
    </row>
    <row r="57" spans="1:33" s="162" customFormat="1" ht="11.25" customHeight="1">
      <c r="A57" s="204"/>
      <c r="B57" s="216"/>
      <c r="C57" s="216"/>
      <c r="D57" s="216"/>
      <c r="E57" s="216"/>
      <c r="F57" s="216"/>
      <c r="G57" s="216"/>
      <c r="H57" s="216"/>
      <c r="I57" s="216"/>
      <c r="J57" s="216"/>
      <c r="K57" s="216"/>
      <c r="L57" s="157"/>
      <c r="M57" s="357"/>
      <c r="N57" s="958"/>
      <c r="O57" s="980"/>
      <c r="P57" s="968"/>
      <c r="Q57" s="968"/>
      <c r="R57" s="968"/>
      <c r="S57" s="968"/>
      <c r="T57" s="973"/>
      <c r="U57" s="975"/>
      <c r="V57" s="975"/>
      <c r="W57" s="659"/>
      <c r="X57" s="660"/>
      <c r="Y57" s="357"/>
      <c r="Z57" s="357"/>
      <c r="AA57" s="357"/>
      <c r="AB57" s="357"/>
      <c r="AC57" s="357"/>
      <c r="AD57" s="357"/>
      <c r="AE57" s="357"/>
      <c r="AF57" s="357"/>
      <c r="AG57" s="357"/>
    </row>
    <row r="58" spans="1:33" s="162" customFormat="1" ht="11.25" customHeight="1">
      <c r="A58" s="204"/>
      <c r="B58" s="216"/>
      <c r="C58" s="216"/>
      <c r="D58" s="216"/>
      <c r="E58" s="216"/>
      <c r="F58" s="216"/>
      <c r="G58" s="216"/>
      <c r="H58" s="216"/>
      <c r="I58" s="216"/>
      <c r="J58" s="216"/>
      <c r="K58" s="216"/>
      <c r="L58" s="157"/>
      <c r="M58" s="357"/>
      <c r="N58" s="958"/>
      <c r="O58" s="980"/>
      <c r="P58" s="968"/>
      <c r="Q58" s="968"/>
      <c r="R58" s="968"/>
      <c r="S58" s="968"/>
      <c r="T58" s="973"/>
      <c r="U58" s="975"/>
      <c r="V58" s="975"/>
      <c r="W58" s="659"/>
      <c r="X58" s="660"/>
      <c r="Y58" s="357"/>
      <c r="Z58" s="357"/>
      <c r="AA58" s="357"/>
      <c r="AB58" s="357"/>
      <c r="AC58" s="357"/>
      <c r="AD58" s="357"/>
      <c r="AE58" s="357"/>
      <c r="AF58" s="357"/>
      <c r="AG58" s="357"/>
    </row>
    <row r="59" spans="1:33" s="162" customFormat="1" ht="11.25" customHeight="1">
      <c r="A59" s="204"/>
      <c r="B59" s="216"/>
      <c r="C59" s="216"/>
      <c r="D59" s="216"/>
      <c r="E59" s="216"/>
      <c r="F59" s="216"/>
      <c r="G59" s="216"/>
      <c r="H59" s="216"/>
      <c r="I59" s="216"/>
      <c r="J59" s="216"/>
      <c r="K59" s="216"/>
      <c r="L59" s="157"/>
      <c r="M59" s="357"/>
      <c r="N59" s="958"/>
      <c r="O59" s="980"/>
      <c r="P59" s="968"/>
      <c r="Q59" s="968"/>
      <c r="R59" s="968"/>
      <c r="S59" s="968"/>
      <c r="T59" s="973"/>
      <c r="U59" s="975"/>
      <c r="V59" s="975"/>
      <c r="W59" s="659"/>
      <c r="X59" s="660"/>
      <c r="Y59" s="357"/>
      <c r="Z59" s="357"/>
      <c r="AA59" s="357"/>
      <c r="AB59" s="357"/>
      <c r="AC59" s="357"/>
      <c r="AD59" s="357"/>
      <c r="AE59" s="357"/>
      <c r="AF59" s="357"/>
      <c r="AG59" s="357"/>
    </row>
    <row r="60" spans="1:33" s="162" customFormat="1" ht="11.25" customHeight="1">
      <c r="A60" s="204"/>
      <c r="B60" s="216"/>
      <c r="C60" s="216"/>
      <c r="D60" s="216"/>
      <c r="E60" s="216"/>
      <c r="F60" s="216"/>
      <c r="G60" s="216"/>
      <c r="H60" s="216"/>
      <c r="I60" s="216"/>
      <c r="J60" s="216"/>
      <c r="K60" s="216"/>
      <c r="L60" s="157"/>
      <c r="M60" s="357"/>
      <c r="N60" s="958"/>
      <c r="O60" s="980"/>
      <c r="P60" s="968"/>
      <c r="Q60" s="968"/>
      <c r="R60" s="968"/>
      <c r="S60" s="968"/>
      <c r="T60" s="973"/>
      <c r="U60" s="975"/>
      <c r="V60" s="975"/>
      <c r="W60" s="659"/>
      <c r="X60" s="660"/>
      <c r="Y60" s="357"/>
      <c r="Z60" s="357"/>
      <c r="AA60" s="357"/>
      <c r="AB60" s="357"/>
      <c r="AC60" s="357"/>
      <c r="AD60" s="357"/>
      <c r="AE60" s="357"/>
      <c r="AF60" s="357"/>
      <c r="AG60" s="357"/>
    </row>
    <row r="61" spans="1:33" s="162" customFormat="1" ht="11.25" customHeight="1">
      <c r="A61" s="204"/>
      <c r="B61" s="216"/>
      <c r="C61" s="216"/>
      <c r="D61" s="216"/>
      <c r="E61" s="216"/>
      <c r="F61" s="216"/>
      <c r="G61" s="216"/>
      <c r="H61" s="216"/>
      <c r="I61" s="216"/>
      <c r="J61" s="216"/>
      <c r="K61" s="216"/>
      <c r="L61" s="157"/>
      <c r="M61" s="357"/>
      <c r="N61" s="958"/>
      <c r="O61" s="980"/>
      <c r="P61" s="968"/>
      <c r="Q61" s="968"/>
      <c r="R61" s="968"/>
      <c r="S61" s="968"/>
      <c r="T61" s="973"/>
      <c r="U61" s="975"/>
      <c r="V61" s="975"/>
      <c r="W61" s="659"/>
      <c r="X61" s="660"/>
      <c r="Y61" s="357"/>
      <c r="Z61" s="357"/>
      <c r="AA61" s="357"/>
      <c r="AB61" s="357"/>
      <c r="AC61" s="357"/>
      <c r="AD61" s="357"/>
      <c r="AE61" s="357"/>
      <c r="AF61" s="357"/>
      <c r="AG61" s="357"/>
    </row>
    <row r="62" spans="1:33" s="162" customFormat="1" ht="11.25" customHeight="1">
      <c r="A62" s="204"/>
      <c r="B62" s="216"/>
      <c r="C62" s="216"/>
      <c r="D62" s="216"/>
      <c r="E62" s="216"/>
      <c r="F62" s="216"/>
      <c r="G62" s="216"/>
      <c r="H62" s="216"/>
      <c r="I62" s="216"/>
      <c r="J62" s="216"/>
      <c r="K62" s="216"/>
      <c r="L62" s="157"/>
      <c r="M62" s="357"/>
      <c r="N62" s="958"/>
      <c r="O62" s="980"/>
      <c r="P62" s="968"/>
      <c r="Q62" s="968"/>
      <c r="R62" s="968"/>
      <c r="S62" s="968"/>
      <c r="T62" s="973"/>
      <c r="U62" s="975"/>
      <c r="V62" s="975"/>
      <c r="W62" s="659"/>
      <c r="X62" s="660"/>
      <c r="Y62" s="357"/>
      <c r="Z62" s="357"/>
      <c r="AA62" s="357"/>
      <c r="AB62" s="357"/>
      <c r="AC62" s="357"/>
      <c r="AD62" s="357"/>
      <c r="AE62" s="357"/>
      <c r="AF62" s="357"/>
      <c r="AG62" s="357"/>
    </row>
    <row r="63" spans="1:33" s="162" customFormat="1" ht="11.25" customHeight="1">
      <c r="A63" s="204"/>
      <c r="B63" s="216"/>
      <c r="C63" s="216"/>
      <c r="D63" s="216"/>
      <c r="E63" s="216"/>
      <c r="F63" s="216"/>
      <c r="G63" s="216"/>
      <c r="H63" s="216"/>
      <c r="I63" s="216"/>
      <c r="J63" s="216"/>
      <c r="K63" s="216"/>
      <c r="L63" s="157"/>
      <c r="M63" s="357"/>
      <c r="N63" s="958"/>
      <c r="O63" s="980"/>
      <c r="P63" s="968"/>
      <c r="Q63" s="968"/>
      <c r="R63" s="968"/>
      <c r="S63" s="968"/>
      <c r="T63" s="973"/>
      <c r="U63" s="975"/>
      <c r="V63" s="975"/>
      <c r="W63" s="659"/>
      <c r="X63" s="660"/>
      <c r="Y63" s="357"/>
      <c r="Z63" s="357"/>
      <c r="AA63" s="357"/>
      <c r="AB63" s="357"/>
      <c r="AC63" s="357"/>
      <c r="AD63" s="357"/>
      <c r="AE63" s="357"/>
      <c r="AF63" s="357"/>
      <c r="AG63" s="357"/>
    </row>
    <row r="64" spans="1:33" s="162" customFormat="1" ht="11.25" customHeight="1">
      <c r="A64" s="204"/>
      <c r="B64" s="216"/>
      <c r="C64" s="216"/>
      <c r="D64" s="216"/>
      <c r="E64" s="216"/>
      <c r="F64" s="216"/>
      <c r="G64" s="216"/>
      <c r="H64" s="216"/>
      <c r="I64" s="216"/>
      <c r="J64" s="216"/>
      <c r="K64" s="216"/>
      <c r="L64" s="157"/>
      <c r="M64" s="357"/>
      <c r="N64" s="958"/>
      <c r="O64" s="980"/>
      <c r="P64" s="968"/>
      <c r="Q64" s="968"/>
      <c r="R64" s="968"/>
      <c r="S64" s="968"/>
      <c r="T64" s="973"/>
      <c r="U64" s="975"/>
      <c r="V64" s="975"/>
      <c r="W64" s="659"/>
      <c r="X64" s="660"/>
      <c r="Y64" s="357"/>
      <c r="Z64" s="357"/>
      <c r="AA64" s="357"/>
      <c r="AB64" s="357"/>
      <c r="AC64" s="357"/>
      <c r="AD64" s="357"/>
      <c r="AE64" s="357"/>
      <c r="AF64" s="357"/>
      <c r="AG64" s="357"/>
    </row>
    <row r="65" spans="1:33" s="162" customFormat="1" ht="11.25" customHeight="1">
      <c r="A65" s="204"/>
      <c r="B65" s="216"/>
      <c r="C65" s="216"/>
      <c r="D65" s="216"/>
      <c r="E65" s="216"/>
      <c r="F65" s="216"/>
      <c r="G65" s="216"/>
      <c r="H65" s="216"/>
      <c r="I65" s="216"/>
      <c r="J65" s="216"/>
      <c r="K65" s="216"/>
      <c r="L65" s="157"/>
      <c r="M65" s="357"/>
      <c r="N65" s="958"/>
      <c r="O65" s="980"/>
      <c r="P65" s="968"/>
      <c r="Q65" s="968"/>
      <c r="R65" s="968"/>
      <c r="S65" s="968"/>
      <c r="T65" s="973"/>
      <c r="U65" s="975"/>
      <c r="V65" s="975"/>
      <c r="W65" s="659"/>
      <c r="X65" s="660"/>
      <c r="Y65" s="357"/>
      <c r="Z65" s="357"/>
      <c r="AA65" s="357"/>
      <c r="AB65" s="357"/>
      <c r="AC65" s="357"/>
      <c r="AD65" s="357"/>
      <c r="AE65" s="357"/>
      <c r="AF65" s="357"/>
      <c r="AG65" s="357"/>
    </row>
    <row r="66" spans="1:33" s="162" customFormat="1" ht="11.25" customHeight="1">
      <c r="A66" s="204"/>
      <c r="B66" s="216"/>
      <c r="C66" s="216"/>
      <c r="D66" s="216"/>
      <c r="E66" s="216"/>
      <c r="F66" s="216"/>
      <c r="G66" s="216"/>
      <c r="H66" s="216"/>
      <c r="I66" s="216"/>
      <c r="J66" s="216"/>
      <c r="K66" s="216"/>
      <c r="L66" s="157"/>
      <c r="M66" s="357"/>
      <c r="N66" s="958"/>
      <c r="O66" s="980"/>
      <c r="P66" s="968"/>
      <c r="Q66" s="968"/>
      <c r="R66" s="968"/>
      <c r="S66" s="968"/>
      <c r="T66" s="973"/>
      <c r="U66" s="975"/>
      <c r="V66" s="975"/>
      <c r="W66" s="659"/>
      <c r="X66" s="660"/>
      <c r="Y66" s="357"/>
      <c r="Z66" s="357"/>
      <c r="AA66" s="357"/>
      <c r="AB66" s="357"/>
      <c r="AC66" s="357"/>
      <c r="AD66" s="357"/>
      <c r="AE66" s="357"/>
      <c r="AF66" s="357"/>
      <c r="AG66" s="357"/>
    </row>
    <row r="67" spans="1:33" s="162" customFormat="1" ht="11.25" customHeight="1">
      <c r="A67" s="204"/>
      <c r="B67" s="216"/>
      <c r="C67" s="216"/>
      <c r="D67" s="216"/>
      <c r="E67" s="216"/>
      <c r="F67" s="216"/>
      <c r="G67" s="216"/>
      <c r="H67" s="216"/>
      <c r="I67" s="216"/>
      <c r="J67" s="216"/>
      <c r="K67" s="216"/>
      <c r="L67" s="157"/>
      <c r="M67" s="357"/>
      <c r="N67" s="958"/>
      <c r="O67" s="980"/>
      <c r="P67" s="968"/>
      <c r="Q67" s="968"/>
      <c r="R67" s="968"/>
      <c r="S67" s="968"/>
      <c r="T67" s="973"/>
      <c r="U67" s="975"/>
      <c r="V67" s="975"/>
      <c r="W67" s="659"/>
      <c r="X67" s="660"/>
      <c r="Y67" s="357"/>
      <c r="Z67" s="357"/>
      <c r="AA67" s="357"/>
      <c r="AB67" s="357"/>
      <c r="AC67" s="357"/>
      <c r="AD67" s="357"/>
      <c r="AE67" s="357"/>
      <c r="AF67" s="357"/>
      <c r="AG67" s="357"/>
    </row>
    <row r="68" spans="1:33" s="162" customFormat="1" ht="11.25" customHeight="1">
      <c r="A68" s="197" t="s">
        <v>805</v>
      </c>
      <c r="B68" s="216"/>
      <c r="C68" s="216"/>
      <c r="D68" s="216"/>
      <c r="E68" s="216"/>
      <c r="F68" s="216"/>
      <c r="G68" s="216"/>
      <c r="H68" s="216"/>
      <c r="I68" s="216"/>
      <c r="J68" s="216"/>
      <c r="K68" s="216"/>
      <c r="L68" s="157"/>
      <c r="M68" s="357"/>
      <c r="N68" s="958"/>
      <c r="O68" s="980"/>
      <c r="P68" s="968"/>
      <c r="Q68" s="968"/>
      <c r="R68" s="968"/>
      <c r="S68" s="968"/>
      <c r="T68" s="973"/>
      <c r="U68" s="975"/>
      <c r="V68" s="975"/>
      <c r="W68" s="659"/>
      <c r="X68" s="660"/>
      <c r="Y68" s="357"/>
      <c r="Z68" s="357"/>
      <c r="AA68" s="357"/>
      <c r="AB68" s="357"/>
      <c r="AC68" s="357"/>
      <c r="AD68" s="357"/>
      <c r="AE68" s="357"/>
      <c r="AF68" s="357"/>
      <c r="AG68" s="357"/>
    </row>
    <row r="69" spans="1:33" s="162" customFormat="1" ht="11.25" customHeight="1">
      <c r="A69" s="204"/>
      <c r="B69" s="216"/>
      <c r="C69" s="216"/>
      <c r="D69" s="216"/>
      <c r="E69" s="216"/>
      <c r="F69" s="216"/>
      <c r="G69" s="216"/>
      <c r="H69" s="216"/>
      <c r="I69" s="216"/>
      <c r="J69" s="216"/>
      <c r="K69" s="216"/>
      <c r="L69" s="157"/>
      <c r="M69" s="357"/>
      <c r="N69" s="958"/>
      <c r="O69" s="980"/>
      <c r="P69" s="968"/>
      <c r="Q69" s="968"/>
      <c r="R69" s="968"/>
      <c r="S69" s="968"/>
      <c r="T69" s="973"/>
      <c r="U69" s="975"/>
      <c r="V69" s="975"/>
      <c r="W69" s="659"/>
      <c r="X69" s="660"/>
      <c r="Y69" s="357"/>
      <c r="Z69" s="357"/>
      <c r="AA69" s="357"/>
      <c r="AB69" s="357"/>
      <c r="AC69" s="357"/>
      <c r="AD69" s="357"/>
      <c r="AE69" s="357"/>
      <c r="AF69" s="357"/>
      <c r="AG69" s="357"/>
    </row>
    <row r="70" spans="1:33" s="162" customFormat="1" ht="11.25" customHeight="1">
      <c r="A70" s="204"/>
      <c r="B70" s="216"/>
      <c r="C70" s="216"/>
      <c r="D70" s="216"/>
      <c r="E70" s="216"/>
      <c r="F70" s="216"/>
      <c r="G70" s="216"/>
      <c r="H70" s="216"/>
      <c r="I70" s="216"/>
      <c r="J70" s="216"/>
      <c r="K70" s="216"/>
      <c r="L70" s="157"/>
      <c r="M70" s="357"/>
      <c r="N70" s="958"/>
      <c r="O70" s="980"/>
      <c r="P70" s="968"/>
      <c r="Q70" s="968"/>
      <c r="R70" s="968"/>
      <c r="S70" s="968"/>
      <c r="T70" s="973"/>
      <c r="U70" s="975"/>
      <c r="V70" s="975"/>
      <c r="W70" s="659"/>
      <c r="X70" s="660"/>
      <c r="Y70" s="357"/>
      <c r="Z70" s="357"/>
      <c r="AA70" s="357"/>
      <c r="AB70" s="357"/>
      <c r="AC70" s="357"/>
      <c r="AD70" s="357"/>
      <c r="AE70" s="357"/>
      <c r="AF70" s="357"/>
      <c r="AG70" s="357"/>
    </row>
    <row r="71" spans="1:33" s="162" customFormat="1" ht="11.25" customHeight="1">
      <c r="A71" s="204"/>
      <c r="B71" s="216"/>
      <c r="C71" s="216"/>
      <c r="D71" s="216"/>
      <c r="E71" s="216"/>
      <c r="F71" s="216"/>
      <c r="G71" s="216"/>
      <c r="H71" s="216"/>
      <c r="I71" s="216"/>
      <c r="J71" s="216"/>
      <c r="K71" s="216"/>
      <c r="L71" s="157"/>
      <c r="M71" s="357"/>
      <c r="N71" s="958"/>
      <c r="O71" s="980"/>
      <c r="P71" s="968"/>
      <c r="Q71" s="968"/>
      <c r="R71" s="968"/>
      <c r="S71" s="968"/>
      <c r="T71" s="973"/>
      <c r="U71" s="975"/>
      <c r="V71" s="975"/>
      <c r="W71" s="659"/>
      <c r="X71" s="660"/>
      <c r="Y71" s="357"/>
      <c r="Z71" s="357"/>
      <c r="AA71" s="357"/>
      <c r="AB71" s="357"/>
      <c r="AC71" s="357"/>
      <c r="AD71" s="357"/>
      <c r="AE71" s="357"/>
      <c r="AF71" s="357"/>
      <c r="AG71" s="357"/>
    </row>
    <row r="72" spans="1:33" s="162" customFormat="1" ht="12" customHeight="1">
      <c r="A72" s="204"/>
      <c r="B72" s="216"/>
      <c r="C72" s="216"/>
      <c r="D72" s="216"/>
      <c r="E72" s="216"/>
      <c r="F72" s="216"/>
      <c r="G72" s="216"/>
      <c r="H72" s="216"/>
      <c r="I72" s="216"/>
      <c r="J72" s="216"/>
      <c r="K72" s="216"/>
      <c r="L72" s="157"/>
      <c r="M72" s="357"/>
      <c r="N72" s="958"/>
      <c r="O72" s="980"/>
      <c r="P72" s="968"/>
      <c r="Q72" s="968"/>
      <c r="R72" s="968"/>
      <c r="S72" s="968"/>
      <c r="T72" s="973"/>
      <c r="U72" s="975"/>
      <c r="V72" s="975"/>
      <c r="W72" s="659"/>
      <c r="X72" s="660"/>
      <c r="Y72" s="357"/>
      <c r="Z72" s="357"/>
      <c r="AA72" s="357"/>
      <c r="AB72" s="357"/>
      <c r="AC72" s="357"/>
      <c r="AD72" s="357"/>
      <c r="AE72" s="357"/>
      <c r="AF72" s="357"/>
      <c r="AG72" s="357"/>
    </row>
    <row r="73" spans="1:33" s="162" customFormat="1" ht="11.25" customHeight="1">
      <c r="A73" s="204"/>
      <c r="B73" s="216"/>
      <c r="C73" s="216"/>
      <c r="D73" s="216"/>
      <c r="E73" s="216"/>
      <c r="F73" s="216"/>
      <c r="G73" s="216"/>
      <c r="H73" s="216"/>
      <c r="I73" s="216"/>
      <c r="J73" s="216"/>
      <c r="K73" s="216"/>
      <c r="L73" s="157"/>
      <c r="M73" s="357"/>
      <c r="N73" s="958"/>
      <c r="O73" s="980"/>
      <c r="P73" s="968"/>
      <c r="Q73" s="968"/>
      <c r="R73" s="968"/>
      <c r="S73" s="968"/>
      <c r="T73" s="973"/>
      <c r="U73" s="975"/>
      <c r="V73" s="975"/>
      <c r="W73" s="659"/>
      <c r="X73" s="660"/>
      <c r="Y73" s="357"/>
      <c r="Z73" s="357"/>
      <c r="AA73" s="357"/>
      <c r="AB73" s="357"/>
      <c r="AC73" s="357"/>
      <c r="AD73" s="357"/>
      <c r="AE73" s="357"/>
      <c r="AF73" s="357"/>
      <c r="AG73" s="357"/>
    </row>
    <row r="74" spans="1:33" s="162" customFormat="1" ht="11.25" customHeight="1">
      <c r="A74" s="204"/>
      <c r="B74" s="216"/>
      <c r="C74" s="216"/>
      <c r="D74" s="216"/>
      <c r="E74" s="216"/>
      <c r="F74" s="216"/>
      <c r="G74" s="216"/>
      <c r="H74" s="216"/>
      <c r="I74" s="216"/>
      <c r="J74" s="216"/>
      <c r="K74" s="216"/>
      <c r="L74" s="157"/>
      <c r="M74" s="357"/>
      <c r="N74" s="958"/>
      <c r="O74" s="980"/>
      <c r="P74" s="968"/>
      <c r="Q74" s="968"/>
      <c r="R74" s="968"/>
      <c r="S74" s="968"/>
      <c r="T74" s="973"/>
      <c r="U74" s="975"/>
      <c r="V74" s="975"/>
      <c r="W74" s="659"/>
      <c r="X74" s="660"/>
      <c r="Y74" s="357"/>
      <c r="Z74" s="357"/>
      <c r="AA74" s="357"/>
      <c r="AB74" s="357"/>
      <c r="AC74" s="357"/>
      <c r="AD74" s="357"/>
      <c r="AE74" s="357"/>
      <c r="AF74" s="357"/>
      <c r="AG74" s="357"/>
    </row>
    <row r="75" spans="1:33" s="162" customFormat="1" ht="11.25" customHeight="1">
      <c r="A75" s="204"/>
      <c r="B75" s="216"/>
      <c r="C75" s="216"/>
      <c r="D75" s="216"/>
      <c r="E75" s="216"/>
      <c r="F75" s="216"/>
      <c r="G75" s="216"/>
      <c r="H75" s="216"/>
      <c r="I75" s="216"/>
      <c r="J75" s="216"/>
      <c r="K75" s="216"/>
      <c r="L75" s="157"/>
      <c r="M75" s="357"/>
      <c r="N75" s="958"/>
      <c r="O75" s="980"/>
      <c r="P75" s="968"/>
      <c r="Q75" s="968"/>
      <c r="R75" s="968"/>
      <c r="S75" s="968"/>
      <c r="T75" s="973"/>
      <c r="U75" s="975"/>
      <c r="V75" s="975"/>
      <c r="W75" s="659"/>
      <c r="X75" s="660"/>
      <c r="Y75" s="357"/>
      <c r="Z75" s="357"/>
      <c r="AA75" s="357"/>
      <c r="AB75" s="357"/>
      <c r="AC75" s="357"/>
      <c r="AD75" s="357"/>
      <c r="AE75" s="357"/>
      <c r="AF75" s="357"/>
      <c r="AG75" s="357"/>
    </row>
    <row r="76" spans="1:33" s="162" customFormat="1" ht="11.25" customHeight="1">
      <c r="A76" s="204"/>
      <c r="B76" s="216"/>
      <c r="C76" s="216"/>
      <c r="D76" s="216"/>
      <c r="E76" s="216"/>
      <c r="F76" s="216"/>
      <c r="G76" s="216"/>
      <c r="H76" s="216"/>
      <c r="I76" s="216"/>
      <c r="J76" s="216"/>
      <c r="K76" s="216"/>
      <c r="L76" s="157"/>
      <c r="M76" s="357"/>
      <c r="N76" s="958"/>
      <c r="O76" s="980"/>
      <c r="P76" s="968"/>
      <c r="Q76" s="968"/>
      <c r="R76" s="968"/>
      <c r="S76" s="968"/>
      <c r="T76" s="973"/>
      <c r="U76" s="975"/>
      <c r="V76" s="975"/>
      <c r="W76" s="659"/>
      <c r="X76" s="660"/>
      <c r="Y76" s="357"/>
      <c r="Z76" s="357"/>
      <c r="AA76" s="357"/>
      <c r="AB76" s="357"/>
      <c r="AC76" s="357"/>
      <c r="AD76" s="357"/>
      <c r="AE76" s="357"/>
      <c r="AF76" s="357"/>
      <c r="AG76" s="357"/>
    </row>
    <row r="77" spans="1:33" s="162" customFormat="1" ht="11.25" customHeight="1">
      <c r="A77" s="204"/>
      <c r="B77" s="216"/>
      <c r="C77" s="216"/>
      <c r="D77" s="216"/>
      <c r="E77" s="216"/>
      <c r="F77" s="216"/>
      <c r="G77" s="216"/>
      <c r="H77" s="216"/>
      <c r="I77" s="216"/>
      <c r="J77" s="216"/>
      <c r="K77" s="216"/>
      <c r="L77" s="157"/>
      <c r="M77" s="357"/>
      <c r="N77" s="958"/>
      <c r="O77" s="980"/>
      <c r="P77" s="968"/>
      <c r="Q77" s="968"/>
      <c r="R77" s="968"/>
      <c r="S77" s="968"/>
      <c r="T77" s="973"/>
      <c r="U77" s="975"/>
      <c r="V77" s="975"/>
      <c r="W77" s="659"/>
      <c r="X77" s="660"/>
      <c r="Y77" s="357"/>
      <c r="Z77" s="357"/>
      <c r="AA77" s="357"/>
      <c r="AB77" s="357"/>
      <c r="AC77" s="357"/>
      <c r="AD77" s="357"/>
      <c r="AE77" s="357"/>
      <c r="AF77" s="357"/>
      <c r="AG77" s="357"/>
    </row>
    <row r="78" spans="1:33" s="162" customFormat="1" ht="11.25" customHeight="1">
      <c r="A78" s="204"/>
      <c r="B78" s="216"/>
      <c r="C78" s="216"/>
      <c r="D78" s="216"/>
      <c r="E78" s="216"/>
      <c r="F78" s="216"/>
      <c r="G78" s="216"/>
      <c r="H78" s="216"/>
      <c r="I78" s="216"/>
      <c r="J78" s="216"/>
      <c r="K78" s="216"/>
      <c r="L78" s="157"/>
      <c r="M78" s="357"/>
      <c r="N78" s="958"/>
      <c r="O78" s="980"/>
      <c r="P78" s="968"/>
      <c r="Q78" s="968"/>
      <c r="R78" s="968"/>
      <c r="S78" s="968"/>
      <c r="T78" s="973"/>
      <c r="U78" s="975"/>
      <c r="V78" s="975"/>
      <c r="W78" s="659"/>
      <c r="X78" s="660"/>
      <c r="Y78" s="357"/>
      <c r="Z78" s="357"/>
      <c r="AA78" s="357"/>
      <c r="AB78" s="357"/>
      <c r="AC78" s="357"/>
      <c r="AD78" s="357"/>
      <c r="AE78" s="357"/>
      <c r="AF78" s="357"/>
      <c r="AG78" s="357"/>
    </row>
    <row r="79" spans="1:33" s="162" customFormat="1" ht="11.25" customHeight="1">
      <c r="A79" s="204"/>
      <c r="B79" s="216"/>
      <c r="C79" s="216"/>
      <c r="D79" s="216"/>
      <c r="E79" s="216"/>
      <c r="F79" s="216"/>
      <c r="G79" s="216"/>
      <c r="H79" s="216"/>
      <c r="I79" s="216"/>
      <c r="J79" s="216"/>
      <c r="K79" s="216"/>
      <c r="L79" s="157"/>
      <c r="M79" s="357"/>
      <c r="N79" s="958"/>
      <c r="O79" s="980"/>
      <c r="P79" s="968"/>
      <c r="Q79" s="968"/>
      <c r="R79" s="968"/>
      <c r="S79" s="968"/>
      <c r="T79" s="973"/>
      <c r="U79" s="975"/>
      <c r="V79" s="975"/>
      <c r="W79" s="659"/>
      <c r="X79" s="660"/>
      <c r="Y79" s="357"/>
      <c r="Z79" s="357"/>
      <c r="AA79" s="357"/>
      <c r="AB79" s="357"/>
      <c r="AC79" s="357"/>
      <c r="AD79" s="357"/>
      <c r="AE79" s="357"/>
      <c r="AF79" s="357"/>
      <c r="AG79" s="357"/>
    </row>
    <row r="80" spans="1:33" s="162" customFormat="1" ht="11.25" customHeight="1">
      <c r="A80" s="204"/>
      <c r="B80" s="216"/>
      <c r="C80" s="216"/>
      <c r="D80" s="216"/>
      <c r="E80" s="216"/>
      <c r="F80" s="216"/>
      <c r="G80" s="216"/>
      <c r="H80" s="216"/>
      <c r="I80" s="216"/>
      <c r="J80" s="216"/>
      <c r="K80" s="216"/>
      <c r="L80" s="157"/>
      <c r="M80" s="357"/>
      <c r="N80" s="958"/>
      <c r="O80" s="980"/>
      <c r="P80" s="968"/>
      <c r="Q80" s="968"/>
      <c r="R80" s="968"/>
      <c r="S80" s="968"/>
      <c r="T80" s="973"/>
      <c r="U80" s="975"/>
      <c r="V80" s="975"/>
      <c r="W80" s="659"/>
      <c r="X80" s="660"/>
      <c r="Y80" s="357"/>
      <c r="Z80" s="357"/>
      <c r="AA80" s="357"/>
      <c r="AB80" s="357"/>
      <c r="AC80" s="357"/>
      <c r="AD80" s="357"/>
      <c r="AE80" s="357"/>
      <c r="AF80" s="357"/>
      <c r="AG80" s="357"/>
    </row>
    <row r="81" spans="1:33" s="162" customFormat="1" ht="11.25" customHeight="1">
      <c r="A81" s="204"/>
      <c r="B81" s="216"/>
      <c r="C81" s="216"/>
      <c r="D81" s="216"/>
      <c r="E81" s="216"/>
      <c r="F81" s="216"/>
      <c r="G81" s="216"/>
      <c r="H81" s="216"/>
      <c r="I81" s="216"/>
      <c r="J81" s="216"/>
      <c r="K81" s="216"/>
      <c r="L81" s="157"/>
      <c r="M81" s="357"/>
      <c r="N81" s="958"/>
      <c r="O81" s="980"/>
      <c r="P81" s="968"/>
      <c r="Q81" s="968"/>
      <c r="R81" s="968"/>
      <c r="S81" s="968"/>
      <c r="T81" s="973"/>
      <c r="U81" s="975"/>
      <c r="V81" s="975"/>
      <c r="W81" s="659"/>
      <c r="X81" s="660"/>
      <c r="Y81" s="357"/>
      <c r="Z81" s="357"/>
      <c r="AA81" s="357"/>
      <c r="AB81" s="357"/>
      <c r="AC81" s="357"/>
      <c r="AD81" s="357"/>
      <c r="AE81" s="357"/>
      <c r="AF81" s="357"/>
      <c r="AG81" s="357"/>
    </row>
    <row r="82" spans="1:33" s="162" customFormat="1" ht="11.25" customHeight="1">
      <c r="A82" s="204"/>
      <c r="B82" s="216"/>
      <c r="C82" s="216"/>
      <c r="D82" s="216"/>
      <c r="E82" s="216"/>
      <c r="F82" s="216"/>
      <c r="G82" s="216"/>
      <c r="H82" s="216"/>
      <c r="I82" s="216"/>
      <c r="J82" s="216"/>
      <c r="K82" s="216"/>
      <c r="L82" s="157"/>
      <c r="M82" s="357"/>
      <c r="N82" s="958"/>
      <c r="O82" s="980"/>
      <c r="P82" s="968"/>
      <c r="Q82" s="968"/>
      <c r="R82" s="968"/>
      <c r="S82" s="968"/>
      <c r="T82" s="973"/>
      <c r="U82" s="975"/>
      <c r="V82" s="975"/>
      <c r="W82" s="659"/>
      <c r="X82" s="660"/>
      <c r="Y82" s="357"/>
      <c r="Z82" s="357"/>
      <c r="AA82" s="357"/>
      <c r="AB82" s="357"/>
      <c r="AC82" s="357"/>
      <c r="AD82" s="357"/>
      <c r="AE82" s="357"/>
      <c r="AF82" s="357"/>
      <c r="AG82" s="357"/>
    </row>
    <row r="83" spans="1:33" s="162" customFormat="1" ht="11.25" customHeight="1">
      <c r="A83" s="204"/>
      <c r="B83" s="216"/>
      <c r="C83" s="216"/>
      <c r="D83" s="216"/>
      <c r="E83" s="216"/>
      <c r="F83" s="216"/>
      <c r="G83" s="216"/>
      <c r="H83" s="216"/>
      <c r="I83" s="216"/>
      <c r="J83" s="216"/>
      <c r="K83" s="216"/>
      <c r="L83" s="157"/>
      <c r="M83" s="357"/>
      <c r="N83" s="958"/>
      <c r="O83" s="980"/>
      <c r="P83" s="968"/>
      <c r="Q83" s="968"/>
      <c r="R83" s="968"/>
      <c r="S83" s="968"/>
      <c r="T83" s="973"/>
      <c r="U83" s="975"/>
      <c r="V83" s="975"/>
      <c r="W83" s="659"/>
      <c r="X83" s="660"/>
      <c r="Y83" s="357"/>
      <c r="Z83" s="357"/>
      <c r="AA83" s="357"/>
      <c r="AB83" s="357"/>
      <c r="AC83" s="357"/>
      <c r="AD83" s="357"/>
      <c r="AE83" s="357"/>
      <c r="AF83" s="357"/>
      <c r="AG83" s="357"/>
    </row>
    <row r="84" spans="1:33" s="162" customFormat="1" ht="11.25" customHeight="1">
      <c r="A84" s="204"/>
      <c r="B84" s="216"/>
      <c r="C84" s="216"/>
      <c r="D84" s="216"/>
      <c r="E84" s="216"/>
      <c r="F84" s="216"/>
      <c r="G84" s="216"/>
      <c r="H84" s="216"/>
      <c r="I84" s="216"/>
      <c r="J84" s="216"/>
      <c r="K84" s="216"/>
      <c r="L84" s="157"/>
      <c r="M84" s="357"/>
      <c r="N84" s="958"/>
      <c r="O84" s="980"/>
      <c r="P84" s="968"/>
      <c r="Q84" s="968"/>
      <c r="R84" s="968"/>
      <c r="S84" s="968"/>
      <c r="T84" s="973"/>
      <c r="U84" s="975"/>
      <c r="V84" s="975"/>
      <c r="W84" s="659"/>
      <c r="X84" s="660"/>
      <c r="Y84" s="357"/>
      <c r="Z84" s="357"/>
      <c r="AA84" s="357"/>
      <c r="AB84" s="357"/>
      <c r="AC84" s="357"/>
      <c r="AD84" s="357"/>
      <c r="AE84" s="357"/>
      <c r="AF84" s="357"/>
      <c r="AG84" s="357"/>
    </row>
    <row r="85" spans="1:33" s="162" customFormat="1" ht="11.25" customHeight="1">
      <c r="A85" s="204"/>
      <c r="B85" s="216"/>
      <c r="C85" s="216"/>
      <c r="D85" s="216"/>
      <c r="E85" s="216"/>
      <c r="F85" s="216"/>
      <c r="G85" s="216"/>
      <c r="H85" s="216"/>
      <c r="I85" s="216"/>
      <c r="J85" s="216"/>
      <c r="K85" s="216"/>
      <c r="L85" s="157"/>
      <c r="M85" s="357"/>
      <c r="N85" s="958"/>
      <c r="O85" s="980"/>
      <c r="P85" s="968"/>
      <c r="Q85" s="968"/>
      <c r="R85" s="968"/>
      <c r="S85" s="968"/>
      <c r="T85" s="973"/>
      <c r="U85" s="975"/>
      <c r="V85" s="975"/>
      <c r="W85" s="659"/>
      <c r="X85" s="660"/>
      <c r="Y85" s="357"/>
      <c r="Z85" s="357"/>
      <c r="AA85" s="357"/>
      <c r="AB85" s="357"/>
      <c r="AC85" s="357"/>
      <c r="AD85" s="357"/>
      <c r="AE85" s="357"/>
      <c r="AF85" s="357"/>
      <c r="AG85" s="357"/>
    </row>
    <row r="86" spans="1:33" s="162" customFormat="1" ht="6.75" customHeight="1">
      <c r="A86" s="204"/>
      <c r="B86" s="216"/>
      <c r="C86" s="216"/>
      <c r="D86" s="216"/>
      <c r="E86" s="216"/>
      <c r="F86" s="216"/>
      <c r="G86" s="216"/>
      <c r="H86" s="216"/>
      <c r="I86" s="216"/>
      <c r="J86" s="216"/>
      <c r="K86" s="216"/>
      <c r="L86" s="157"/>
      <c r="M86" s="357"/>
      <c r="N86" s="958"/>
      <c r="O86" s="980"/>
      <c r="P86" s="968"/>
      <c r="Q86" s="968"/>
      <c r="R86" s="968"/>
      <c r="S86" s="968"/>
      <c r="T86" s="973"/>
      <c r="U86" s="975"/>
      <c r="V86" s="975"/>
      <c r="W86" s="659"/>
      <c r="X86" s="660"/>
      <c r="Y86" s="357"/>
      <c r="Z86" s="357"/>
      <c r="AA86" s="357"/>
      <c r="AB86" s="357"/>
      <c r="AC86" s="357"/>
      <c r="AD86" s="357"/>
      <c r="AE86" s="357"/>
      <c r="AF86" s="357"/>
      <c r="AG86" s="357"/>
    </row>
    <row r="87" spans="1:33" s="162" customFormat="1" ht="4.5" customHeight="1">
      <c r="A87" s="204"/>
      <c r="B87" s="216"/>
      <c r="C87" s="216"/>
      <c r="D87" s="216"/>
      <c r="E87" s="216"/>
      <c r="F87" s="216"/>
      <c r="G87" s="216"/>
      <c r="H87" s="216"/>
      <c r="I87" s="216"/>
      <c r="J87" s="216"/>
      <c r="K87" s="216"/>
      <c r="L87" s="157"/>
      <c r="M87" s="357"/>
      <c r="N87" s="958"/>
      <c r="O87" s="980"/>
      <c r="P87" s="968"/>
      <c r="Q87" s="968"/>
      <c r="R87" s="968"/>
      <c r="S87" s="968"/>
      <c r="T87" s="973"/>
      <c r="U87" s="975"/>
      <c r="V87" s="975"/>
      <c r="W87" s="659"/>
      <c r="X87" s="660"/>
      <c r="Y87" s="357"/>
      <c r="Z87" s="357"/>
      <c r="AA87" s="357"/>
      <c r="AB87" s="357"/>
      <c r="AC87" s="357"/>
      <c r="AD87" s="357"/>
      <c r="AE87" s="357"/>
      <c r="AF87" s="357"/>
      <c r="AG87" s="357"/>
    </row>
    <row r="88" spans="1:33" s="162" customFormat="1" ht="3" customHeight="1">
      <c r="A88" s="204"/>
      <c r="B88" s="216"/>
      <c r="C88" s="216"/>
      <c r="D88" s="216"/>
      <c r="E88" s="216"/>
      <c r="F88" s="216"/>
      <c r="G88" s="216"/>
      <c r="H88" s="216"/>
      <c r="I88" s="216"/>
      <c r="J88" s="216"/>
      <c r="K88" s="216"/>
      <c r="L88" s="157"/>
      <c r="M88" s="357"/>
      <c r="N88" s="958"/>
      <c r="O88" s="980"/>
      <c r="P88" s="968"/>
      <c r="Q88" s="968"/>
      <c r="R88" s="968"/>
      <c r="S88" s="968"/>
      <c r="T88" s="973"/>
      <c r="U88" s="975"/>
      <c r="V88" s="975"/>
      <c r="W88" s="659"/>
      <c r="X88" s="660"/>
      <c r="Y88" s="357"/>
      <c r="Z88" s="357"/>
      <c r="AA88" s="357"/>
      <c r="AB88" s="357"/>
      <c r="AC88" s="357"/>
      <c r="AD88" s="357"/>
      <c r="AE88" s="357"/>
      <c r="AF88" s="357"/>
      <c r="AG88" s="357"/>
    </row>
    <row r="89" spans="1:33" s="162" customFormat="1" ht="5.25" customHeight="1">
      <c r="A89" s="204"/>
      <c r="B89" s="216"/>
      <c r="C89" s="216"/>
      <c r="D89" s="216"/>
      <c r="E89" s="216"/>
      <c r="F89" s="216"/>
      <c r="G89" s="216"/>
      <c r="H89" s="216"/>
      <c r="I89" s="216"/>
      <c r="J89" s="216"/>
      <c r="K89" s="216"/>
      <c r="L89" s="157"/>
      <c r="M89" s="357"/>
      <c r="N89" s="958"/>
      <c r="O89" s="980"/>
      <c r="P89" s="978"/>
      <c r="Q89" s="978"/>
      <c r="R89" s="978"/>
      <c r="S89" s="978"/>
      <c r="T89" s="978"/>
      <c r="U89" s="357"/>
      <c r="V89" s="357"/>
      <c r="W89" s="659"/>
      <c r="X89" s="357"/>
      <c r="Y89" s="357"/>
      <c r="Z89" s="357"/>
      <c r="AA89" s="357"/>
      <c r="AB89" s="357"/>
      <c r="AC89" s="357"/>
      <c r="AD89" s="357"/>
      <c r="AE89" s="357"/>
      <c r="AF89" s="357"/>
      <c r="AG89" s="357"/>
    </row>
    <row r="90" spans="1:33" s="162" customFormat="1" ht="11.25" customHeight="1">
      <c r="A90" s="197" t="s">
        <v>808</v>
      </c>
      <c r="B90" s="216"/>
      <c r="C90" s="216"/>
      <c r="D90" s="216"/>
      <c r="E90" s="216"/>
      <c r="F90" s="216"/>
      <c r="G90" s="216"/>
      <c r="H90" s="216"/>
      <c r="I90" s="216"/>
      <c r="J90" s="216"/>
      <c r="K90" s="216"/>
      <c r="L90" s="157"/>
      <c r="M90" s="357"/>
      <c r="N90" s="958"/>
      <c r="O90" s="980"/>
      <c r="P90" s="978"/>
      <c r="Q90" s="978"/>
      <c r="R90" s="978"/>
      <c r="S90" s="978"/>
      <c r="T90" s="978"/>
      <c r="U90" s="357"/>
      <c r="V90" s="357"/>
      <c r="W90" s="659"/>
      <c r="X90" s="357"/>
      <c r="Y90" s="357"/>
      <c r="Z90" s="357"/>
      <c r="AA90" s="357"/>
      <c r="AB90" s="357"/>
      <c r="AC90" s="357"/>
      <c r="AD90" s="357"/>
      <c r="AE90" s="357"/>
      <c r="AF90" s="357"/>
      <c r="AG90" s="357"/>
    </row>
    <row r="91" spans="1:33" s="162" customFormat="1" ht="11.25" customHeight="1">
      <c r="A91" s="204"/>
      <c r="B91" s="216"/>
      <c r="C91" s="216"/>
      <c r="D91" s="216"/>
      <c r="E91" s="216"/>
      <c r="F91" s="216"/>
      <c r="G91" s="216"/>
      <c r="H91" s="216"/>
      <c r="I91" s="216"/>
      <c r="J91" s="216"/>
      <c r="K91" s="216"/>
      <c r="L91" s="157"/>
      <c r="M91" s="357"/>
      <c r="N91" s="958"/>
      <c r="O91" s="980"/>
      <c r="P91" s="978"/>
      <c r="Q91" s="978"/>
      <c r="R91" s="978"/>
      <c r="S91" s="978"/>
      <c r="T91" s="978"/>
      <c r="U91" s="357"/>
      <c r="V91" s="357"/>
      <c r="W91" s="659"/>
      <c r="X91" s="357"/>
      <c r="Y91" s="357"/>
      <c r="Z91" s="357"/>
      <c r="AA91" s="357"/>
      <c r="AB91" s="357"/>
      <c r="AC91" s="357"/>
      <c r="AD91" s="357"/>
      <c r="AE91" s="357"/>
      <c r="AF91" s="357"/>
      <c r="AG91" s="357"/>
    </row>
    <row r="92" spans="1:33" s="162" customFormat="1" ht="11.25" customHeight="1">
      <c r="A92" s="204"/>
      <c r="B92" s="216"/>
      <c r="C92" s="216"/>
      <c r="D92" s="216"/>
      <c r="E92" s="216"/>
      <c r="F92" s="216"/>
      <c r="G92" s="216"/>
      <c r="H92" s="216"/>
      <c r="I92" s="216"/>
      <c r="J92" s="216"/>
      <c r="K92" s="216"/>
      <c r="L92" s="157"/>
      <c r="M92" s="357"/>
      <c r="N92" s="958"/>
      <c r="O92" s="958"/>
      <c r="P92" s="978"/>
      <c r="Q92" s="978"/>
      <c r="R92" s="978"/>
      <c r="S92" s="978"/>
      <c r="T92" s="978"/>
      <c r="U92" s="357"/>
      <c r="V92" s="357"/>
      <c r="W92" s="659"/>
      <c r="X92" s="357"/>
      <c r="Y92" s="357"/>
      <c r="Z92" s="357"/>
      <c r="AA92" s="357"/>
      <c r="AB92" s="357"/>
      <c r="AC92" s="357"/>
      <c r="AD92" s="357"/>
      <c r="AE92" s="357"/>
      <c r="AF92" s="357"/>
      <c r="AG92" s="357"/>
    </row>
    <row r="93" spans="1:33" s="162" customFormat="1" ht="11.25" customHeight="1">
      <c r="A93" s="1326"/>
      <c r="B93" s="1326"/>
      <c r="C93" s="1326"/>
      <c r="D93" s="1326"/>
      <c r="E93" s="1326"/>
      <c r="F93" s="1326"/>
      <c r="G93" s="1326"/>
      <c r="H93" s="1326"/>
      <c r="I93" s="1326"/>
      <c r="J93" s="1326"/>
      <c r="K93" s="1326"/>
      <c r="L93" s="157"/>
      <c r="M93" s="357"/>
      <c r="N93" s="958"/>
      <c r="O93" s="958"/>
      <c r="P93" s="978"/>
      <c r="Q93" s="978"/>
      <c r="R93" s="978"/>
      <c r="S93" s="978"/>
      <c r="T93" s="978"/>
      <c r="U93" s="357"/>
      <c r="V93" s="357"/>
      <c r="W93" s="659"/>
      <c r="X93" s="357"/>
      <c r="Y93" s="357"/>
      <c r="Z93" s="357"/>
      <c r="AA93" s="357"/>
      <c r="AB93" s="357"/>
      <c r="AC93" s="357"/>
      <c r="AD93" s="357"/>
      <c r="AE93" s="357"/>
      <c r="AF93" s="357"/>
      <c r="AG93" s="357"/>
    </row>
    <row r="94" spans="1:33" s="162" customFormat="1" ht="11.25" customHeight="1">
      <c r="A94" s="421"/>
      <c r="B94" s="216"/>
      <c r="C94" s="216"/>
      <c r="D94" s="216"/>
      <c r="E94" s="216"/>
      <c r="F94" s="216"/>
      <c r="G94" s="216"/>
      <c r="H94" s="216"/>
      <c r="I94" s="216"/>
      <c r="J94" s="216"/>
      <c r="K94" s="216"/>
      <c r="L94" s="157"/>
      <c r="M94" s="357"/>
      <c r="N94" s="958"/>
      <c r="O94" s="958"/>
      <c r="P94" s="978"/>
      <c r="Q94" s="978"/>
      <c r="R94" s="978"/>
      <c r="S94" s="978"/>
      <c r="T94" s="978"/>
      <c r="U94" s="357"/>
      <c r="V94" s="357"/>
      <c r="W94" s="659"/>
      <c r="X94" s="357"/>
      <c r="Y94" s="357"/>
      <c r="Z94" s="357"/>
      <c r="AA94" s="357"/>
      <c r="AB94" s="357"/>
      <c r="AC94" s="357"/>
      <c r="AD94" s="357"/>
      <c r="AE94" s="357"/>
      <c r="AF94" s="357"/>
      <c r="AG94" s="357"/>
    </row>
    <row r="95" spans="1:33" s="162" customFormat="1" ht="11.25" customHeight="1">
      <c r="A95" s="421"/>
      <c r="B95" s="216"/>
      <c r="C95" s="216"/>
      <c r="D95" s="216"/>
      <c r="E95" s="216"/>
      <c r="F95" s="216"/>
      <c r="G95" s="216"/>
      <c r="H95" s="216"/>
      <c r="I95" s="216"/>
      <c r="J95" s="216"/>
      <c r="K95" s="216"/>
      <c r="L95" s="157"/>
      <c r="M95" s="357"/>
      <c r="N95" s="978"/>
      <c r="O95" s="978"/>
      <c r="P95" s="978"/>
      <c r="Q95" s="978"/>
      <c r="R95" s="978"/>
      <c r="S95" s="978"/>
      <c r="T95" s="978"/>
      <c r="U95" s="357"/>
      <c r="V95" s="357"/>
      <c r="W95" s="659"/>
      <c r="X95" s="357"/>
      <c r="Y95" s="357"/>
      <c r="Z95" s="357"/>
      <c r="AA95" s="357"/>
      <c r="AB95" s="357"/>
      <c r="AC95" s="357"/>
      <c r="AD95" s="357"/>
      <c r="AE95" s="357"/>
      <c r="AF95" s="357"/>
      <c r="AG95" s="357"/>
    </row>
    <row r="96" spans="1:33" s="162" customFormat="1" ht="11.25" customHeight="1">
      <c r="A96" s="420"/>
      <c r="B96" s="397"/>
      <c r="C96" s="397"/>
      <c r="D96" s="397"/>
      <c r="E96" s="397"/>
      <c r="F96" s="397"/>
      <c r="G96" s="216"/>
      <c r="H96" s="216"/>
      <c r="I96" s="216"/>
      <c r="J96" s="216"/>
      <c r="K96" s="216"/>
      <c r="L96" s="157"/>
      <c r="M96" s="357"/>
      <c r="N96" s="978"/>
      <c r="O96" s="978"/>
      <c r="P96" s="978"/>
      <c r="Q96" s="978"/>
      <c r="R96" s="978"/>
      <c r="S96" s="978"/>
      <c r="T96" s="978"/>
      <c r="U96" s="357"/>
      <c r="V96" s="357"/>
      <c r="W96" s="659"/>
      <c r="X96" s="357"/>
      <c r="Y96" s="357"/>
      <c r="Z96" s="357"/>
      <c r="AA96" s="357"/>
      <c r="AB96" s="357"/>
      <c r="AC96" s="357"/>
      <c r="AD96" s="357"/>
      <c r="AE96" s="357"/>
      <c r="AF96" s="357"/>
      <c r="AG96" s="357"/>
    </row>
    <row r="97" spans="1:33" s="162" customFormat="1" ht="12.75">
      <c r="A97" s="398"/>
      <c r="B97" s="399"/>
      <c r="C97" s="399"/>
      <c r="D97" s="400"/>
      <c r="E97" s="400"/>
      <c r="F97" s="400"/>
      <c r="G97" s="216"/>
      <c r="H97" s="216"/>
      <c r="I97" s="216"/>
      <c r="J97" s="216"/>
      <c r="K97" s="216"/>
      <c r="L97" s="157"/>
      <c r="M97" s="357"/>
      <c r="N97" s="978"/>
      <c r="O97" s="978"/>
      <c r="P97" s="978"/>
      <c r="Q97" s="978"/>
      <c r="R97" s="978"/>
      <c r="S97" s="978"/>
      <c r="T97" s="978"/>
      <c r="U97" s="357"/>
      <c r="V97" s="357"/>
      <c r="W97" s="659"/>
      <c r="X97" s="357"/>
      <c r="Y97" s="357"/>
      <c r="Z97" s="357"/>
      <c r="AA97" s="357"/>
      <c r="AB97" s="357"/>
      <c r="AC97" s="357"/>
      <c r="AD97" s="357"/>
      <c r="AE97" s="357"/>
      <c r="AF97" s="357"/>
      <c r="AG97" s="357"/>
    </row>
    <row r="98" spans="1:33" s="162" customFormat="1" ht="12.75">
      <c r="A98" s="398"/>
      <c r="B98" s="399"/>
      <c r="C98" s="399"/>
      <c r="D98" s="400"/>
      <c r="E98" s="400"/>
      <c r="F98" s="400"/>
      <c r="G98" s="216"/>
      <c r="H98" s="216"/>
      <c r="I98" s="216"/>
      <c r="J98" s="216"/>
      <c r="K98" s="216"/>
      <c r="L98" s="157"/>
      <c r="M98" s="357"/>
      <c r="N98" s="978"/>
      <c r="O98" s="978"/>
      <c r="P98" s="978"/>
      <c r="Q98" s="978"/>
      <c r="R98" s="978"/>
      <c r="S98" s="978"/>
      <c r="T98" s="978"/>
      <c r="U98" s="357"/>
      <c r="V98" s="357"/>
      <c r="W98" s="659"/>
      <c r="X98" s="357"/>
      <c r="Y98" s="357"/>
      <c r="Z98" s="357"/>
      <c r="AA98" s="357"/>
      <c r="AB98" s="357"/>
      <c r="AC98" s="357"/>
      <c r="AD98" s="357"/>
      <c r="AE98" s="357"/>
      <c r="AF98" s="357"/>
      <c r="AG98" s="357"/>
    </row>
    <row r="99" spans="1:33" s="162" customFormat="1" ht="12.75">
      <c r="A99" s="398"/>
      <c r="B99" s="399"/>
      <c r="C99" s="399"/>
      <c r="D99" s="400"/>
      <c r="E99" s="400"/>
      <c r="F99" s="400"/>
      <c r="G99" s="216"/>
      <c r="H99" s="216"/>
      <c r="I99" s="216"/>
      <c r="J99" s="216"/>
      <c r="K99" s="216"/>
      <c r="L99" s="157"/>
      <c r="M99" s="357"/>
      <c r="N99" s="978"/>
      <c r="O99" s="978"/>
      <c r="P99" s="978"/>
      <c r="Q99" s="978"/>
      <c r="R99" s="978"/>
      <c r="S99" s="978"/>
      <c r="T99" s="978"/>
      <c r="U99" s="357"/>
      <c r="V99" s="357"/>
      <c r="W99" s="659"/>
      <c r="X99" s="357"/>
      <c r="Y99" s="357"/>
      <c r="Z99" s="357"/>
      <c r="AA99" s="357"/>
      <c r="AB99" s="357"/>
      <c r="AC99" s="357"/>
      <c r="AD99" s="357"/>
      <c r="AE99" s="357"/>
      <c r="AF99" s="357"/>
      <c r="AG99" s="357"/>
    </row>
    <row r="100" spans="1:33" s="162" customFormat="1" ht="12.75">
      <c r="A100" s="398"/>
      <c r="B100" s="399"/>
      <c r="C100" s="399"/>
      <c r="D100" s="400"/>
      <c r="E100" s="400"/>
      <c r="F100" s="400"/>
      <c r="G100" s="216"/>
      <c r="H100" s="216"/>
      <c r="I100" s="216"/>
      <c r="J100" s="216"/>
      <c r="K100" s="216"/>
      <c r="L100" s="157"/>
      <c r="M100" s="357"/>
      <c r="N100" s="978"/>
      <c r="O100" s="978"/>
      <c r="P100" s="978"/>
      <c r="Q100" s="978"/>
      <c r="R100" s="978"/>
      <c r="S100" s="978"/>
      <c r="T100" s="978"/>
      <c r="U100" s="357"/>
      <c r="V100" s="357"/>
      <c r="W100" s="659"/>
      <c r="X100" s="357"/>
      <c r="Y100" s="357"/>
      <c r="Z100" s="357"/>
      <c r="AA100" s="357"/>
      <c r="AB100" s="357"/>
      <c r="AC100" s="357"/>
      <c r="AD100" s="357"/>
      <c r="AE100" s="357"/>
      <c r="AF100" s="357"/>
      <c r="AG100" s="357"/>
    </row>
    <row r="101" spans="1:33" s="162" customFormat="1" ht="12.75">
      <c r="A101" s="398"/>
      <c r="B101" s="399"/>
      <c r="C101" s="399"/>
      <c r="D101" s="400"/>
      <c r="E101" s="400"/>
      <c r="F101" s="400"/>
      <c r="G101" s="216"/>
      <c r="H101" s="216"/>
      <c r="I101" s="216"/>
      <c r="J101" s="216"/>
      <c r="K101" s="216"/>
      <c r="L101" s="157"/>
      <c r="M101" s="357"/>
      <c r="N101" s="978"/>
      <c r="O101" s="978"/>
      <c r="P101" s="978"/>
      <c r="Q101" s="978"/>
      <c r="R101" s="978"/>
      <c r="S101" s="978"/>
      <c r="T101" s="978"/>
      <c r="U101" s="357"/>
      <c r="V101" s="357"/>
      <c r="W101" s="659"/>
      <c r="X101" s="357"/>
      <c r="Y101" s="357"/>
      <c r="Z101" s="357"/>
      <c r="AA101" s="357"/>
      <c r="AB101" s="357"/>
      <c r="AC101" s="357"/>
      <c r="AD101" s="357"/>
      <c r="AE101" s="357"/>
      <c r="AF101" s="357"/>
      <c r="AG101" s="357"/>
    </row>
    <row r="102" spans="1:33" s="162" customFormat="1" ht="12.75">
      <c r="A102" s="398"/>
      <c r="B102" s="399"/>
      <c r="C102" s="399"/>
      <c r="D102" s="400"/>
      <c r="E102" s="400"/>
      <c r="F102" s="400"/>
      <c r="G102" s="216"/>
      <c r="H102" s="216"/>
      <c r="I102" s="216"/>
      <c r="J102" s="216"/>
      <c r="K102" s="216"/>
      <c r="L102" s="157"/>
      <c r="M102" s="357"/>
      <c r="N102" s="978"/>
      <c r="O102" s="978"/>
      <c r="P102" s="978"/>
      <c r="Q102" s="978"/>
      <c r="R102" s="978"/>
      <c r="S102" s="978"/>
      <c r="T102" s="978"/>
      <c r="U102" s="357"/>
      <c r="V102" s="357"/>
      <c r="W102" s="659"/>
      <c r="X102" s="357"/>
      <c r="Y102" s="357"/>
      <c r="Z102" s="357"/>
      <c r="AA102" s="357"/>
      <c r="AB102" s="357"/>
      <c r="AC102" s="357"/>
      <c r="AD102" s="357"/>
      <c r="AE102" s="357"/>
      <c r="AF102" s="357"/>
      <c r="AG102" s="357"/>
    </row>
    <row r="103" spans="1:33" s="162" customFormat="1" ht="12.75">
      <c r="A103" s="398"/>
      <c r="B103" s="399"/>
      <c r="C103" s="399"/>
      <c r="D103" s="400"/>
      <c r="E103" s="400"/>
      <c r="F103" s="400"/>
      <c r="G103" s="216"/>
      <c r="H103" s="216"/>
      <c r="I103" s="216"/>
      <c r="J103" s="216"/>
      <c r="K103" s="216"/>
      <c r="L103" s="157"/>
      <c r="M103" s="357"/>
      <c r="N103" s="978"/>
      <c r="O103" s="978"/>
      <c r="P103" s="978"/>
      <c r="Q103" s="978"/>
      <c r="R103" s="978"/>
      <c r="S103" s="978"/>
      <c r="T103" s="978"/>
      <c r="U103" s="357"/>
      <c r="V103" s="357"/>
      <c r="W103" s="659"/>
      <c r="X103" s="357"/>
      <c r="Y103" s="357"/>
      <c r="Z103" s="357"/>
      <c r="AA103" s="357"/>
      <c r="AB103" s="357"/>
      <c r="AC103" s="357"/>
      <c r="AD103" s="357"/>
      <c r="AE103" s="357"/>
      <c r="AF103" s="357"/>
      <c r="AG103" s="357"/>
    </row>
    <row r="104" spans="1:33" s="162" customFormat="1" ht="12.75">
      <c r="A104" s="398"/>
      <c r="B104" s="399"/>
      <c r="C104" s="399"/>
      <c r="D104" s="400"/>
      <c r="E104" s="400"/>
      <c r="F104" s="400"/>
      <c r="G104" s="216"/>
      <c r="H104" s="216"/>
      <c r="I104" s="216"/>
      <c r="J104" s="216"/>
      <c r="K104" s="216"/>
      <c r="L104" s="157"/>
      <c r="M104" s="357"/>
      <c r="N104" s="978"/>
      <c r="O104" s="978"/>
      <c r="P104" s="978"/>
      <c r="Q104" s="978"/>
      <c r="R104" s="978"/>
      <c r="S104" s="978"/>
      <c r="T104" s="978"/>
      <c r="U104" s="357"/>
      <c r="V104" s="357"/>
      <c r="W104" s="659"/>
      <c r="X104" s="357"/>
      <c r="Y104" s="357"/>
      <c r="Z104" s="357"/>
      <c r="AA104" s="357"/>
      <c r="AB104" s="357"/>
      <c r="AC104" s="357"/>
      <c r="AD104" s="357"/>
      <c r="AE104" s="357"/>
      <c r="AF104" s="357"/>
      <c r="AG104" s="357"/>
    </row>
    <row r="105" spans="1:33" s="162" customFormat="1" ht="12.75">
      <c r="A105" s="398"/>
      <c r="B105" s="399"/>
      <c r="C105" s="399"/>
      <c r="D105" s="400"/>
      <c r="E105" s="400"/>
      <c r="F105" s="400"/>
      <c r="G105" s="216"/>
      <c r="H105" s="216"/>
      <c r="I105" s="216"/>
      <c r="J105" s="216"/>
      <c r="K105" s="216"/>
      <c r="L105" s="157"/>
      <c r="M105" s="357"/>
      <c r="N105" s="978"/>
      <c r="O105" s="978"/>
      <c r="P105" s="978"/>
      <c r="Q105" s="978"/>
      <c r="R105" s="978"/>
      <c r="S105" s="978"/>
      <c r="T105" s="978"/>
      <c r="U105" s="357"/>
      <c r="V105" s="357"/>
      <c r="W105" s="659"/>
      <c r="X105" s="357"/>
      <c r="Y105" s="357"/>
      <c r="Z105" s="357"/>
      <c r="AA105" s="357"/>
      <c r="AB105" s="357"/>
      <c r="AC105" s="357"/>
      <c r="AD105" s="357"/>
      <c r="AE105" s="357"/>
      <c r="AF105" s="357"/>
      <c r="AG105" s="357"/>
    </row>
    <row r="106" spans="1:33" s="162" customFormat="1" ht="12.75">
      <c r="A106" s="398"/>
      <c r="B106" s="399"/>
      <c r="C106" s="399"/>
      <c r="D106" s="400"/>
      <c r="E106" s="400"/>
      <c r="F106" s="400"/>
      <c r="G106" s="216"/>
      <c r="H106" s="216"/>
      <c r="I106" s="216"/>
      <c r="J106" s="216"/>
      <c r="K106" s="216"/>
      <c r="L106" s="157"/>
      <c r="M106" s="357"/>
      <c r="N106" s="978"/>
      <c r="O106" s="978"/>
      <c r="P106" s="978"/>
      <c r="Q106" s="978"/>
      <c r="R106" s="978"/>
      <c r="S106" s="978"/>
      <c r="T106" s="978"/>
      <c r="U106" s="357"/>
      <c r="V106" s="357"/>
      <c r="W106" s="659"/>
      <c r="X106" s="357"/>
      <c r="Y106" s="357"/>
      <c r="Z106" s="357"/>
      <c r="AA106" s="357"/>
      <c r="AB106" s="357"/>
      <c r="AC106" s="357"/>
      <c r="AD106" s="357"/>
      <c r="AE106" s="357"/>
      <c r="AF106" s="357"/>
      <c r="AG106" s="357"/>
    </row>
    <row r="107" spans="1:33" s="162" customFormat="1" ht="12.75">
      <c r="A107" s="398"/>
      <c r="B107" s="399"/>
      <c r="C107" s="399"/>
      <c r="D107" s="400"/>
      <c r="E107" s="400"/>
      <c r="F107" s="400"/>
      <c r="G107" s="216"/>
      <c r="H107" s="216"/>
      <c r="I107" s="216"/>
      <c r="J107" s="216"/>
      <c r="K107" s="216"/>
      <c r="L107" s="157"/>
      <c r="M107" s="357"/>
      <c r="N107" s="978"/>
      <c r="O107" s="978"/>
      <c r="P107" s="978"/>
      <c r="Q107" s="978"/>
      <c r="R107" s="978"/>
      <c r="S107" s="978"/>
      <c r="T107" s="978"/>
      <c r="U107" s="357"/>
      <c r="V107" s="357"/>
      <c r="W107" s="357"/>
      <c r="X107" s="357"/>
      <c r="Y107" s="357"/>
      <c r="Z107" s="357"/>
      <c r="AA107" s="357"/>
      <c r="AB107" s="357"/>
      <c r="AC107" s="357"/>
      <c r="AD107" s="357"/>
      <c r="AE107" s="357"/>
      <c r="AF107" s="357"/>
      <c r="AG107" s="357"/>
    </row>
    <row r="108" spans="1:33" s="162" customFormat="1" ht="12.75">
      <c r="A108" s="398"/>
      <c r="B108" s="399"/>
      <c r="C108" s="399"/>
      <c r="D108" s="400"/>
      <c r="E108" s="400"/>
      <c r="F108" s="400"/>
      <c r="G108" s="216"/>
      <c r="H108" s="216"/>
      <c r="I108" s="216"/>
      <c r="J108" s="216"/>
      <c r="K108" s="216"/>
      <c r="L108" s="157"/>
      <c r="M108" s="357"/>
      <c r="N108" s="978"/>
      <c r="O108" s="978"/>
      <c r="P108" s="978"/>
      <c r="Q108" s="978"/>
      <c r="R108" s="978"/>
      <c r="S108" s="978"/>
      <c r="T108" s="978"/>
      <c r="U108" s="357"/>
      <c r="V108" s="357"/>
      <c r="W108" s="357"/>
      <c r="X108" s="357"/>
      <c r="Y108" s="357"/>
      <c r="Z108" s="357"/>
      <c r="AA108" s="357"/>
      <c r="AB108" s="357"/>
      <c r="AC108" s="357"/>
      <c r="AD108" s="357"/>
      <c r="AE108" s="357"/>
      <c r="AF108" s="357"/>
      <c r="AG108" s="357"/>
    </row>
    <row r="109" spans="1:33" s="162" customFormat="1" ht="12.75">
      <c r="A109" s="398"/>
      <c r="B109" s="399"/>
      <c r="C109" s="399"/>
      <c r="D109" s="400"/>
      <c r="E109" s="400"/>
      <c r="F109" s="400"/>
      <c r="G109" s="216"/>
      <c r="H109" s="216"/>
      <c r="I109" s="216"/>
      <c r="J109" s="216"/>
      <c r="K109" s="216"/>
      <c r="L109" s="157"/>
      <c r="M109" s="357"/>
      <c r="N109" s="978"/>
      <c r="O109" s="978"/>
      <c r="P109" s="978"/>
      <c r="Q109" s="978"/>
      <c r="R109" s="978"/>
      <c r="S109" s="978"/>
      <c r="T109" s="978"/>
      <c r="U109" s="357"/>
      <c r="V109" s="357"/>
      <c r="W109" s="357"/>
      <c r="X109" s="357"/>
      <c r="Y109" s="357"/>
      <c r="Z109" s="357"/>
      <c r="AA109" s="357"/>
      <c r="AB109" s="357"/>
      <c r="AC109" s="357"/>
      <c r="AD109" s="357"/>
      <c r="AE109" s="357"/>
      <c r="AF109" s="357"/>
      <c r="AG109" s="357"/>
    </row>
    <row r="110" spans="1:33" s="162" customFormat="1" ht="12.75">
      <c r="A110" s="398"/>
      <c r="B110" s="399"/>
      <c r="C110" s="399"/>
      <c r="D110" s="400"/>
      <c r="E110" s="400"/>
      <c r="F110" s="400"/>
      <c r="G110" s="216"/>
      <c r="H110" s="216"/>
      <c r="I110" s="216"/>
      <c r="J110" s="216"/>
      <c r="K110" s="216"/>
      <c r="L110" s="157"/>
      <c r="M110" s="357"/>
      <c r="N110" s="978"/>
      <c r="O110" s="978"/>
      <c r="P110" s="978"/>
      <c r="Q110" s="978"/>
      <c r="R110" s="978"/>
      <c r="S110" s="978"/>
      <c r="T110" s="978"/>
      <c r="U110" s="357"/>
      <c r="V110" s="357"/>
      <c r="W110" s="357"/>
      <c r="X110" s="357"/>
      <c r="Y110" s="357"/>
      <c r="Z110" s="357"/>
      <c r="AA110" s="357"/>
      <c r="AB110" s="357"/>
      <c r="AC110" s="357"/>
      <c r="AD110" s="357"/>
      <c r="AE110" s="357"/>
      <c r="AF110" s="357"/>
      <c r="AG110" s="357"/>
    </row>
    <row r="111" spans="1:33" s="162" customFormat="1" ht="12.75">
      <c r="A111" s="398"/>
      <c r="B111" s="399"/>
      <c r="C111" s="399"/>
      <c r="D111" s="400"/>
      <c r="E111" s="400"/>
      <c r="F111" s="400"/>
      <c r="G111" s="216"/>
      <c r="H111" s="216"/>
      <c r="I111" s="216"/>
      <c r="J111" s="216"/>
      <c r="K111" s="216"/>
      <c r="L111" s="157"/>
      <c r="M111" s="357"/>
      <c r="N111" s="978"/>
      <c r="O111" s="978"/>
      <c r="P111" s="978"/>
      <c r="Q111" s="978"/>
      <c r="R111" s="978"/>
      <c r="S111" s="978"/>
      <c r="T111" s="978"/>
      <c r="U111" s="357"/>
      <c r="V111" s="357"/>
      <c r="W111" s="357"/>
      <c r="X111" s="357"/>
      <c r="Y111" s="357"/>
      <c r="Z111" s="357"/>
      <c r="AA111" s="357"/>
      <c r="AB111" s="357"/>
      <c r="AC111" s="357"/>
      <c r="AD111" s="357"/>
      <c r="AE111" s="357"/>
      <c r="AF111" s="357"/>
      <c r="AG111" s="357"/>
    </row>
    <row r="112" spans="1:33" s="162" customFormat="1" ht="12.75">
      <c r="A112" s="398"/>
      <c r="B112" s="399"/>
      <c r="C112" s="399"/>
      <c r="D112" s="400"/>
      <c r="E112" s="400"/>
      <c r="F112" s="400"/>
      <c r="G112" s="216"/>
      <c r="H112" s="216"/>
      <c r="I112" s="216"/>
      <c r="J112" s="216"/>
      <c r="K112" s="216"/>
      <c r="L112" s="157"/>
      <c r="M112" s="357"/>
      <c r="N112" s="978"/>
      <c r="O112" s="978"/>
      <c r="P112" s="978"/>
      <c r="Q112" s="978"/>
      <c r="R112" s="978"/>
      <c r="S112" s="978"/>
      <c r="T112" s="978"/>
      <c r="U112" s="357"/>
      <c r="V112" s="357"/>
      <c r="W112" s="357"/>
      <c r="X112" s="357"/>
      <c r="Y112" s="357"/>
      <c r="Z112" s="357"/>
      <c r="AA112" s="357"/>
      <c r="AB112" s="357"/>
      <c r="AC112" s="357"/>
      <c r="AD112" s="357"/>
      <c r="AE112" s="357"/>
      <c r="AF112" s="357"/>
      <c r="AG112" s="357"/>
    </row>
    <row r="113" spans="1:33" s="162" customFormat="1" ht="12.75">
      <c r="A113" s="398"/>
      <c r="B113" s="399"/>
      <c r="C113" s="399"/>
      <c r="D113" s="400"/>
      <c r="E113" s="400"/>
      <c r="F113" s="400"/>
      <c r="G113" s="216"/>
      <c r="H113" s="216"/>
      <c r="I113" s="216"/>
      <c r="J113" s="216"/>
      <c r="K113" s="216"/>
      <c r="L113" s="157"/>
      <c r="M113" s="357"/>
      <c r="N113" s="978"/>
      <c r="O113" s="978"/>
      <c r="P113" s="978"/>
      <c r="Q113" s="978"/>
      <c r="R113" s="978"/>
      <c r="S113" s="978"/>
      <c r="T113" s="978"/>
      <c r="U113" s="357"/>
      <c r="V113" s="357"/>
      <c r="W113" s="357"/>
      <c r="X113" s="357"/>
      <c r="Y113" s="357"/>
      <c r="Z113" s="357"/>
      <c r="AA113" s="357"/>
      <c r="AB113" s="357"/>
      <c r="AC113" s="357"/>
      <c r="AD113" s="357"/>
      <c r="AE113" s="357"/>
      <c r="AF113" s="357"/>
      <c r="AG113" s="357"/>
    </row>
    <row r="114" spans="1:33" s="162" customFormat="1" ht="12.75">
      <c r="A114" s="398"/>
      <c r="B114" s="399"/>
      <c r="C114" s="399"/>
      <c r="D114" s="400"/>
      <c r="E114" s="400"/>
      <c r="F114" s="400"/>
      <c r="G114" s="216"/>
      <c r="H114" s="216"/>
      <c r="I114" s="216"/>
      <c r="J114" s="216"/>
      <c r="K114" s="216"/>
      <c r="L114" s="157"/>
      <c r="M114" s="357"/>
      <c r="N114" s="978"/>
      <c r="O114" s="978"/>
      <c r="P114" s="978"/>
      <c r="Q114" s="978"/>
      <c r="R114" s="978"/>
      <c r="S114" s="978"/>
      <c r="T114" s="978"/>
      <c r="U114" s="357"/>
      <c r="V114" s="357"/>
      <c r="W114" s="357"/>
      <c r="X114" s="357"/>
      <c r="Y114" s="357"/>
      <c r="Z114" s="357"/>
      <c r="AA114" s="357"/>
      <c r="AB114" s="357"/>
      <c r="AC114" s="357"/>
      <c r="AD114" s="357"/>
      <c r="AE114" s="357"/>
      <c r="AF114" s="357"/>
      <c r="AG114" s="357"/>
    </row>
    <row r="115" spans="1:33" s="162" customFormat="1" ht="12.75">
      <c r="A115" s="398"/>
      <c r="B115" s="399"/>
      <c r="C115" s="399"/>
      <c r="D115" s="400"/>
      <c r="E115" s="400"/>
      <c r="F115" s="400"/>
      <c r="G115" s="216"/>
      <c r="H115" s="216"/>
      <c r="I115" s="216"/>
      <c r="J115" s="216"/>
      <c r="K115" s="216"/>
      <c r="L115" s="157"/>
      <c r="M115" s="357"/>
      <c r="N115" s="978"/>
      <c r="O115" s="978"/>
      <c r="P115" s="978"/>
      <c r="Q115" s="978"/>
      <c r="R115" s="978"/>
      <c r="S115" s="978"/>
      <c r="T115" s="978"/>
      <c r="U115" s="357"/>
      <c r="V115" s="357"/>
      <c r="W115" s="357"/>
      <c r="X115" s="357"/>
      <c r="Y115" s="357"/>
      <c r="Z115" s="357"/>
      <c r="AA115" s="357"/>
      <c r="AB115" s="357"/>
      <c r="AC115" s="357"/>
      <c r="AD115" s="357"/>
      <c r="AE115" s="357"/>
      <c r="AF115" s="357"/>
      <c r="AG115" s="357"/>
    </row>
    <row r="116" spans="1:33" s="162" customFormat="1" ht="12.75">
      <c r="A116" s="398"/>
      <c r="B116" s="399"/>
      <c r="C116" s="399"/>
      <c r="D116" s="400"/>
      <c r="E116" s="400"/>
      <c r="F116" s="400"/>
      <c r="G116" s="216"/>
      <c r="H116" s="216"/>
      <c r="I116" s="216"/>
      <c r="J116" s="216"/>
      <c r="K116" s="216"/>
      <c r="L116" s="157"/>
      <c r="M116" s="357"/>
      <c r="N116" s="978"/>
      <c r="O116" s="978"/>
      <c r="P116" s="978"/>
      <c r="Q116" s="978"/>
      <c r="R116" s="978"/>
      <c r="S116" s="978"/>
      <c r="T116" s="978"/>
      <c r="U116" s="357"/>
      <c r="V116" s="357"/>
      <c r="W116" s="357"/>
      <c r="X116" s="357"/>
      <c r="Y116" s="357"/>
      <c r="Z116" s="357"/>
      <c r="AA116" s="357"/>
      <c r="AB116" s="357"/>
      <c r="AC116" s="357"/>
      <c r="AD116" s="357"/>
      <c r="AE116" s="357"/>
      <c r="AF116" s="357"/>
      <c r="AG116" s="357"/>
    </row>
    <row r="117" spans="1:33" s="162" customFormat="1" ht="12.75">
      <c r="A117" s="398"/>
      <c r="B117" s="399"/>
      <c r="C117" s="399"/>
      <c r="D117" s="400"/>
      <c r="E117" s="400"/>
      <c r="F117" s="400"/>
      <c r="G117" s="216"/>
      <c r="H117" s="216"/>
      <c r="I117" s="216"/>
      <c r="J117" s="216"/>
      <c r="K117" s="216"/>
      <c r="L117" s="157"/>
      <c r="M117" s="357"/>
      <c r="N117" s="978"/>
      <c r="O117" s="978"/>
      <c r="P117" s="978"/>
      <c r="Q117" s="978"/>
      <c r="R117" s="978"/>
      <c r="S117" s="978"/>
      <c r="T117" s="978"/>
      <c r="U117" s="357"/>
      <c r="V117" s="357"/>
      <c r="W117" s="357"/>
      <c r="X117" s="357"/>
      <c r="Y117" s="357"/>
      <c r="Z117" s="357"/>
      <c r="AA117" s="357"/>
      <c r="AB117" s="357"/>
      <c r="AC117" s="357"/>
      <c r="AD117" s="357"/>
      <c r="AE117" s="357"/>
      <c r="AF117" s="357"/>
      <c r="AG117" s="357"/>
    </row>
    <row r="118" spans="1:33" s="162" customFormat="1" ht="12.75">
      <c r="A118" s="398"/>
      <c r="B118" s="399"/>
      <c r="C118" s="399"/>
      <c r="D118" s="400"/>
      <c r="E118" s="400"/>
      <c r="F118" s="400"/>
      <c r="G118" s="216"/>
      <c r="H118" s="216"/>
      <c r="I118" s="216"/>
      <c r="J118" s="216"/>
      <c r="K118" s="216"/>
      <c r="L118" s="157"/>
      <c r="M118" s="357"/>
      <c r="N118" s="978"/>
      <c r="O118" s="978"/>
      <c r="P118" s="978"/>
      <c r="Q118" s="978"/>
      <c r="R118" s="978"/>
      <c r="S118" s="978"/>
      <c r="T118" s="978"/>
      <c r="U118" s="357"/>
      <c r="V118" s="357"/>
      <c r="W118" s="357"/>
      <c r="X118" s="357"/>
      <c r="Y118" s="357"/>
      <c r="Z118" s="357"/>
      <c r="AA118" s="357"/>
      <c r="AB118" s="357"/>
      <c r="AC118" s="357"/>
      <c r="AD118" s="357"/>
      <c r="AE118" s="357"/>
      <c r="AF118" s="357"/>
      <c r="AG118" s="357"/>
    </row>
    <row r="119" spans="1:33" s="162" customFormat="1" ht="12.75">
      <c r="A119" s="398"/>
      <c r="B119" s="399"/>
      <c r="C119" s="399"/>
      <c r="D119" s="400"/>
      <c r="E119" s="400"/>
      <c r="F119" s="400"/>
      <c r="G119" s="216"/>
      <c r="H119" s="216"/>
      <c r="I119" s="216"/>
      <c r="J119" s="216"/>
      <c r="K119" s="216"/>
      <c r="L119" s="157"/>
      <c r="M119" s="357"/>
      <c r="N119" s="978"/>
      <c r="O119" s="978"/>
      <c r="P119" s="978"/>
      <c r="Q119" s="978"/>
      <c r="R119" s="978"/>
      <c r="S119" s="978"/>
      <c r="T119" s="978"/>
      <c r="U119" s="357"/>
      <c r="V119" s="357"/>
      <c r="W119" s="357"/>
      <c r="X119" s="357"/>
      <c r="Y119" s="357"/>
      <c r="Z119" s="357"/>
      <c r="AA119" s="357"/>
      <c r="AB119" s="357"/>
      <c r="AC119" s="357"/>
      <c r="AD119" s="357"/>
      <c r="AE119" s="357"/>
      <c r="AF119" s="357"/>
      <c r="AG119" s="357"/>
    </row>
    <row r="120" spans="1:33" s="162" customFormat="1" ht="12.75">
      <c r="A120" s="398"/>
      <c r="B120" s="399"/>
      <c r="C120" s="399"/>
      <c r="D120" s="400"/>
      <c r="E120" s="400"/>
      <c r="F120" s="400"/>
      <c r="G120" s="216"/>
      <c r="H120" s="216"/>
      <c r="I120" s="216"/>
      <c r="J120" s="216"/>
      <c r="K120" s="216"/>
      <c r="L120" s="157"/>
      <c r="M120" s="357"/>
      <c r="N120" s="978"/>
      <c r="O120" s="978"/>
      <c r="P120" s="978"/>
      <c r="Q120" s="978"/>
      <c r="R120" s="978"/>
      <c r="S120" s="978"/>
      <c r="T120" s="978"/>
      <c r="U120" s="357"/>
      <c r="V120" s="357"/>
      <c r="W120" s="357"/>
      <c r="X120" s="357"/>
      <c r="Y120" s="357"/>
      <c r="Z120" s="357"/>
      <c r="AA120" s="357"/>
      <c r="AB120" s="357"/>
      <c r="AC120" s="357"/>
      <c r="AD120" s="357"/>
      <c r="AE120" s="357"/>
      <c r="AF120" s="357"/>
      <c r="AG120" s="357"/>
    </row>
    <row r="121" spans="1:33" s="162" customFormat="1" ht="12.75">
      <c r="A121" s="398"/>
      <c r="B121" s="399"/>
      <c r="C121" s="399"/>
      <c r="D121" s="400"/>
      <c r="E121" s="400"/>
      <c r="F121" s="400"/>
      <c r="G121" s="216"/>
      <c r="H121" s="216"/>
      <c r="I121" s="216"/>
      <c r="J121" s="216"/>
      <c r="K121" s="216"/>
      <c r="L121" s="157"/>
      <c r="M121" s="357"/>
      <c r="N121" s="978"/>
      <c r="O121" s="978"/>
      <c r="P121" s="978"/>
      <c r="Q121" s="978"/>
      <c r="R121" s="978"/>
      <c r="S121" s="978"/>
      <c r="T121" s="978"/>
      <c r="U121" s="357"/>
      <c r="V121" s="357"/>
      <c r="W121" s="357"/>
      <c r="X121" s="357"/>
      <c r="Y121" s="357"/>
      <c r="Z121" s="357"/>
      <c r="AA121" s="357"/>
      <c r="AB121" s="357"/>
      <c r="AC121" s="357"/>
      <c r="AD121" s="357"/>
      <c r="AE121" s="357"/>
      <c r="AF121" s="357"/>
      <c r="AG121" s="357"/>
    </row>
    <row r="122" spans="1:33" s="162" customFormat="1" ht="12.75">
      <c r="A122" s="398"/>
      <c r="B122" s="399"/>
      <c r="C122" s="399"/>
      <c r="D122" s="400"/>
      <c r="E122" s="400"/>
      <c r="F122" s="400"/>
      <c r="G122" s="216"/>
      <c r="H122" s="216"/>
      <c r="I122" s="216"/>
      <c r="J122" s="216"/>
      <c r="K122" s="216"/>
      <c r="L122" s="157"/>
      <c r="M122" s="357"/>
      <c r="N122" s="978"/>
      <c r="O122" s="978"/>
      <c r="P122" s="978"/>
      <c r="Q122" s="978"/>
      <c r="R122" s="978"/>
      <c r="S122" s="978"/>
      <c r="T122" s="978"/>
      <c r="U122" s="357"/>
      <c r="V122" s="357"/>
      <c r="W122" s="357"/>
      <c r="X122" s="357"/>
      <c r="Y122" s="357"/>
      <c r="Z122" s="357"/>
      <c r="AA122" s="357"/>
      <c r="AB122" s="357"/>
      <c r="AC122" s="357"/>
      <c r="AD122" s="357"/>
      <c r="AE122" s="357"/>
      <c r="AF122" s="357"/>
      <c r="AG122" s="357"/>
    </row>
    <row r="123" spans="1:33" s="162" customFormat="1" ht="12.75">
      <c r="A123" s="398"/>
      <c r="B123" s="399"/>
      <c r="C123" s="399"/>
      <c r="D123" s="400"/>
      <c r="E123" s="400"/>
      <c r="F123" s="400"/>
      <c r="G123" s="216"/>
      <c r="H123" s="216"/>
      <c r="I123" s="216"/>
      <c r="J123" s="216"/>
      <c r="K123" s="216"/>
      <c r="L123" s="157"/>
      <c r="M123" s="357"/>
      <c r="N123" s="978"/>
      <c r="O123" s="978"/>
      <c r="P123" s="978"/>
      <c r="Q123" s="978"/>
      <c r="R123" s="978"/>
      <c r="S123" s="978"/>
      <c r="T123" s="978"/>
      <c r="U123" s="357"/>
      <c r="V123" s="357"/>
      <c r="W123" s="357"/>
      <c r="X123" s="357"/>
      <c r="Y123" s="357"/>
      <c r="Z123" s="357"/>
      <c r="AA123" s="357"/>
      <c r="AB123" s="357"/>
      <c r="AC123" s="357"/>
      <c r="AD123" s="357"/>
      <c r="AE123" s="357"/>
      <c r="AF123" s="357"/>
      <c r="AG123" s="357"/>
    </row>
    <row r="124" spans="1:33" s="162" customFormat="1" ht="12.75">
      <c r="A124" s="398"/>
      <c r="B124" s="399"/>
      <c r="C124" s="399"/>
      <c r="D124" s="400"/>
      <c r="E124" s="400"/>
      <c r="F124" s="400"/>
      <c r="G124" s="216"/>
      <c r="H124" s="216"/>
      <c r="I124" s="216"/>
      <c r="J124" s="216"/>
      <c r="K124" s="216"/>
      <c r="L124" s="157"/>
      <c r="M124" s="357"/>
      <c r="N124" s="978"/>
      <c r="O124" s="978"/>
      <c r="P124" s="978"/>
      <c r="Q124" s="978"/>
      <c r="R124" s="978"/>
      <c r="S124" s="978"/>
      <c r="T124" s="978"/>
      <c r="U124" s="357"/>
      <c r="V124" s="357"/>
      <c r="W124" s="357"/>
      <c r="X124" s="357"/>
      <c r="Y124" s="357"/>
      <c r="Z124" s="357"/>
      <c r="AA124" s="357"/>
      <c r="AB124" s="357"/>
      <c r="AC124" s="357"/>
      <c r="AD124" s="357"/>
      <c r="AE124" s="357"/>
      <c r="AF124" s="357"/>
      <c r="AG124" s="357"/>
    </row>
    <row r="125" spans="1:33" s="162" customFormat="1" ht="12.75">
      <c r="A125" s="398"/>
      <c r="B125" s="399"/>
      <c r="C125" s="399"/>
      <c r="D125" s="400"/>
      <c r="E125" s="400"/>
      <c r="F125" s="400"/>
      <c r="G125" s="216"/>
      <c r="H125" s="216"/>
      <c r="I125" s="216"/>
      <c r="J125" s="216"/>
      <c r="K125" s="216"/>
      <c r="L125" s="157"/>
      <c r="M125" s="357"/>
      <c r="N125" s="978"/>
      <c r="O125" s="978"/>
      <c r="P125" s="978"/>
      <c r="Q125" s="978"/>
      <c r="R125" s="978"/>
      <c r="S125" s="978"/>
      <c r="T125" s="978"/>
      <c r="U125" s="357"/>
      <c r="V125" s="357"/>
      <c r="W125" s="357"/>
      <c r="X125" s="357"/>
      <c r="Y125" s="357"/>
      <c r="Z125" s="357"/>
      <c r="AA125" s="357"/>
      <c r="AB125" s="357"/>
      <c r="AC125" s="357"/>
      <c r="AD125" s="357"/>
      <c r="AE125" s="357"/>
      <c r="AF125" s="357"/>
      <c r="AG125" s="357"/>
    </row>
    <row r="126" spans="1:33" s="162" customFormat="1" ht="12.75">
      <c r="A126" s="398"/>
      <c r="B126" s="399"/>
      <c r="C126" s="399"/>
      <c r="D126" s="400"/>
      <c r="E126" s="400"/>
      <c r="F126" s="400"/>
      <c r="G126" s="216"/>
      <c r="H126" s="216"/>
      <c r="I126" s="216"/>
      <c r="J126" s="216"/>
      <c r="K126" s="216"/>
      <c r="L126" s="157"/>
      <c r="M126" s="357"/>
      <c r="N126" s="978"/>
      <c r="O126" s="978"/>
      <c r="P126" s="978"/>
      <c r="Q126" s="978"/>
      <c r="R126" s="978"/>
      <c r="S126" s="978"/>
      <c r="T126" s="978"/>
      <c r="U126" s="357"/>
      <c r="V126" s="357"/>
      <c r="W126" s="357"/>
      <c r="X126" s="357"/>
      <c r="Y126" s="357"/>
      <c r="Z126" s="357"/>
      <c r="AA126" s="357"/>
      <c r="AB126" s="357"/>
      <c r="AC126" s="357"/>
      <c r="AD126" s="357"/>
      <c r="AE126" s="357"/>
      <c r="AF126" s="357"/>
      <c r="AG126" s="357"/>
    </row>
    <row r="127" spans="1:33" s="162" customFormat="1" ht="12.75">
      <c r="A127" s="398"/>
      <c r="B127" s="399"/>
      <c r="C127" s="399"/>
      <c r="D127" s="400"/>
      <c r="E127" s="400"/>
      <c r="F127" s="400"/>
      <c r="G127" s="216"/>
      <c r="H127" s="216"/>
      <c r="I127" s="216"/>
      <c r="J127" s="216"/>
      <c r="K127" s="216"/>
      <c r="L127" s="157"/>
      <c r="M127" s="357"/>
      <c r="N127" s="978"/>
      <c r="O127" s="978"/>
      <c r="P127" s="978"/>
      <c r="Q127" s="978"/>
      <c r="R127" s="978"/>
      <c r="S127" s="978"/>
      <c r="T127" s="978"/>
      <c r="U127" s="357"/>
      <c r="V127" s="357"/>
      <c r="W127" s="357"/>
      <c r="X127" s="357"/>
      <c r="Y127" s="357"/>
      <c r="Z127" s="357"/>
      <c r="AA127" s="357"/>
      <c r="AB127" s="357"/>
      <c r="AC127" s="357"/>
      <c r="AD127" s="357"/>
      <c r="AE127" s="357"/>
      <c r="AF127" s="357"/>
      <c r="AG127" s="357"/>
    </row>
    <row r="128" spans="1:33" s="162" customFormat="1" ht="12.75">
      <c r="A128" s="398"/>
      <c r="B128" s="399"/>
      <c r="C128" s="399"/>
      <c r="D128" s="400"/>
      <c r="E128" s="400"/>
      <c r="F128" s="400"/>
      <c r="G128" s="216"/>
      <c r="H128" s="216"/>
      <c r="I128" s="216"/>
      <c r="J128" s="216"/>
      <c r="K128" s="216"/>
      <c r="L128" s="157"/>
      <c r="M128" s="357"/>
      <c r="N128" s="978"/>
      <c r="O128" s="978"/>
      <c r="P128" s="978"/>
      <c r="Q128" s="978"/>
      <c r="R128" s="978"/>
      <c r="S128" s="978"/>
      <c r="T128" s="978"/>
      <c r="U128" s="357"/>
      <c r="V128" s="357"/>
      <c r="W128" s="357"/>
      <c r="X128" s="357"/>
      <c r="Y128" s="357"/>
      <c r="Z128" s="357"/>
      <c r="AA128" s="357"/>
      <c r="AB128" s="357"/>
      <c r="AC128" s="357"/>
      <c r="AD128" s="357"/>
      <c r="AE128" s="357"/>
      <c r="AF128" s="357"/>
      <c r="AG128" s="357"/>
    </row>
    <row r="129" spans="1:33" s="162" customFormat="1" ht="12.75">
      <c r="A129" s="398"/>
      <c r="B129" s="399"/>
      <c r="C129" s="399"/>
      <c r="D129" s="400"/>
      <c r="E129" s="400"/>
      <c r="F129" s="400"/>
      <c r="G129" s="216"/>
      <c r="H129" s="216"/>
      <c r="I129" s="216"/>
      <c r="J129" s="216"/>
      <c r="K129" s="216"/>
      <c r="L129" s="157"/>
      <c r="M129" s="357"/>
      <c r="N129" s="978"/>
      <c r="O129" s="978"/>
      <c r="P129" s="978"/>
      <c r="Q129" s="978"/>
      <c r="R129" s="978"/>
      <c r="S129" s="978"/>
      <c r="T129" s="978"/>
      <c r="U129" s="357"/>
      <c r="V129" s="357"/>
      <c r="W129" s="357"/>
      <c r="X129" s="357"/>
      <c r="Y129" s="357"/>
      <c r="Z129" s="357"/>
      <c r="AA129" s="357"/>
      <c r="AB129" s="357"/>
      <c r="AC129" s="357"/>
      <c r="AD129" s="357"/>
      <c r="AE129" s="357"/>
      <c r="AF129" s="357"/>
      <c r="AG129" s="357"/>
    </row>
    <row r="130" spans="1:33" s="162" customFormat="1" ht="12.75">
      <c r="A130" s="398"/>
      <c r="B130" s="399"/>
      <c r="C130" s="399"/>
      <c r="D130" s="400"/>
      <c r="E130" s="400"/>
      <c r="F130" s="400"/>
      <c r="G130" s="216"/>
      <c r="H130" s="216"/>
      <c r="I130" s="216"/>
      <c r="J130" s="216"/>
      <c r="K130" s="216"/>
      <c r="L130" s="157"/>
      <c r="M130" s="357"/>
      <c r="N130" s="978"/>
      <c r="O130" s="978"/>
      <c r="P130" s="978"/>
      <c r="Q130" s="978"/>
      <c r="R130" s="978"/>
      <c r="S130" s="978"/>
      <c r="T130" s="978"/>
      <c r="U130" s="357"/>
      <c r="V130" s="357"/>
      <c r="W130" s="357"/>
      <c r="X130" s="357"/>
      <c r="Y130" s="357"/>
      <c r="Z130" s="357"/>
      <c r="AA130" s="357"/>
      <c r="AB130" s="357"/>
      <c r="AC130" s="357"/>
      <c r="AD130" s="357"/>
      <c r="AE130" s="357"/>
      <c r="AF130" s="357"/>
      <c r="AG130" s="357"/>
    </row>
    <row r="131" spans="1:33" s="162" customFormat="1" ht="12.75">
      <c r="A131" s="398"/>
      <c r="B131" s="399"/>
      <c r="C131" s="399"/>
      <c r="D131" s="400"/>
      <c r="E131" s="400"/>
      <c r="F131" s="400"/>
      <c r="G131" s="216"/>
      <c r="H131" s="216"/>
      <c r="I131" s="216"/>
      <c r="J131" s="216"/>
      <c r="K131" s="216"/>
      <c r="L131" s="157"/>
      <c r="M131" s="357"/>
      <c r="N131" s="978"/>
      <c r="O131" s="978"/>
      <c r="P131" s="978"/>
      <c r="Q131" s="978"/>
      <c r="R131" s="978"/>
      <c r="S131" s="978"/>
      <c r="T131" s="978"/>
      <c r="U131" s="357"/>
      <c r="V131" s="357"/>
      <c r="W131" s="357"/>
      <c r="X131" s="357"/>
      <c r="Y131" s="357"/>
      <c r="Z131" s="357"/>
      <c r="AA131" s="357"/>
      <c r="AB131" s="357"/>
      <c r="AC131" s="357"/>
      <c r="AD131" s="357"/>
      <c r="AE131" s="357"/>
      <c r="AF131" s="357"/>
      <c r="AG131" s="357"/>
    </row>
    <row r="132" spans="1:33" s="162" customFormat="1" ht="12.75">
      <c r="A132" s="398"/>
      <c r="B132" s="399"/>
      <c r="C132" s="399"/>
      <c r="D132" s="400"/>
      <c r="E132" s="400"/>
      <c r="F132" s="400"/>
      <c r="G132" s="216"/>
      <c r="H132" s="216"/>
      <c r="I132" s="216"/>
      <c r="J132" s="216"/>
      <c r="K132" s="216"/>
      <c r="L132" s="157"/>
      <c r="M132" s="357"/>
      <c r="N132" s="978"/>
      <c r="O132" s="978"/>
      <c r="P132" s="978"/>
      <c r="Q132" s="978"/>
      <c r="R132" s="978"/>
      <c r="S132" s="978"/>
      <c r="T132" s="978"/>
      <c r="U132" s="357"/>
      <c r="V132" s="357"/>
      <c r="W132" s="357"/>
      <c r="X132" s="357"/>
      <c r="Y132" s="357"/>
      <c r="Z132" s="357"/>
      <c r="AA132" s="357"/>
      <c r="AB132" s="357"/>
      <c r="AC132" s="357"/>
      <c r="AD132" s="357"/>
      <c r="AE132" s="357"/>
      <c r="AF132" s="357"/>
      <c r="AG132" s="357"/>
    </row>
    <row r="133" spans="1:33" s="162" customFormat="1" ht="12.75">
      <c r="A133" s="398"/>
      <c r="B133" s="399"/>
      <c r="C133" s="399"/>
      <c r="D133" s="400"/>
      <c r="E133" s="400"/>
      <c r="F133" s="400"/>
      <c r="G133" s="216"/>
      <c r="H133" s="216"/>
      <c r="I133" s="216"/>
      <c r="J133" s="216"/>
      <c r="K133" s="216"/>
      <c r="L133" s="157"/>
      <c r="M133" s="357"/>
      <c r="N133" s="978"/>
      <c r="O133" s="978"/>
      <c r="P133" s="978"/>
      <c r="Q133" s="978"/>
      <c r="R133" s="978"/>
      <c r="S133" s="978"/>
      <c r="T133" s="978"/>
      <c r="U133" s="357"/>
      <c r="V133" s="357"/>
      <c r="W133" s="357"/>
      <c r="X133" s="357"/>
      <c r="Y133" s="357"/>
      <c r="Z133" s="357"/>
      <c r="AA133" s="357"/>
      <c r="AB133" s="357"/>
      <c r="AC133" s="357"/>
      <c r="AD133" s="357"/>
      <c r="AE133" s="357"/>
      <c r="AF133" s="357"/>
      <c r="AG133" s="357"/>
    </row>
    <row r="134" spans="1:33" s="162" customFormat="1" ht="12.75">
      <c r="A134" s="398"/>
      <c r="B134" s="399"/>
      <c r="C134" s="399"/>
      <c r="D134" s="400"/>
      <c r="E134" s="400"/>
      <c r="F134" s="400"/>
      <c r="G134" s="216"/>
      <c r="H134" s="216"/>
      <c r="I134" s="216"/>
      <c r="J134" s="216"/>
      <c r="K134" s="216"/>
      <c r="L134" s="157"/>
      <c r="M134" s="357"/>
      <c r="N134" s="978"/>
      <c r="O134" s="978"/>
      <c r="P134" s="978"/>
      <c r="Q134" s="978"/>
      <c r="R134" s="978"/>
      <c r="S134" s="978"/>
      <c r="T134" s="978"/>
      <c r="U134" s="357"/>
      <c r="V134" s="357"/>
      <c r="W134" s="357"/>
      <c r="X134" s="357"/>
      <c r="Y134" s="357"/>
      <c r="Z134" s="357"/>
      <c r="AA134" s="357"/>
      <c r="AB134" s="357"/>
      <c r="AC134" s="357"/>
      <c r="AD134" s="357"/>
      <c r="AE134" s="357"/>
      <c r="AF134" s="357"/>
      <c r="AG134" s="357"/>
    </row>
    <row r="135" spans="1:33" s="162" customFormat="1" ht="12.75">
      <c r="A135" s="398"/>
      <c r="B135" s="399"/>
      <c r="C135" s="399"/>
      <c r="D135" s="400"/>
      <c r="E135" s="400"/>
      <c r="F135" s="400"/>
      <c r="G135" s="216"/>
      <c r="H135" s="216"/>
      <c r="I135" s="216"/>
      <c r="J135" s="216"/>
      <c r="K135" s="216"/>
      <c r="L135" s="157"/>
      <c r="M135" s="357"/>
      <c r="N135" s="978"/>
      <c r="O135" s="978"/>
      <c r="P135" s="978"/>
      <c r="Q135" s="978"/>
      <c r="R135" s="978"/>
      <c r="S135" s="978"/>
      <c r="T135" s="978"/>
      <c r="U135" s="357"/>
      <c r="V135" s="357"/>
      <c r="W135" s="357"/>
      <c r="X135" s="357"/>
      <c r="Y135" s="357"/>
      <c r="Z135" s="357"/>
      <c r="AA135" s="357"/>
      <c r="AB135" s="357"/>
      <c r="AC135" s="357"/>
      <c r="AD135" s="357"/>
      <c r="AE135" s="357"/>
      <c r="AF135" s="357"/>
      <c r="AG135" s="357"/>
    </row>
    <row r="136" spans="1:33" s="162" customFormat="1" ht="12.75">
      <c r="A136" s="398"/>
      <c r="B136" s="399"/>
      <c r="C136" s="399"/>
      <c r="D136" s="400"/>
      <c r="E136" s="400"/>
      <c r="F136" s="400"/>
      <c r="G136" s="216"/>
      <c r="H136" s="216"/>
      <c r="I136" s="216"/>
      <c r="J136" s="216"/>
      <c r="K136" s="216"/>
      <c r="L136" s="157"/>
      <c r="M136" s="357"/>
      <c r="N136" s="978"/>
      <c r="O136" s="978"/>
      <c r="P136" s="978"/>
      <c r="Q136" s="978"/>
      <c r="R136" s="978"/>
      <c r="S136" s="978"/>
      <c r="T136" s="978"/>
      <c r="U136" s="357"/>
      <c r="V136" s="357"/>
      <c r="W136" s="357"/>
      <c r="X136" s="357"/>
      <c r="Y136" s="357"/>
      <c r="Z136" s="357"/>
      <c r="AA136" s="357"/>
      <c r="AB136" s="357"/>
      <c r="AC136" s="357"/>
      <c r="AD136" s="357"/>
      <c r="AE136" s="357"/>
      <c r="AF136" s="357"/>
      <c r="AG136" s="357"/>
    </row>
    <row r="137" spans="1:33" s="162" customFormat="1" ht="12.75">
      <c r="A137" s="398"/>
      <c r="B137" s="399"/>
      <c r="C137" s="399"/>
      <c r="D137" s="400"/>
      <c r="E137" s="400"/>
      <c r="F137" s="400"/>
      <c r="G137" s="216"/>
      <c r="H137" s="216"/>
      <c r="I137" s="216"/>
      <c r="J137" s="216"/>
      <c r="K137" s="216"/>
      <c r="L137" s="157"/>
      <c r="M137" s="357"/>
      <c r="N137" s="978"/>
      <c r="O137" s="978"/>
      <c r="P137" s="978"/>
      <c r="Q137" s="978"/>
      <c r="R137" s="978"/>
      <c r="S137" s="978"/>
      <c r="T137" s="978"/>
      <c r="U137" s="357"/>
      <c r="V137" s="357"/>
      <c r="W137" s="357"/>
      <c r="X137" s="357"/>
      <c r="Y137" s="357"/>
      <c r="Z137" s="357"/>
      <c r="AA137" s="357"/>
      <c r="AB137" s="357"/>
      <c r="AC137" s="357"/>
      <c r="AD137" s="357"/>
      <c r="AE137" s="357"/>
      <c r="AF137" s="357"/>
      <c r="AG137" s="357"/>
    </row>
    <row r="138" spans="1:33" s="162" customFormat="1" ht="12.75">
      <c r="A138" s="398"/>
      <c r="B138" s="399"/>
      <c r="C138" s="399"/>
      <c r="D138" s="400"/>
      <c r="E138" s="400"/>
      <c r="F138" s="400"/>
      <c r="G138" s="216"/>
      <c r="H138" s="216"/>
      <c r="I138" s="216"/>
      <c r="J138" s="216"/>
      <c r="K138" s="216"/>
      <c r="L138" s="157"/>
      <c r="M138" s="357"/>
      <c r="N138" s="978"/>
      <c r="O138" s="978"/>
      <c r="P138" s="978"/>
      <c r="Q138" s="978"/>
      <c r="R138" s="978"/>
      <c r="S138" s="978"/>
      <c r="T138" s="978"/>
      <c r="U138" s="357"/>
      <c r="V138" s="357"/>
      <c r="W138" s="357"/>
      <c r="X138" s="357"/>
      <c r="Y138" s="357"/>
      <c r="Z138" s="357"/>
      <c r="AA138" s="357"/>
      <c r="AB138" s="357"/>
      <c r="AC138" s="357"/>
      <c r="AD138" s="357"/>
      <c r="AE138" s="357"/>
      <c r="AF138" s="357"/>
      <c r="AG138" s="357"/>
    </row>
    <row r="139" spans="1:33" s="162" customFormat="1" ht="12.75">
      <c r="A139" s="398"/>
      <c r="B139" s="399"/>
      <c r="C139" s="399"/>
      <c r="D139" s="400"/>
      <c r="E139" s="400"/>
      <c r="F139" s="400"/>
      <c r="G139" s="216"/>
      <c r="H139" s="216"/>
      <c r="I139" s="216"/>
      <c r="J139" s="216"/>
      <c r="K139" s="216"/>
      <c r="L139" s="157"/>
      <c r="M139" s="357"/>
      <c r="N139" s="978"/>
      <c r="O139" s="978"/>
      <c r="P139" s="978"/>
      <c r="Q139" s="978"/>
      <c r="R139" s="978"/>
      <c r="S139" s="978"/>
      <c r="T139" s="978"/>
      <c r="U139" s="357"/>
      <c r="V139" s="357"/>
      <c r="W139" s="357"/>
      <c r="X139" s="357"/>
      <c r="Y139" s="357"/>
      <c r="Z139" s="357"/>
      <c r="AA139" s="357"/>
      <c r="AB139" s="357"/>
      <c r="AC139" s="357"/>
      <c r="AD139" s="357"/>
      <c r="AE139" s="357"/>
      <c r="AF139" s="357"/>
      <c r="AG139" s="357"/>
    </row>
    <row r="140" spans="1:33" s="162" customFormat="1" ht="12.75">
      <c r="A140" s="398"/>
      <c r="B140" s="399"/>
      <c r="C140" s="399"/>
      <c r="D140" s="400"/>
      <c r="E140" s="400"/>
      <c r="F140" s="400"/>
      <c r="G140" s="216"/>
      <c r="H140" s="216"/>
      <c r="I140" s="216"/>
      <c r="J140" s="216"/>
      <c r="K140" s="216"/>
      <c r="L140" s="157"/>
      <c r="M140" s="357"/>
      <c r="N140" s="978"/>
      <c r="O140" s="978"/>
      <c r="P140" s="978"/>
      <c r="Q140" s="978"/>
      <c r="R140" s="978"/>
      <c r="S140" s="978"/>
      <c r="T140" s="978"/>
      <c r="U140" s="357"/>
      <c r="V140" s="357"/>
      <c r="W140" s="357"/>
      <c r="X140" s="357"/>
      <c r="Y140" s="357"/>
      <c r="Z140" s="357"/>
      <c r="AA140" s="357"/>
      <c r="AB140" s="357"/>
      <c r="AC140" s="357"/>
      <c r="AD140" s="357"/>
      <c r="AE140" s="357"/>
      <c r="AF140" s="357"/>
      <c r="AG140" s="357"/>
    </row>
    <row r="141" spans="1:33" s="162" customFormat="1" ht="12.75">
      <c r="A141" s="398"/>
      <c r="B141" s="399"/>
      <c r="C141" s="399"/>
      <c r="D141" s="400"/>
      <c r="E141" s="400"/>
      <c r="F141" s="400"/>
      <c r="G141" s="216"/>
      <c r="H141" s="216"/>
      <c r="I141" s="216"/>
      <c r="J141" s="216"/>
      <c r="K141" s="216"/>
      <c r="L141" s="157"/>
      <c r="M141" s="357"/>
      <c r="N141" s="978"/>
      <c r="O141" s="978"/>
      <c r="P141" s="978"/>
      <c r="Q141" s="978"/>
      <c r="R141" s="978"/>
      <c r="S141" s="978"/>
      <c r="T141" s="978"/>
      <c r="U141" s="357"/>
      <c r="V141" s="357"/>
      <c r="W141" s="357"/>
      <c r="X141" s="357"/>
      <c r="Y141" s="357"/>
      <c r="Z141" s="357"/>
      <c r="AA141" s="357"/>
      <c r="AB141" s="357"/>
      <c r="AC141" s="357"/>
      <c r="AD141" s="357"/>
      <c r="AE141" s="357"/>
      <c r="AF141" s="357"/>
      <c r="AG141" s="357"/>
    </row>
    <row r="142" spans="1:33" s="162" customFormat="1" ht="12.75">
      <c r="A142" s="398"/>
      <c r="B142" s="399"/>
      <c r="C142" s="399"/>
      <c r="D142" s="400"/>
      <c r="E142" s="400"/>
      <c r="F142" s="400"/>
      <c r="G142" s="216"/>
      <c r="H142" s="216"/>
      <c r="I142" s="216"/>
      <c r="J142" s="216"/>
      <c r="K142" s="216"/>
      <c r="L142" s="157"/>
      <c r="M142" s="357"/>
      <c r="N142" s="978"/>
      <c r="O142" s="978"/>
      <c r="P142" s="978"/>
      <c r="Q142" s="978"/>
      <c r="R142" s="978"/>
      <c r="S142" s="978"/>
      <c r="T142" s="978"/>
      <c r="U142" s="357"/>
      <c r="V142" s="357"/>
      <c r="W142" s="357"/>
      <c r="X142" s="357"/>
      <c r="Y142" s="357"/>
      <c r="Z142" s="357"/>
      <c r="AA142" s="357"/>
      <c r="AB142" s="357"/>
      <c r="AC142" s="357"/>
      <c r="AD142" s="357"/>
      <c r="AE142" s="357"/>
      <c r="AF142" s="357"/>
      <c r="AG142" s="357"/>
    </row>
    <row r="143" spans="1:33" s="162" customFormat="1" ht="12.75">
      <c r="A143" s="398"/>
      <c r="B143" s="399"/>
      <c r="C143" s="399"/>
      <c r="D143" s="400"/>
      <c r="E143" s="400"/>
      <c r="F143" s="400"/>
      <c r="G143" s="216"/>
      <c r="H143" s="216"/>
      <c r="I143" s="216"/>
      <c r="J143" s="216"/>
      <c r="K143" s="216"/>
      <c r="L143" s="157"/>
      <c r="M143" s="357"/>
      <c r="N143" s="978"/>
      <c r="O143" s="978"/>
      <c r="P143" s="978"/>
      <c r="Q143" s="978"/>
      <c r="R143" s="978"/>
      <c r="S143" s="978"/>
      <c r="T143" s="978"/>
      <c r="U143" s="357"/>
      <c r="V143" s="357"/>
      <c r="W143" s="357"/>
      <c r="X143" s="357"/>
      <c r="Y143" s="357"/>
      <c r="Z143" s="357"/>
      <c r="AA143" s="357"/>
      <c r="AB143" s="357"/>
      <c r="AC143" s="357"/>
      <c r="AD143" s="357"/>
      <c r="AE143" s="357"/>
      <c r="AF143" s="357"/>
      <c r="AG143" s="357"/>
    </row>
    <row r="144" spans="1:33" s="162" customFormat="1" ht="12.75">
      <c r="A144" s="398"/>
      <c r="B144" s="399"/>
      <c r="C144" s="399"/>
      <c r="D144" s="400"/>
      <c r="E144" s="400"/>
      <c r="F144" s="400"/>
      <c r="G144" s="216"/>
      <c r="H144" s="216"/>
      <c r="I144" s="216"/>
      <c r="J144" s="216"/>
      <c r="K144" s="216"/>
      <c r="L144" s="157"/>
      <c r="M144" s="357"/>
      <c r="N144" s="978"/>
      <c r="O144" s="978"/>
      <c r="P144" s="978"/>
      <c r="Q144" s="978"/>
      <c r="R144" s="978"/>
      <c r="S144" s="978"/>
      <c r="T144" s="978"/>
      <c r="U144" s="357"/>
      <c r="V144" s="357"/>
      <c r="W144" s="357"/>
      <c r="X144" s="357"/>
      <c r="Y144" s="357"/>
      <c r="Z144" s="357"/>
      <c r="AA144" s="357"/>
      <c r="AB144" s="357"/>
      <c r="AC144" s="357"/>
      <c r="AD144" s="357"/>
      <c r="AE144" s="357"/>
      <c r="AF144" s="357"/>
      <c r="AG144" s="357"/>
    </row>
    <row r="145" spans="1:33" s="162" customFormat="1" ht="12.75">
      <c r="A145" s="398"/>
      <c r="B145" s="399"/>
      <c r="C145" s="399"/>
      <c r="D145" s="400"/>
      <c r="E145" s="400"/>
      <c r="F145" s="400"/>
      <c r="G145" s="216"/>
      <c r="H145" s="216"/>
      <c r="I145" s="216"/>
      <c r="J145" s="216"/>
      <c r="K145" s="216"/>
      <c r="L145" s="157"/>
      <c r="M145" s="357"/>
      <c r="N145" s="978"/>
      <c r="O145" s="978"/>
      <c r="P145" s="978"/>
      <c r="Q145" s="978"/>
      <c r="R145" s="978"/>
      <c r="S145" s="978"/>
      <c r="T145" s="978"/>
      <c r="U145" s="357"/>
      <c r="V145" s="357"/>
      <c r="W145" s="357"/>
      <c r="X145" s="357"/>
      <c r="Y145" s="357"/>
      <c r="Z145" s="357"/>
      <c r="AA145" s="357"/>
      <c r="AB145" s="357"/>
      <c r="AC145" s="357"/>
      <c r="AD145" s="357"/>
      <c r="AE145" s="357"/>
      <c r="AF145" s="357"/>
      <c r="AG145" s="357"/>
    </row>
    <row r="146" spans="1:33" s="162" customFormat="1" ht="12.75">
      <c r="A146" s="398"/>
      <c r="B146" s="399"/>
      <c r="C146" s="399"/>
      <c r="D146" s="400"/>
      <c r="E146" s="400"/>
      <c r="F146" s="400"/>
      <c r="G146" s="216"/>
      <c r="H146" s="216"/>
      <c r="I146" s="216"/>
      <c r="J146" s="216"/>
      <c r="K146" s="216"/>
      <c r="L146" s="157"/>
      <c r="M146" s="357"/>
      <c r="N146" s="978"/>
      <c r="O146" s="978"/>
      <c r="P146" s="978"/>
      <c r="Q146" s="978"/>
      <c r="R146" s="978"/>
      <c r="S146" s="978"/>
      <c r="T146" s="978"/>
      <c r="U146" s="357"/>
      <c r="V146" s="357"/>
      <c r="W146" s="357"/>
      <c r="X146" s="357"/>
      <c r="Y146" s="357"/>
      <c r="Z146" s="357"/>
      <c r="AA146" s="357"/>
      <c r="AB146" s="357"/>
      <c r="AC146" s="357"/>
      <c r="AD146" s="357"/>
      <c r="AE146" s="357"/>
      <c r="AF146" s="357"/>
      <c r="AG146" s="357"/>
    </row>
    <row r="147" spans="1:33" s="162" customFormat="1" ht="12.75">
      <c r="A147" s="398"/>
      <c r="B147" s="399"/>
      <c r="C147" s="399"/>
      <c r="D147" s="400"/>
      <c r="E147" s="400"/>
      <c r="F147" s="400"/>
      <c r="G147" s="216"/>
      <c r="H147" s="216"/>
      <c r="I147" s="216"/>
      <c r="J147" s="216"/>
      <c r="K147" s="216"/>
      <c r="L147" s="157"/>
      <c r="M147" s="357"/>
      <c r="N147" s="978"/>
      <c r="O147" s="978"/>
      <c r="P147" s="978"/>
      <c r="Q147" s="978"/>
      <c r="R147" s="978"/>
      <c r="S147" s="978"/>
      <c r="T147" s="978"/>
      <c r="U147" s="357"/>
      <c r="V147" s="357"/>
      <c r="W147" s="357"/>
      <c r="X147" s="357"/>
      <c r="Y147" s="357"/>
      <c r="Z147" s="357"/>
      <c r="AA147" s="357"/>
      <c r="AB147" s="357"/>
      <c r="AC147" s="357"/>
      <c r="AD147" s="357"/>
      <c r="AE147" s="357"/>
      <c r="AF147" s="357"/>
      <c r="AG147" s="357"/>
    </row>
    <row r="148" spans="1:33" s="162" customFormat="1" ht="12.75">
      <c r="A148" s="398"/>
      <c r="B148" s="399"/>
      <c r="C148" s="399"/>
      <c r="D148" s="400"/>
      <c r="E148" s="400"/>
      <c r="F148" s="400"/>
      <c r="G148" s="216"/>
      <c r="H148" s="216"/>
      <c r="I148" s="216"/>
      <c r="J148" s="216"/>
      <c r="K148" s="216"/>
      <c r="L148" s="157"/>
      <c r="M148" s="357"/>
      <c r="N148" s="978"/>
      <c r="O148" s="978"/>
      <c r="P148" s="978"/>
      <c r="Q148" s="978"/>
      <c r="R148" s="978"/>
      <c r="S148" s="978"/>
      <c r="T148" s="978"/>
      <c r="U148" s="357"/>
      <c r="V148" s="357"/>
      <c r="W148" s="357"/>
      <c r="X148" s="357"/>
      <c r="Y148" s="357"/>
      <c r="Z148" s="357"/>
      <c r="AA148" s="357"/>
      <c r="AB148" s="357"/>
      <c r="AC148" s="357"/>
      <c r="AD148" s="357"/>
      <c r="AE148" s="357"/>
      <c r="AF148" s="357"/>
      <c r="AG148" s="357"/>
    </row>
    <row r="149" spans="1:33" s="162" customFormat="1" ht="12.75">
      <c r="A149" s="394"/>
      <c r="B149" s="395"/>
      <c r="C149" s="395"/>
      <c r="D149" s="396"/>
      <c r="E149" s="396"/>
      <c r="F149" s="396"/>
      <c r="G149" s="216"/>
      <c r="H149" s="216"/>
      <c r="I149" s="216"/>
      <c r="J149" s="216"/>
      <c r="K149" s="216"/>
      <c r="L149" s="157"/>
      <c r="M149" s="357"/>
      <c r="N149" s="978"/>
      <c r="O149" s="978"/>
      <c r="P149" s="978"/>
      <c r="Q149" s="978"/>
      <c r="R149" s="978"/>
      <c r="S149" s="978"/>
      <c r="T149" s="978"/>
      <c r="U149" s="357"/>
      <c r="V149" s="357"/>
      <c r="W149" s="357"/>
      <c r="X149" s="357"/>
      <c r="Y149" s="357"/>
      <c r="Z149" s="357"/>
      <c r="AA149" s="357"/>
      <c r="AB149" s="357"/>
      <c r="AC149" s="357"/>
      <c r="AD149" s="357"/>
      <c r="AE149" s="357"/>
      <c r="AF149" s="357"/>
      <c r="AG149" s="357"/>
    </row>
    <row r="150" spans="1:33" s="171" customFormat="1" ht="12" customHeight="1">
      <c r="A150" s="235"/>
      <c r="B150" s="216"/>
      <c r="C150" s="216"/>
      <c r="D150" s="216"/>
      <c r="E150" s="216"/>
      <c r="F150" s="216"/>
      <c r="G150" s="219"/>
      <c r="H150" s="219"/>
      <c r="I150" s="219"/>
      <c r="J150" s="221"/>
      <c r="K150" s="221"/>
      <c r="L150" s="170"/>
      <c r="M150" s="358"/>
      <c r="N150" s="981"/>
      <c r="O150" s="981"/>
      <c r="P150" s="981"/>
      <c r="Q150" s="981"/>
      <c r="R150" s="981"/>
      <c r="S150" s="981"/>
      <c r="T150" s="981"/>
      <c r="U150" s="358"/>
      <c r="V150" s="358"/>
      <c r="W150" s="358"/>
      <c r="X150" s="358"/>
      <c r="Y150" s="358"/>
      <c r="Z150" s="358"/>
      <c r="AA150" s="358"/>
      <c r="AB150" s="358"/>
      <c r="AC150" s="358"/>
      <c r="AD150" s="358"/>
      <c r="AE150" s="358"/>
      <c r="AF150" s="358"/>
      <c r="AG150" s="358"/>
    </row>
    <row r="151" spans="1:33" s="169" customFormat="1" ht="14.1" customHeight="1">
      <c r="A151" s="172"/>
      <c r="B151" s="173"/>
      <c r="C151" s="173"/>
      <c r="D151" s="173"/>
      <c r="E151" s="173"/>
      <c r="F151" s="173"/>
      <c r="G151" s="173"/>
      <c r="H151" s="171"/>
      <c r="I151" s="173"/>
      <c r="J151" s="170"/>
      <c r="K151" s="170"/>
      <c r="L151" s="174"/>
      <c r="M151" s="359"/>
      <c r="N151" s="981"/>
      <c r="O151" s="981"/>
      <c r="P151" s="981"/>
      <c r="Q151" s="981"/>
      <c r="R151" s="981"/>
      <c r="S151" s="981"/>
      <c r="T151" s="981"/>
      <c r="U151" s="359"/>
      <c r="V151" s="359"/>
      <c r="W151" s="359"/>
      <c r="X151" s="359"/>
      <c r="Y151" s="359"/>
      <c r="Z151" s="359"/>
      <c r="AA151" s="359"/>
      <c r="AB151" s="359"/>
      <c r="AC151" s="359"/>
      <c r="AD151" s="359"/>
      <c r="AE151" s="359"/>
      <c r="AF151" s="359"/>
      <c r="AG151" s="359"/>
    </row>
    <row r="152" spans="1:33" s="140" customFormat="1" ht="12" customHeight="1">
      <c r="A152" s="175"/>
      <c r="B152" s="176"/>
      <c r="C152" s="176"/>
      <c r="D152" s="176"/>
      <c r="E152" s="176"/>
      <c r="F152" s="176"/>
      <c r="G152" s="177"/>
      <c r="J152" s="157"/>
      <c r="K152" s="157"/>
      <c r="L152" s="157"/>
      <c r="M152" s="360"/>
      <c r="N152" s="982"/>
      <c r="O152" s="982"/>
      <c r="P152" s="982"/>
      <c r="Q152" s="982"/>
      <c r="R152" s="982"/>
      <c r="S152" s="982"/>
      <c r="T152" s="982"/>
      <c r="U152" s="360"/>
      <c r="V152" s="360"/>
      <c r="W152" s="360"/>
      <c r="X152" s="360"/>
      <c r="Y152" s="360"/>
      <c r="Z152" s="360"/>
      <c r="AA152" s="360"/>
      <c r="AB152" s="360"/>
      <c r="AC152" s="360"/>
      <c r="AD152" s="360"/>
      <c r="AE152" s="360"/>
      <c r="AF152" s="360"/>
      <c r="AG152" s="360"/>
    </row>
    <row r="153" spans="1:33" s="140" customFormat="1" ht="12" customHeight="1">
      <c r="B153" s="176"/>
      <c r="C153" s="176"/>
      <c r="D153" s="176"/>
      <c r="E153" s="176"/>
      <c r="F153" s="176"/>
      <c r="G153" s="176"/>
      <c r="H153" s="176"/>
      <c r="I153" s="176"/>
      <c r="J153" s="157"/>
      <c r="K153" s="157"/>
      <c r="L153" s="157"/>
      <c r="M153" s="360"/>
      <c r="N153" s="982"/>
      <c r="O153" s="982"/>
      <c r="P153" s="982"/>
      <c r="Q153" s="982"/>
      <c r="R153" s="982"/>
      <c r="S153" s="982"/>
      <c r="T153" s="982"/>
      <c r="U153" s="360"/>
      <c r="V153" s="360"/>
      <c r="W153" s="360"/>
      <c r="X153" s="360"/>
      <c r="Y153" s="360"/>
      <c r="Z153" s="360"/>
      <c r="AA153" s="360"/>
      <c r="AB153" s="360"/>
      <c r="AC153" s="360"/>
      <c r="AD153" s="360"/>
      <c r="AE153" s="360"/>
      <c r="AF153" s="360"/>
      <c r="AG153" s="360"/>
    </row>
    <row r="154" spans="1:33" s="140" customFormat="1" ht="12" customHeight="1">
      <c r="B154" s="178"/>
      <c r="C154" s="178"/>
      <c r="D154" s="178"/>
      <c r="E154" s="178"/>
      <c r="F154" s="178"/>
      <c r="G154" s="178"/>
      <c r="H154" s="178"/>
      <c r="J154" s="157"/>
      <c r="K154" s="157"/>
      <c r="L154" s="157"/>
      <c r="M154" s="360"/>
      <c r="N154" s="982"/>
      <c r="O154" s="982"/>
      <c r="P154" s="982"/>
      <c r="Q154" s="982"/>
      <c r="R154" s="982"/>
      <c r="S154" s="982"/>
      <c r="T154" s="982"/>
      <c r="U154" s="360"/>
      <c r="V154" s="360"/>
      <c r="W154" s="360"/>
      <c r="X154" s="360"/>
      <c r="Y154" s="360"/>
      <c r="Z154" s="360"/>
      <c r="AA154" s="360"/>
      <c r="AB154" s="360"/>
      <c r="AC154" s="360"/>
      <c r="AD154" s="360"/>
      <c r="AE154" s="360"/>
      <c r="AF154" s="360"/>
      <c r="AG154" s="360"/>
    </row>
    <row r="155" spans="1:33" s="179" customFormat="1" ht="12" customHeight="1">
      <c r="M155" s="361"/>
      <c r="N155" s="982"/>
      <c r="O155" s="982"/>
      <c r="P155" s="982"/>
      <c r="Q155" s="982"/>
      <c r="R155" s="982"/>
      <c r="S155" s="982"/>
      <c r="T155" s="982"/>
      <c r="U155" s="361"/>
      <c r="V155" s="361"/>
      <c r="W155" s="361"/>
      <c r="X155" s="361"/>
      <c r="Y155" s="361"/>
      <c r="Z155" s="361"/>
      <c r="AA155" s="361"/>
      <c r="AB155" s="361"/>
      <c r="AC155" s="361"/>
      <c r="AD155" s="361"/>
      <c r="AE155" s="361"/>
      <c r="AF155" s="361"/>
      <c r="AG155" s="361"/>
    </row>
    <row r="156" spans="1:33" s="140" customFormat="1" ht="12" customHeight="1">
      <c r="A156" s="180"/>
      <c r="B156" s="178"/>
      <c r="C156" s="178"/>
      <c r="D156" s="178"/>
      <c r="E156" s="178"/>
      <c r="F156" s="178"/>
      <c r="G156" s="178"/>
      <c r="H156" s="178"/>
      <c r="J156" s="157"/>
      <c r="K156" s="157"/>
      <c r="L156" s="157"/>
      <c r="M156" s="360"/>
      <c r="N156" s="982"/>
      <c r="O156" s="982"/>
      <c r="P156" s="982"/>
      <c r="Q156" s="982"/>
      <c r="R156" s="982"/>
      <c r="S156" s="982"/>
      <c r="T156" s="982"/>
      <c r="U156" s="360"/>
      <c r="V156" s="360"/>
      <c r="W156" s="360"/>
      <c r="X156" s="360"/>
      <c r="Y156" s="360"/>
      <c r="Z156" s="360"/>
      <c r="AA156" s="360"/>
      <c r="AB156" s="360"/>
      <c r="AC156" s="360"/>
      <c r="AD156" s="360"/>
      <c r="AE156" s="360"/>
      <c r="AF156" s="360"/>
      <c r="AG156" s="360"/>
    </row>
    <row r="157" spans="1:33" s="140" customFormat="1" ht="12" customHeight="1">
      <c r="J157" s="144"/>
      <c r="K157" s="144"/>
      <c r="L157" s="144"/>
      <c r="M157" s="360"/>
      <c r="N157" s="982"/>
      <c r="O157" s="982"/>
      <c r="P157" s="982"/>
      <c r="Q157" s="982"/>
      <c r="R157" s="982"/>
      <c r="S157" s="982"/>
      <c r="T157" s="982"/>
      <c r="U157" s="360"/>
      <c r="V157" s="360"/>
      <c r="W157" s="360"/>
      <c r="X157" s="360"/>
      <c r="Y157" s="360"/>
      <c r="Z157" s="360"/>
      <c r="AA157" s="360"/>
      <c r="AB157" s="360"/>
      <c r="AC157" s="360"/>
      <c r="AD157" s="360"/>
      <c r="AE157" s="360"/>
      <c r="AF157" s="360"/>
      <c r="AG157" s="360"/>
    </row>
    <row r="158" spans="1:33" s="140" customFormat="1" ht="12" customHeight="1">
      <c r="A158" s="139"/>
      <c r="B158" s="139"/>
      <c r="C158" s="139"/>
      <c r="D158" s="139"/>
      <c r="E158" s="139"/>
      <c r="F158" s="139"/>
      <c r="G158" s="139"/>
      <c r="H158" s="139"/>
      <c r="I158" s="139"/>
      <c r="M158" s="360"/>
      <c r="N158" s="982"/>
      <c r="O158" s="982"/>
      <c r="P158" s="982"/>
      <c r="Q158" s="982"/>
      <c r="R158" s="982"/>
      <c r="S158" s="982"/>
      <c r="T158" s="982"/>
      <c r="U158" s="360"/>
      <c r="V158" s="360"/>
      <c r="W158" s="360"/>
      <c r="X158" s="360"/>
      <c r="Y158" s="360"/>
      <c r="Z158" s="360"/>
      <c r="AA158" s="360"/>
      <c r="AB158" s="360"/>
      <c r="AC158" s="360"/>
      <c r="AD158" s="360"/>
      <c r="AE158" s="360"/>
      <c r="AF158" s="360"/>
      <c r="AG158" s="360"/>
    </row>
    <row r="159" spans="1:33" s="140" customFormat="1" ht="12" customHeight="1">
      <c r="A159" s="139"/>
      <c r="B159" s="139"/>
      <c r="C159" s="139"/>
      <c r="D159" s="139"/>
      <c r="E159" s="139"/>
      <c r="F159" s="139"/>
      <c r="G159" s="139"/>
      <c r="H159" s="139"/>
      <c r="I159" s="139"/>
      <c r="M159" s="360"/>
      <c r="N159" s="982"/>
      <c r="O159" s="982"/>
      <c r="P159" s="982"/>
      <c r="Q159" s="982"/>
      <c r="R159" s="982"/>
      <c r="S159" s="982"/>
      <c r="T159" s="982"/>
      <c r="U159" s="360"/>
      <c r="V159" s="360"/>
      <c r="W159" s="360"/>
      <c r="X159" s="360"/>
      <c r="Y159" s="360"/>
      <c r="Z159" s="360"/>
      <c r="AA159" s="360"/>
      <c r="AB159" s="360"/>
      <c r="AC159" s="360"/>
      <c r="AD159" s="360"/>
      <c r="AE159" s="360"/>
      <c r="AF159" s="360"/>
      <c r="AG159" s="360"/>
    </row>
    <row r="160" spans="1:33" s="140" customFormat="1" ht="12" customHeight="1">
      <c r="A160" s="139"/>
      <c r="B160" s="139"/>
      <c r="C160" s="139"/>
      <c r="D160" s="139"/>
      <c r="E160" s="139"/>
      <c r="F160" s="139"/>
      <c r="G160" s="139"/>
      <c r="H160" s="139"/>
      <c r="I160" s="139"/>
      <c r="M160" s="360"/>
      <c r="N160" s="982"/>
      <c r="O160" s="982"/>
      <c r="P160" s="982"/>
      <c r="Q160" s="982"/>
      <c r="R160" s="982"/>
      <c r="S160" s="982"/>
      <c r="T160" s="982"/>
      <c r="U160" s="360"/>
      <c r="V160" s="360"/>
      <c r="W160" s="360"/>
      <c r="X160" s="360"/>
      <c r="Y160" s="360"/>
      <c r="Z160" s="360"/>
      <c r="AA160" s="360"/>
      <c r="AB160" s="360"/>
      <c r="AC160" s="360"/>
      <c r="AD160" s="360"/>
      <c r="AE160" s="360"/>
      <c r="AF160" s="360"/>
      <c r="AG160" s="360"/>
    </row>
    <row r="161" spans="1:33" s="140" customFormat="1" ht="12" customHeight="1">
      <c r="A161" s="139"/>
      <c r="B161" s="139"/>
      <c r="C161" s="139"/>
      <c r="D161" s="139"/>
      <c r="E161" s="139"/>
      <c r="F161" s="139"/>
      <c r="G161" s="139"/>
      <c r="H161" s="139"/>
      <c r="I161" s="139"/>
      <c r="M161" s="360"/>
      <c r="N161" s="982"/>
      <c r="O161" s="982"/>
      <c r="P161" s="982"/>
      <c r="Q161" s="982"/>
      <c r="R161" s="982"/>
      <c r="S161" s="982"/>
      <c r="T161" s="982"/>
      <c r="U161" s="360"/>
      <c r="V161" s="360"/>
      <c r="W161" s="360"/>
      <c r="X161" s="360"/>
      <c r="Y161" s="360"/>
      <c r="Z161" s="360"/>
      <c r="AA161" s="360"/>
      <c r="AB161" s="360"/>
      <c r="AC161" s="360"/>
      <c r="AD161" s="360"/>
      <c r="AE161" s="360"/>
      <c r="AF161" s="360"/>
      <c r="AG161" s="360"/>
    </row>
    <row r="162" spans="1:33" s="140" customFormat="1" ht="12" customHeight="1">
      <c r="A162" s="139"/>
      <c r="B162" s="139"/>
      <c r="C162" s="139"/>
      <c r="D162" s="139"/>
      <c r="E162" s="139"/>
      <c r="F162" s="139"/>
      <c r="G162" s="139"/>
      <c r="H162" s="139"/>
      <c r="I162" s="139"/>
      <c r="M162" s="360"/>
      <c r="N162" s="982"/>
      <c r="O162" s="982"/>
      <c r="P162" s="982"/>
      <c r="Q162" s="982"/>
      <c r="R162" s="982"/>
      <c r="S162" s="982"/>
      <c r="T162" s="982"/>
      <c r="U162" s="360"/>
      <c r="V162" s="360"/>
      <c r="W162" s="360"/>
      <c r="X162" s="360"/>
      <c r="Y162" s="360"/>
      <c r="Z162" s="360"/>
      <c r="AA162" s="360"/>
      <c r="AB162" s="360"/>
      <c r="AC162" s="360"/>
      <c r="AD162" s="360"/>
      <c r="AE162" s="360"/>
      <c r="AF162" s="360"/>
      <c r="AG162" s="360"/>
    </row>
    <row r="163" spans="1:33" s="140" customFormat="1" ht="12" customHeight="1">
      <c r="A163" s="139"/>
      <c r="B163" s="139"/>
      <c r="C163" s="139"/>
      <c r="D163" s="139"/>
      <c r="E163" s="139"/>
      <c r="F163" s="139"/>
      <c r="G163" s="139"/>
      <c r="H163" s="139"/>
      <c r="I163" s="139"/>
      <c r="M163" s="360"/>
      <c r="N163" s="982"/>
      <c r="O163" s="982"/>
      <c r="P163" s="982"/>
      <c r="Q163" s="982"/>
      <c r="R163" s="982"/>
      <c r="S163" s="982"/>
      <c r="T163" s="982"/>
      <c r="U163" s="360"/>
      <c r="V163" s="360"/>
      <c r="W163" s="360"/>
      <c r="X163" s="360"/>
      <c r="Y163" s="360"/>
      <c r="Z163" s="360"/>
      <c r="AA163" s="360"/>
      <c r="AB163" s="360"/>
      <c r="AC163" s="360"/>
      <c r="AD163" s="360"/>
      <c r="AE163" s="360"/>
      <c r="AF163" s="360"/>
      <c r="AG163" s="360"/>
    </row>
    <row r="164" spans="1:33" s="179" customFormat="1" ht="12" customHeight="1">
      <c r="A164" s="139"/>
      <c r="B164" s="139"/>
      <c r="C164" s="139"/>
      <c r="D164" s="139"/>
      <c r="E164" s="139"/>
      <c r="F164" s="139"/>
      <c r="G164" s="139"/>
      <c r="H164" s="139"/>
      <c r="I164" s="139"/>
      <c r="M164" s="361"/>
      <c r="N164" s="982"/>
      <c r="O164" s="982"/>
      <c r="P164" s="982"/>
      <c r="Q164" s="982"/>
      <c r="R164" s="982"/>
      <c r="S164" s="982"/>
      <c r="T164" s="982"/>
      <c r="U164" s="361"/>
      <c r="V164" s="361"/>
      <c r="W164" s="361"/>
      <c r="X164" s="361"/>
      <c r="Y164" s="361"/>
      <c r="Z164" s="361"/>
      <c r="AA164" s="361"/>
      <c r="AB164" s="361"/>
      <c r="AC164" s="361"/>
      <c r="AD164" s="361"/>
      <c r="AE164" s="361"/>
      <c r="AF164" s="361"/>
      <c r="AG164" s="361"/>
    </row>
    <row r="165" spans="1:33" s="140" customFormat="1" ht="12" customHeight="1">
      <c r="A165" s="139"/>
      <c r="B165" s="139"/>
      <c r="C165" s="139"/>
      <c r="D165" s="139"/>
      <c r="E165" s="139"/>
      <c r="F165" s="139"/>
      <c r="G165" s="139"/>
      <c r="H165" s="139"/>
      <c r="I165" s="139"/>
      <c r="M165" s="360"/>
      <c r="N165" s="982"/>
      <c r="O165" s="982"/>
      <c r="P165" s="982"/>
      <c r="Q165" s="982"/>
      <c r="R165" s="982"/>
      <c r="S165" s="982"/>
      <c r="T165" s="982"/>
      <c r="U165" s="360"/>
      <c r="V165" s="360"/>
      <c r="W165" s="360"/>
      <c r="X165" s="360"/>
      <c r="Y165" s="360"/>
      <c r="Z165" s="360"/>
      <c r="AA165" s="360"/>
      <c r="AB165" s="360"/>
      <c r="AC165" s="360"/>
      <c r="AD165" s="360"/>
      <c r="AE165" s="360"/>
      <c r="AF165" s="360"/>
      <c r="AG165" s="360"/>
    </row>
    <row r="166" spans="1:33" s="179" customFormat="1" ht="12" customHeight="1">
      <c r="A166" s="139"/>
      <c r="B166" s="139"/>
      <c r="C166" s="139"/>
      <c r="D166" s="139"/>
      <c r="E166" s="139"/>
      <c r="F166" s="139"/>
      <c r="G166" s="139"/>
      <c r="H166" s="139"/>
      <c r="I166" s="139"/>
      <c r="J166" s="176"/>
      <c r="K166" s="176"/>
      <c r="L166" s="176"/>
      <c r="M166" s="361"/>
      <c r="N166" s="982"/>
      <c r="O166" s="982"/>
      <c r="P166" s="982"/>
      <c r="Q166" s="982"/>
      <c r="R166" s="982"/>
      <c r="S166" s="982"/>
      <c r="T166" s="982"/>
      <c r="U166" s="361"/>
      <c r="V166" s="361"/>
      <c r="W166" s="361"/>
      <c r="X166" s="361"/>
      <c r="Y166" s="361"/>
      <c r="Z166" s="361"/>
      <c r="AA166" s="361"/>
      <c r="AB166" s="361"/>
      <c r="AC166" s="361"/>
      <c r="AD166" s="361"/>
      <c r="AE166" s="361"/>
      <c r="AF166" s="361"/>
      <c r="AG166" s="361"/>
    </row>
    <row r="167" spans="1:33" s="140" customFormat="1" ht="12" customHeight="1">
      <c r="A167" s="139"/>
      <c r="B167" s="139"/>
      <c r="C167" s="139"/>
      <c r="D167" s="139"/>
      <c r="E167" s="139"/>
      <c r="F167" s="139"/>
      <c r="G167" s="139"/>
      <c r="H167" s="139"/>
      <c r="I167" s="139"/>
      <c r="J167" s="181"/>
      <c r="K167" s="181"/>
      <c r="L167" s="181"/>
      <c r="M167" s="360"/>
      <c r="N167" s="982"/>
      <c r="O167" s="982"/>
      <c r="P167" s="982"/>
      <c r="Q167" s="982"/>
      <c r="R167" s="982"/>
      <c r="S167" s="982"/>
      <c r="T167" s="982"/>
      <c r="U167" s="360"/>
      <c r="V167" s="360"/>
      <c r="W167" s="360"/>
      <c r="X167" s="360"/>
      <c r="Y167" s="360"/>
      <c r="Z167" s="360"/>
      <c r="AA167" s="360"/>
      <c r="AB167" s="360"/>
      <c r="AC167" s="360"/>
      <c r="AD167" s="360"/>
      <c r="AE167" s="360"/>
      <c r="AF167" s="360"/>
      <c r="AG167" s="360"/>
    </row>
    <row r="168" spans="1:33" ht="12" customHeight="1"/>
    <row r="169" spans="1:33" ht="12" customHeight="1"/>
    <row r="170" spans="1:33" ht="12" customHeight="1"/>
    <row r="171" spans="1:33" ht="12" customHeight="1"/>
    <row r="172" spans="1:33" ht="12" customHeight="1"/>
    <row r="173" spans="1:33" ht="12" customHeight="1"/>
    <row r="174" spans="1:33" ht="12" customHeight="1"/>
    <row r="175" spans="1:33" ht="12" customHeight="1"/>
    <row r="176" spans="1:33" ht="12" customHeight="1">
      <c r="A176" s="162"/>
    </row>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8.25" customHeight="1"/>
    <row r="188" ht="8.25" customHeight="1"/>
    <row r="189" ht="8.25" customHeight="1"/>
    <row r="190" ht="8.25" customHeight="1"/>
    <row r="191" ht="8.25" customHeight="1"/>
    <row r="192" ht="8.25" customHeight="1"/>
    <row r="193" ht="11.45" customHeight="1"/>
    <row r="194" ht="11.45" customHeight="1"/>
    <row r="195" ht="11.45" customHeight="1"/>
    <row r="196" ht="9"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sheetData>
  <mergeCells count="10">
    <mergeCell ref="A1:K1"/>
    <mergeCell ref="A93:K93"/>
    <mergeCell ref="B2:B3"/>
    <mergeCell ref="A2:A3"/>
    <mergeCell ref="C2:C3"/>
    <mergeCell ref="J2:K2"/>
    <mergeCell ref="H2:I2"/>
    <mergeCell ref="F2:G2"/>
    <mergeCell ref="D2:E2"/>
    <mergeCell ref="A38:K38"/>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V342"/>
  <sheetViews>
    <sheetView tabSelected="1" view="pageBreakPreview" zoomScale="130" zoomScaleNormal="100" zoomScaleSheetLayoutView="130" workbookViewId="0">
      <selection activeCell="A15" sqref="A15"/>
    </sheetView>
  </sheetViews>
  <sheetFormatPr defaultRowHeight="11.25"/>
  <cols>
    <col min="1" max="1" width="48" style="139" customWidth="1"/>
    <col min="2" max="2" width="9.83203125" style="139" customWidth="1"/>
    <col min="3" max="3" width="11.1640625" style="139" customWidth="1"/>
    <col min="4" max="4" width="10.5"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97" customWidth="1"/>
    <col min="11" max="11" width="1.5" style="139" customWidth="1"/>
    <col min="12" max="12" width="9.33203125" style="697"/>
    <col min="13" max="13" width="52.6640625" style="362" bestFit="1" customWidth="1"/>
    <col min="14" max="18" width="9.33203125" style="362"/>
    <col min="19" max="20" width="9.33203125" style="496"/>
    <col min="21" max="21" width="46.6640625" style="496" customWidth="1"/>
    <col min="22" max="22" width="44.1640625" style="139" customWidth="1"/>
    <col min="23" max="23" width="52.6640625" style="139" bestFit="1" customWidth="1"/>
    <col min="24" max="16384" width="9.33203125" style="139"/>
  </cols>
  <sheetData>
    <row r="1" spans="1:22">
      <c r="A1" s="197"/>
      <c r="B1" s="197"/>
      <c r="C1" s="197"/>
      <c r="D1" s="197"/>
      <c r="E1" s="197"/>
      <c r="F1" s="197"/>
      <c r="G1" s="197"/>
      <c r="H1" s="197"/>
      <c r="I1" s="197"/>
    </row>
    <row r="2" spans="1:22" ht="21" customHeight="1">
      <c r="A2" s="1334" t="s">
        <v>601</v>
      </c>
      <c r="B2" s="1334"/>
      <c r="C2" s="1334"/>
      <c r="D2" s="1334"/>
      <c r="E2" s="1334"/>
      <c r="F2" s="1334"/>
      <c r="G2" s="1334"/>
      <c r="H2" s="1334"/>
      <c r="I2" s="1334"/>
    </row>
    <row r="3" spans="1:22" ht="6" hidden="1" customHeight="1">
      <c r="A3" s="197"/>
      <c r="B3" s="197"/>
      <c r="C3" s="197"/>
      <c r="D3" s="197"/>
      <c r="E3" s="197"/>
      <c r="F3" s="197"/>
      <c r="G3" s="197"/>
      <c r="H3" s="197"/>
      <c r="I3" s="197"/>
    </row>
    <row r="4" spans="1:22" ht="3.75" hidden="1" customHeight="1">
      <c r="A4" s="197"/>
      <c r="B4" s="197"/>
      <c r="C4" s="197"/>
      <c r="D4" s="197"/>
      <c r="E4" s="197"/>
      <c r="F4" s="197"/>
      <c r="G4" s="197"/>
      <c r="H4" s="197"/>
      <c r="I4" s="197"/>
    </row>
    <row r="5" spans="1:22" ht="3.75" hidden="1" customHeight="1">
      <c r="A5" s="197"/>
      <c r="B5" s="197"/>
      <c r="C5" s="197"/>
      <c r="D5" s="197"/>
      <c r="E5" s="197"/>
      <c r="F5" s="197"/>
      <c r="G5" s="197"/>
      <c r="H5" s="197"/>
      <c r="I5" s="197"/>
    </row>
    <row r="6" spans="1:22" s="162" customFormat="1" ht="6" customHeight="1">
      <c r="A6" s="204"/>
      <c r="B6" s="216"/>
      <c r="C6" s="216"/>
      <c r="D6" s="216"/>
      <c r="E6" s="216"/>
      <c r="F6" s="216"/>
      <c r="G6" s="216"/>
      <c r="H6" s="216"/>
      <c r="I6" s="216"/>
      <c r="J6" s="239"/>
      <c r="K6" s="157"/>
      <c r="L6" s="699"/>
      <c r="M6" s="357"/>
      <c r="N6" s="357"/>
      <c r="O6" s="357"/>
      <c r="P6" s="357"/>
      <c r="Q6" s="357"/>
      <c r="R6" s="357"/>
      <c r="S6" s="497"/>
      <c r="T6" s="497"/>
      <c r="U6" s="497"/>
    </row>
    <row r="7" spans="1:22" s="162" customFormat="1" ht="15">
      <c r="A7" s="1335" t="s">
        <v>79</v>
      </c>
      <c r="B7" s="1337" t="s">
        <v>764</v>
      </c>
      <c r="C7" s="1338"/>
      <c r="D7" s="1339"/>
      <c r="E7" s="216"/>
      <c r="F7" s="216"/>
      <c r="G7" s="1295" t="s">
        <v>367</v>
      </c>
      <c r="H7" s="1295"/>
      <c r="I7" s="1295"/>
      <c r="J7" s="239"/>
      <c r="K7" s="157"/>
      <c r="L7" s="699"/>
      <c r="M7" s="357"/>
      <c r="N7" s="357"/>
      <c r="O7" s="357"/>
      <c r="P7" s="357"/>
      <c r="Q7" s="357"/>
      <c r="R7" s="357"/>
      <c r="S7" s="497"/>
      <c r="T7" s="497"/>
      <c r="U7" s="497"/>
    </row>
    <row r="8" spans="1:22" s="162" customFormat="1" ht="12.75">
      <c r="A8" s="1336"/>
      <c r="B8" s="295">
        <v>2017</v>
      </c>
      <c r="C8" s="295">
        <v>2016</v>
      </c>
      <c r="D8" s="296" t="s">
        <v>49</v>
      </c>
      <c r="E8" s="216"/>
      <c r="F8" s="216"/>
      <c r="G8" s="216"/>
      <c r="H8" s="216"/>
      <c r="I8" s="216"/>
      <c r="J8" s="239"/>
      <c r="K8" s="157"/>
      <c r="L8" s="699"/>
      <c r="M8" s="1092" t="s">
        <v>18</v>
      </c>
      <c r="N8" s="947">
        <v>2017</v>
      </c>
      <c r="O8" s="947">
        <v>2016</v>
      </c>
      <c r="P8" s="357"/>
      <c r="Q8" s="357"/>
      <c r="R8" s="357"/>
      <c r="S8" s="497"/>
      <c r="T8" s="497"/>
      <c r="U8" s="497"/>
    </row>
    <row r="9" spans="1:22" s="162" customFormat="1" ht="12.75">
      <c r="A9" s="290" t="s">
        <v>215</v>
      </c>
      <c r="B9" s="592">
        <v>697.61566299999993</v>
      </c>
      <c r="C9" s="592">
        <v>756.77088289999995</v>
      </c>
      <c r="D9" s="297">
        <f>IF(C9=0,"",B9/C9-1)</f>
        <v>-7.8167938588378338E-2</v>
      </c>
      <c r="E9" s="216"/>
      <c r="F9" s="216"/>
      <c r="G9" s="216"/>
      <c r="H9" s="216"/>
      <c r="I9" s="216"/>
      <c r="J9" s="239"/>
      <c r="K9" s="157"/>
      <c r="L9" s="699"/>
      <c r="M9" s="1092" t="s">
        <v>505</v>
      </c>
      <c r="N9" s="357">
        <v>0</v>
      </c>
      <c r="O9" s="357">
        <v>0</v>
      </c>
      <c r="P9" s="357"/>
      <c r="Q9" s="357"/>
      <c r="R9" s="357"/>
      <c r="S9" s="497"/>
      <c r="T9" s="497"/>
      <c r="U9" s="498"/>
      <c r="V9" s="324"/>
    </row>
    <row r="10" spans="1:22" s="162" customFormat="1" ht="12.75">
      <c r="A10" s="668" t="s">
        <v>253</v>
      </c>
      <c r="B10" s="688">
        <v>568.74772420000011</v>
      </c>
      <c r="C10" s="688">
        <v>542.09612100000004</v>
      </c>
      <c r="D10" s="689">
        <f t="shared" ref="D10:D61" si="0">IF(C10=0,"",B10/C10-1)</f>
        <v>4.9163980643942118E-2</v>
      </c>
      <c r="E10" s="216"/>
      <c r="F10" s="216"/>
      <c r="G10" s="216"/>
      <c r="H10" s="216"/>
      <c r="I10" s="216"/>
      <c r="J10" s="239"/>
      <c r="K10" s="157"/>
      <c r="L10" s="699"/>
      <c r="M10" s="1092" t="s">
        <v>512</v>
      </c>
      <c r="N10" s="357">
        <v>0</v>
      </c>
      <c r="O10" s="357">
        <v>4.5082060629999994</v>
      </c>
      <c r="P10" s="357"/>
      <c r="Q10" s="357"/>
      <c r="R10" s="357"/>
      <c r="S10" s="497"/>
      <c r="T10" s="497"/>
      <c r="U10" s="498"/>
      <c r="V10" s="324"/>
    </row>
    <row r="11" spans="1:22" s="162" customFormat="1" ht="12.75">
      <c r="A11" s="669" t="s">
        <v>759</v>
      </c>
      <c r="B11" s="690">
        <v>428.10334419999998</v>
      </c>
      <c r="C11" s="690">
        <v>584.49247779999996</v>
      </c>
      <c r="D11" s="691">
        <f t="shared" si="0"/>
        <v>-0.26756397993117165</v>
      </c>
      <c r="E11" s="216"/>
      <c r="F11" s="216"/>
      <c r="G11" s="216"/>
      <c r="H11" s="216"/>
      <c r="I11" s="216"/>
      <c r="J11" s="239"/>
      <c r="K11" s="157"/>
      <c r="L11" s="699"/>
      <c r="M11" s="1092" t="s">
        <v>513</v>
      </c>
      <c r="N11" s="357">
        <v>0</v>
      </c>
      <c r="O11" s="357">
        <v>0</v>
      </c>
      <c r="P11" s="357"/>
      <c r="Q11" s="357"/>
      <c r="R11" s="357"/>
      <c r="S11" s="497"/>
      <c r="T11" s="497"/>
      <c r="U11" s="498"/>
      <c r="V11" s="324"/>
    </row>
    <row r="12" spans="1:22" s="162" customFormat="1" ht="12.75">
      <c r="A12" s="668" t="s">
        <v>554</v>
      </c>
      <c r="B12" s="688">
        <v>363.0926839</v>
      </c>
      <c r="C12" s="688">
        <v>164.01812469999999</v>
      </c>
      <c r="D12" s="689">
        <f t="shared" si="0"/>
        <v>1.2137351257010196</v>
      </c>
      <c r="E12" s="216"/>
      <c r="F12" s="216"/>
      <c r="G12" s="216"/>
      <c r="H12" s="216"/>
      <c r="I12" s="216"/>
      <c r="J12" s="239"/>
      <c r="K12" s="157"/>
      <c r="L12" s="699"/>
      <c r="M12" s="1092" t="s">
        <v>269</v>
      </c>
      <c r="N12" s="357">
        <v>0</v>
      </c>
      <c r="O12" s="357">
        <v>1.019007953</v>
      </c>
      <c r="P12" s="357"/>
      <c r="Q12" s="357"/>
      <c r="R12" s="357"/>
      <c r="S12" s="497"/>
      <c r="T12" s="497"/>
      <c r="U12" s="498"/>
      <c r="V12" s="324"/>
    </row>
    <row r="13" spans="1:22" s="162" customFormat="1" ht="12.75">
      <c r="A13" s="669" t="s">
        <v>521</v>
      </c>
      <c r="B13" s="690">
        <v>324.94736450000005</v>
      </c>
      <c r="C13" s="690">
        <v>623.74755229999994</v>
      </c>
      <c r="D13" s="691">
        <f t="shared" si="0"/>
        <v>-0.4790402570690776</v>
      </c>
      <c r="E13" s="216"/>
      <c r="F13" s="216"/>
      <c r="G13" s="216"/>
      <c r="H13" s="216"/>
      <c r="I13" s="216"/>
      <c r="J13" s="239"/>
      <c r="K13" s="157"/>
      <c r="L13" s="699"/>
      <c r="M13" s="1092" t="s">
        <v>734</v>
      </c>
      <c r="N13" s="357">
        <v>0</v>
      </c>
      <c r="O13" s="357">
        <v>11.7927552</v>
      </c>
      <c r="P13" s="357"/>
      <c r="Q13" s="357"/>
      <c r="R13" s="357"/>
      <c r="S13" s="497"/>
      <c r="T13" s="497"/>
      <c r="U13" s="498"/>
      <c r="V13" s="324"/>
    </row>
    <row r="14" spans="1:22" s="162" customFormat="1" ht="12.75">
      <c r="A14" s="668" t="s">
        <v>519</v>
      </c>
      <c r="B14" s="688">
        <v>243.2002866</v>
      </c>
      <c r="C14" s="688">
        <v>0</v>
      </c>
      <c r="D14" s="689" t="str">
        <f t="shared" si="0"/>
        <v/>
      </c>
      <c r="E14" s="216"/>
      <c r="F14" s="216"/>
      <c r="G14" s="216"/>
      <c r="H14" s="216"/>
      <c r="I14" s="216"/>
      <c r="J14" s="239"/>
      <c r="K14" s="157"/>
      <c r="L14" s="699"/>
      <c r="M14" s="1092" t="s">
        <v>76</v>
      </c>
      <c r="N14" s="357">
        <v>0</v>
      </c>
      <c r="O14" s="357">
        <v>131.92881690000002</v>
      </c>
      <c r="P14" s="357"/>
      <c r="Q14" s="357"/>
      <c r="R14" s="357"/>
      <c r="S14" s="497"/>
      <c r="T14" s="497"/>
      <c r="U14" s="498"/>
      <c r="V14" s="324"/>
    </row>
    <row r="15" spans="1:22" s="162" customFormat="1" ht="12.75">
      <c r="A15" s="669" t="s">
        <v>187</v>
      </c>
      <c r="B15" s="690">
        <v>200.36665199999999</v>
      </c>
      <c r="C15" s="690">
        <v>152.88662299999999</v>
      </c>
      <c r="D15" s="691">
        <f t="shared" si="0"/>
        <v>0.3105571178715878</v>
      </c>
      <c r="E15" s="216"/>
      <c r="F15" s="216"/>
      <c r="G15" s="216"/>
      <c r="H15" s="216"/>
      <c r="I15" s="216"/>
      <c r="J15" s="239"/>
      <c r="K15" s="157"/>
      <c r="L15" s="699"/>
      <c r="M15" s="1092" t="s">
        <v>77</v>
      </c>
      <c r="N15" s="357">
        <v>0</v>
      </c>
      <c r="O15" s="357">
        <v>60.231161440000001</v>
      </c>
      <c r="P15" s="357"/>
      <c r="Q15" s="357"/>
      <c r="R15" s="357"/>
      <c r="S15" s="497"/>
      <c r="T15" s="497"/>
      <c r="U15" s="498"/>
      <c r="V15" s="324"/>
    </row>
    <row r="16" spans="1:22" s="162" customFormat="1" ht="12.75">
      <c r="A16" s="668" t="s">
        <v>757</v>
      </c>
      <c r="B16" s="688">
        <v>172.30406360000001</v>
      </c>
      <c r="C16" s="688">
        <v>131.21774819999999</v>
      </c>
      <c r="D16" s="689">
        <f t="shared" si="0"/>
        <v>0.31311553477793952</v>
      </c>
      <c r="E16" s="216"/>
      <c r="F16" s="216"/>
      <c r="G16" s="216"/>
      <c r="H16" s="216"/>
      <c r="I16" s="216"/>
      <c r="J16" s="239"/>
      <c r="K16" s="157"/>
      <c r="L16" s="699"/>
      <c r="M16" s="1092" t="s">
        <v>75</v>
      </c>
      <c r="N16" s="357">
        <v>9.8753721449999998E-2</v>
      </c>
      <c r="O16" s="357">
        <v>1.5747269770000001</v>
      </c>
      <c r="P16" s="357"/>
      <c r="Q16" s="357"/>
      <c r="R16" s="357"/>
      <c r="S16" s="497"/>
      <c r="T16" s="497"/>
      <c r="U16" s="498"/>
      <c r="V16" s="324"/>
    </row>
    <row r="17" spans="1:22" s="162" customFormat="1" ht="12.75">
      <c r="A17" s="669" t="s">
        <v>520</v>
      </c>
      <c r="B17" s="690">
        <v>123.6553572</v>
      </c>
      <c r="C17" s="690">
        <v>4.4460351870000006</v>
      </c>
      <c r="D17" s="691">
        <f t="shared" si="0"/>
        <v>26.812500801064843</v>
      </c>
      <c r="E17" s="216"/>
      <c r="F17" s="216"/>
      <c r="G17" s="216"/>
      <c r="H17" s="216"/>
      <c r="I17" s="216"/>
      <c r="J17" s="239"/>
      <c r="K17" s="157"/>
      <c r="L17" s="699"/>
      <c r="M17" s="1092" t="s">
        <v>507</v>
      </c>
      <c r="N17" s="357">
        <v>0.2048325574</v>
      </c>
      <c r="O17" s="357">
        <v>0</v>
      </c>
      <c r="P17" s="357"/>
      <c r="Q17" s="357"/>
      <c r="R17" s="357"/>
      <c r="S17" s="497"/>
      <c r="T17" s="497"/>
      <c r="U17" s="498"/>
      <c r="V17" s="324"/>
    </row>
    <row r="18" spans="1:22" s="162" customFormat="1" ht="12.75">
      <c r="A18" s="668" t="s">
        <v>67</v>
      </c>
      <c r="B18" s="688">
        <v>121.1181162</v>
      </c>
      <c r="C18" s="688">
        <v>110.91519839999999</v>
      </c>
      <c r="D18" s="689">
        <f t="shared" si="0"/>
        <v>9.1988455569493865E-2</v>
      </c>
      <c r="E18" s="216"/>
      <c r="F18" s="216"/>
      <c r="G18" s="216"/>
      <c r="H18" s="216"/>
      <c r="I18" s="216"/>
      <c r="J18" s="239"/>
      <c r="K18" s="157"/>
      <c r="L18" s="699"/>
      <c r="M18" s="1092" t="s">
        <v>506</v>
      </c>
      <c r="N18" s="357">
        <v>0.325774228</v>
      </c>
      <c r="O18" s="357">
        <v>0.120049224</v>
      </c>
      <c r="P18" s="357"/>
      <c r="Q18" s="357"/>
      <c r="R18" s="357"/>
      <c r="S18" s="497"/>
      <c r="T18" s="497"/>
      <c r="U18" s="498"/>
      <c r="V18" s="324"/>
    </row>
    <row r="19" spans="1:22" s="162" customFormat="1" ht="12.75">
      <c r="A19" s="669" t="s">
        <v>68</v>
      </c>
      <c r="B19" s="690">
        <v>96.555048819999996</v>
      </c>
      <c r="C19" s="690">
        <v>79.635759340000007</v>
      </c>
      <c r="D19" s="691">
        <f t="shared" si="0"/>
        <v>0.21245844354624799</v>
      </c>
      <c r="E19" s="216"/>
      <c r="F19" s="216"/>
      <c r="G19" s="216"/>
      <c r="H19" s="216"/>
      <c r="I19" s="216"/>
      <c r="J19" s="239" t="s">
        <v>643</v>
      </c>
      <c r="K19" s="157"/>
      <c r="L19" s="699"/>
      <c r="M19" s="1092" t="s">
        <v>763</v>
      </c>
      <c r="N19" s="357">
        <v>0.48909478710000004</v>
      </c>
      <c r="O19" s="357">
        <v>6.0836995289999994E-2</v>
      </c>
      <c r="P19" s="357"/>
      <c r="Q19" s="357"/>
      <c r="R19" s="357"/>
      <c r="S19" s="497"/>
      <c r="T19" s="497"/>
      <c r="U19" s="498"/>
      <c r="V19" s="324"/>
    </row>
    <row r="20" spans="1:22" s="162" customFormat="1" ht="12.75">
      <c r="A20" s="668" t="s">
        <v>66</v>
      </c>
      <c r="B20" s="688">
        <v>85.924285999999995</v>
      </c>
      <c r="C20" s="688">
        <v>45.40650806</v>
      </c>
      <c r="D20" s="689">
        <f t="shared" si="0"/>
        <v>0.89233415365171753</v>
      </c>
      <c r="E20" s="216"/>
      <c r="F20" s="216"/>
      <c r="G20" s="216"/>
      <c r="H20" s="216"/>
      <c r="I20" s="216"/>
      <c r="J20" s="239"/>
      <c r="K20" s="157"/>
      <c r="L20" s="699"/>
      <c r="M20" s="1092" t="s">
        <v>508</v>
      </c>
      <c r="N20" s="357">
        <v>0.91234910000000002</v>
      </c>
      <c r="O20" s="357">
        <v>1.6871310289999999</v>
      </c>
      <c r="P20" s="357"/>
      <c r="Q20" s="357"/>
      <c r="R20" s="357"/>
      <c r="S20" s="497"/>
      <c r="T20" s="497"/>
      <c r="U20" s="498"/>
      <c r="V20" s="324"/>
    </row>
    <row r="21" spans="1:22" s="162" customFormat="1" ht="12.75">
      <c r="A21" s="669" t="s">
        <v>518</v>
      </c>
      <c r="B21" s="690">
        <v>81.331736399999997</v>
      </c>
      <c r="C21" s="690">
        <v>47.22776365</v>
      </c>
      <c r="D21" s="691">
        <f t="shared" si="0"/>
        <v>0.72211703697725271</v>
      </c>
      <c r="E21" s="216"/>
      <c r="F21" s="216"/>
      <c r="G21" s="216"/>
      <c r="H21" s="216"/>
      <c r="I21" s="216"/>
      <c r="J21" s="239"/>
      <c r="K21" s="157"/>
      <c r="L21" s="699"/>
      <c r="M21" s="1092" t="s">
        <v>758</v>
      </c>
      <c r="N21" s="357">
        <v>1.756065</v>
      </c>
      <c r="O21" s="357">
        <v>2.6219562500000002</v>
      </c>
      <c r="P21" s="357"/>
      <c r="Q21" s="357"/>
      <c r="R21" s="357"/>
      <c r="S21" s="497"/>
      <c r="T21" s="497"/>
      <c r="U21" s="498"/>
      <c r="V21" s="324"/>
    </row>
    <row r="22" spans="1:22" s="162" customFormat="1" ht="12.75">
      <c r="A22" s="668" t="s">
        <v>517</v>
      </c>
      <c r="B22" s="688">
        <v>61.339057760000003</v>
      </c>
      <c r="C22" s="688">
        <v>22.751170269999999</v>
      </c>
      <c r="D22" s="689">
        <f t="shared" si="0"/>
        <v>1.6960836313937886</v>
      </c>
      <c r="E22" s="216"/>
      <c r="F22" s="216"/>
      <c r="G22" s="216"/>
      <c r="H22" s="216"/>
      <c r="I22" s="216"/>
      <c r="J22" s="239"/>
      <c r="K22" s="157"/>
      <c r="L22" s="699"/>
      <c r="M22" s="1092" t="s">
        <v>509</v>
      </c>
      <c r="N22" s="357">
        <v>1.8023</v>
      </c>
      <c r="O22" s="357">
        <v>2.1254</v>
      </c>
      <c r="P22" s="357"/>
      <c r="Q22" s="357"/>
      <c r="R22" s="357"/>
      <c r="S22" s="497"/>
      <c r="T22" s="497"/>
      <c r="U22" s="498"/>
      <c r="V22" s="324"/>
    </row>
    <row r="23" spans="1:22" s="162" customFormat="1" ht="12.75">
      <c r="A23" s="669" t="s">
        <v>70</v>
      </c>
      <c r="B23" s="690">
        <v>50.640113540000002</v>
      </c>
      <c r="C23" s="690">
        <v>42.65787838</v>
      </c>
      <c r="D23" s="691">
        <f t="shared" si="0"/>
        <v>0.18712217914106222</v>
      </c>
      <c r="E23" s="216"/>
      <c r="F23" s="216"/>
      <c r="G23" s="216"/>
      <c r="H23" s="216"/>
      <c r="I23" s="216"/>
      <c r="J23" s="239"/>
      <c r="K23" s="157"/>
      <c r="L23" s="699"/>
      <c r="M23" s="1092" t="s">
        <v>71</v>
      </c>
      <c r="N23" s="357">
        <v>1.8683424749999999</v>
      </c>
      <c r="O23" s="357">
        <v>2.400749013</v>
      </c>
      <c r="P23" s="357"/>
      <c r="Q23" s="357"/>
      <c r="R23" s="357"/>
      <c r="S23" s="497"/>
      <c r="T23" s="497"/>
      <c r="U23" s="498"/>
      <c r="V23" s="324"/>
    </row>
    <row r="24" spans="1:22" s="162" customFormat="1" ht="12.75">
      <c r="A24" s="668" t="s">
        <v>258</v>
      </c>
      <c r="B24" s="688">
        <v>50.48439759</v>
      </c>
      <c r="C24" s="688">
        <v>50.997703110000003</v>
      </c>
      <c r="D24" s="689">
        <f t="shared" si="0"/>
        <v>-1.0065267427688318E-2</v>
      </c>
      <c r="E24" s="216"/>
      <c r="F24" s="216"/>
      <c r="G24" s="216"/>
      <c r="H24" s="216"/>
      <c r="I24" s="216"/>
      <c r="J24" s="239"/>
      <c r="K24" s="157"/>
      <c r="L24" s="699"/>
      <c r="M24" s="1092" t="s">
        <v>761</v>
      </c>
      <c r="N24" s="357">
        <v>2.2093595000000001</v>
      </c>
      <c r="O24" s="357">
        <v>1.44178125</v>
      </c>
      <c r="P24" s="357"/>
      <c r="Q24" s="357"/>
      <c r="R24" s="357"/>
      <c r="S24" s="497"/>
      <c r="T24" s="497"/>
      <c r="U24" s="498"/>
      <c r="V24" s="324"/>
    </row>
    <row r="25" spans="1:22" s="162" customFormat="1" ht="12.75">
      <c r="A25" s="669" t="s">
        <v>516</v>
      </c>
      <c r="B25" s="690">
        <v>48.053213100000001</v>
      </c>
      <c r="C25" s="690">
        <v>61.747250000000001</v>
      </c>
      <c r="D25" s="691">
        <f t="shared" si="0"/>
        <v>-0.22177565640575092</v>
      </c>
      <c r="E25" s="216"/>
      <c r="F25" s="216"/>
      <c r="G25" s="216"/>
      <c r="H25" s="216"/>
      <c r="I25" s="216"/>
      <c r="J25" s="239"/>
      <c r="K25" s="157"/>
      <c r="L25" s="699"/>
      <c r="M25" s="1092" t="s">
        <v>490</v>
      </c>
      <c r="N25" s="357">
        <v>2.5767860139999996</v>
      </c>
      <c r="O25" s="357">
        <v>1.712577274</v>
      </c>
      <c r="P25" s="357"/>
      <c r="Q25" s="357"/>
      <c r="R25" s="357"/>
      <c r="S25" s="497"/>
      <c r="T25" s="497"/>
      <c r="U25" s="498"/>
      <c r="V25" s="324"/>
    </row>
    <row r="26" spans="1:22" s="162" customFormat="1" ht="12.75">
      <c r="A26" s="668" t="s">
        <v>514</v>
      </c>
      <c r="B26" s="688">
        <v>36.724094010000002</v>
      </c>
      <c r="C26" s="688">
        <v>43.119133079999997</v>
      </c>
      <c r="D26" s="689">
        <f t="shared" si="0"/>
        <v>-0.14831093793409811</v>
      </c>
      <c r="E26" s="216"/>
      <c r="F26" s="216"/>
      <c r="G26" s="216"/>
      <c r="H26" s="216"/>
      <c r="I26" s="216"/>
      <c r="J26" s="239"/>
      <c r="K26" s="157"/>
      <c r="L26" s="699"/>
      <c r="M26" s="1092" t="s">
        <v>497</v>
      </c>
      <c r="N26" s="357">
        <v>2.7332305679999997</v>
      </c>
      <c r="O26" s="357">
        <v>2.9155757499999999</v>
      </c>
      <c r="P26" s="357"/>
      <c r="Q26" s="357"/>
      <c r="R26" s="357"/>
      <c r="S26" s="497"/>
      <c r="T26" s="497"/>
      <c r="U26" s="498"/>
      <c r="V26" s="324"/>
    </row>
    <row r="27" spans="1:22" s="162" customFormat="1" ht="12.75">
      <c r="A27" s="669" t="s">
        <v>493</v>
      </c>
      <c r="B27" s="690">
        <v>36.018731789999997</v>
      </c>
      <c r="C27" s="690">
        <v>39.230653719999999</v>
      </c>
      <c r="D27" s="691">
        <f t="shared" si="0"/>
        <v>-8.1872760849828752E-2</v>
      </c>
      <c r="E27" s="216"/>
      <c r="F27" s="216"/>
      <c r="G27" s="216"/>
      <c r="H27" s="216"/>
      <c r="I27" s="216"/>
      <c r="J27" s="239"/>
      <c r="K27" s="157"/>
      <c r="L27" s="699"/>
      <c r="M27" s="1092" t="s">
        <v>523</v>
      </c>
      <c r="N27" s="357">
        <v>3.181434726</v>
      </c>
      <c r="O27" s="357">
        <v>3.194889275</v>
      </c>
      <c r="P27" s="357"/>
      <c r="Q27" s="357"/>
      <c r="R27" s="357"/>
      <c r="S27" s="497"/>
      <c r="T27" s="497"/>
      <c r="U27" s="498"/>
      <c r="V27" s="324"/>
    </row>
    <row r="28" spans="1:22" s="162" customFormat="1" ht="12.75">
      <c r="A28" s="668" t="s">
        <v>551</v>
      </c>
      <c r="B28" s="688">
        <v>33.297263059999999</v>
      </c>
      <c r="C28" s="688">
        <v>36.527788959999995</v>
      </c>
      <c r="D28" s="689">
        <f t="shared" si="0"/>
        <v>-8.8440225701522879E-2</v>
      </c>
      <c r="E28" s="216"/>
      <c r="F28" s="216"/>
      <c r="G28" s="216"/>
      <c r="H28" s="216"/>
      <c r="I28" s="216"/>
      <c r="J28" s="239"/>
      <c r="K28" s="157"/>
      <c r="L28" s="699"/>
      <c r="M28" s="1092" t="s">
        <v>499</v>
      </c>
      <c r="N28" s="357">
        <v>3.2120758399999998</v>
      </c>
      <c r="O28" s="357">
        <v>3.2276954789999999</v>
      </c>
      <c r="P28" s="357"/>
      <c r="Q28" s="357"/>
      <c r="R28" s="357"/>
      <c r="S28" s="497"/>
      <c r="T28" s="497"/>
      <c r="U28" s="498"/>
      <c r="V28" s="324"/>
    </row>
    <row r="29" spans="1:22" s="162" customFormat="1" ht="12.75">
      <c r="A29" s="669" t="s">
        <v>69</v>
      </c>
      <c r="B29" s="690">
        <v>24.253656340000003</v>
      </c>
      <c r="C29" s="690">
        <v>20.852734090000002</v>
      </c>
      <c r="D29" s="691">
        <f t="shared" si="0"/>
        <v>0.16309239044250434</v>
      </c>
      <c r="E29" s="216"/>
      <c r="F29" s="216"/>
      <c r="G29" s="216"/>
      <c r="H29" s="216"/>
      <c r="I29" s="216"/>
      <c r="J29" s="239"/>
      <c r="K29" s="157"/>
      <c r="L29" s="699"/>
      <c r="M29" s="1092" t="s">
        <v>522</v>
      </c>
      <c r="N29" s="357">
        <v>3.3172015409999998</v>
      </c>
      <c r="O29" s="357">
        <v>3.2728474540000003</v>
      </c>
      <c r="P29" s="357"/>
      <c r="Q29" s="357"/>
      <c r="R29" s="357"/>
      <c r="S29" s="497"/>
      <c r="T29" s="497"/>
      <c r="U29" s="498"/>
      <c r="V29" s="324"/>
    </row>
    <row r="30" spans="1:22" s="162" customFormat="1" ht="12.75">
      <c r="A30" s="668" t="s">
        <v>226</v>
      </c>
      <c r="B30" s="688">
        <v>20.23547044</v>
      </c>
      <c r="C30" s="688">
        <v>0</v>
      </c>
      <c r="D30" s="689" t="str">
        <f t="shared" si="0"/>
        <v/>
      </c>
      <c r="E30" s="216"/>
      <c r="F30" s="216"/>
      <c r="G30" s="216"/>
      <c r="H30" s="216"/>
      <c r="I30" s="216"/>
      <c r="J30" s="239"/>
      <c r="K30" s="157"/>
      <c r="L30" s="699"/>
      <c r="M30" s="1092" t="s">
        <v>731</v>
      </c>
      <c r="N30" s="357">
        <v>3.4114532500000001</v>
      </c>
      <c r="O30" s="357">
        <v>3.3577629999999998</v>
      </c>
      <c r="P30" s="357"/>
      <c r="Q30" s="357"/>
      <c r="R30" s="357"/>
      <c r="S30" s="497"/>
      <c r="T30" s="497"/>
      <c r="U30" s="498"/>
      <c r="V30" s="324"/>
    </row>
    <row r="31" spans="1:22" s="162" customFormat="1" ht="12.75">
      <c r="A31" s="685" t="s">
        <v>721</v>
      </c>
      <c r="B31" s="686">
        <v>14.968253259999999</v>
      </c>
      <c r="C31" s="686">
        <v>6.5883619200000005</v>
      </c>
      <c r="D31" s="687">
        <f t="shared" si="0"/>
        <v>1.2719233463118549</v>
      </c>
      <c r="E31" s="216"/>
      <c r="F31" s="216"/>
      <c r="G31" s="216"/>
      <c r="H31" s="216"/>
      <c r="I31" s="216"/>
      <c r="J31" s="239"/>
      <c r="K31" s="157"/>
      <c r="L31" s="699"/>
      <c r="M31" s="1092" t="s">
        <v>510</v>
      </c>
      <c r="N31" s="357">
        <v>5.1476611190000003</v>
      </c>
      <c r="O31" s="357">
        <v>4.2751410630000004</v>
      </c>
      <c r="P31" s="357"/>
      <c r="Q31" s="357"/>
      <c r="R31" s="357"/>
      <c r="S31" s="497"/>
      <c r="T31" s="497"/>
      <c r="U31" s="498"/>
      <c r="V31" s="324"/>
    </row>
    <row r="32" spans="1:22" s="162" customFormat="1" ht="12.75">
      <c r="A32" s="294" t="s">
        <v>760</v>
      </c>
      <c r="B32" s="594">
        <v>13.679660999999999</v>
      </c>
      <c r="C32" s="594">
        <v>12.418968000000001</v>
      </c>
      <c r="D32" s="299">
        <f t="shared" si="0"/>
        <v>0.10151350740254728</v>
      </c>
      <c r="E32" s="216"/>
      <c r="F32" s="216"/>
      <c r="G32" s="216"/>
      <c r="H32" s="216"/>
      <c r="I32" s="216"/>
      <c r="J32" s="239"/>
      <c r="K32" s="157"/>
      <c r="L32" s="699"/>
      <c r="M32" s="1092" t="s">
        <v>704</v>
      </c>
      <c r="N32" s="357">
        <v>6.7707525090000003</v>
      </c>
      <c r="O32" s="357">
        <v>4.268164219</v>
      </c>
      <c r="P32" s="357"/>
      <c r="Q32" s="357"/>
      <c r="R32" s="357"/>
      <c r="S32" s="497"/>
      <c r="T32" s="497"/>
      <c r="U32" s="498"/>
      <c r="V32" s="324"/>
    </row>
    <row r="33" spans="1:22" s="162" customFormat="1" ht="12.75">
      <c r="A33" s="293" t="s">
        <v>715</v>
      </c>
      <c r="B33" s="593">
        <v>12.239161319999999</v>
      </c>
      <c r="C33" s="593">
        <v>0</v>
      </c>
      <c r="D33" s="298" t="str">
        <f t="shared" si="0"/>
        <v/>
      </c>
      <c r="E33" s="216"/>
      <c r="F33" s="216"/>
      <c r="G33" s="216"/>
      <c r="H33" s="216"/>
      <c r="I33" s="216"/>
      <c r="J33" s="239"/>
      <c r="K33" s="157"/>
      <c r="L33" s="699"/>
      <c r="M33" s="1092" t="s">
        <v>511</v>
      </c>
      <c r="N33" s="357">
        <v>8.2079672680000009</v>
      </c>
      <c r="O33" s="357">
        <v>8.9388155250000008</v>
      </c>
      <c r="P33" s="357"/>
      <c r="Q33" s="357"/>
      <c r="R33" s="357"/>
      <c r="S33" s="497"/>
      <c r="T33" s="497"/>
      <c r="U33" s="498"/>
      <c r="V33" s="324"/>
    </row>
    <row r="34" spans="1:22" s="162" customFormat="1" ht="12.75">
      <c r="A34" s="294" t="s">
        <v>762</v>
      </c>
      <c r="B34" s="594">
        <v>12.133228170000001</v>
      </c>
      <c r="C34" s="594">
        <v>13.064285050000001</v>
      </c>
      <c r="D34" s="299">
        <f t="shared" si="0"/>
        <v>-7.1267342716163418E-2</v>
      </c>
      <c r="E34" s="216"/>
      <c r="F34" s="216"/>
      <c r="G34" s="216"/>
      <c r="H34" s="216"/>
      <c r="I34" s="216"/>
      <c r="J34" s="239"/>
      <c r="K34" s="157"/>
      <c r="L34" s="699"/>
      <c r="M34" s="1092" t="s">
        <v>515</v>
      </c>
      <c r="N34" s="357">
        <v>9.4028685540000012</v>
      </c>
      <c r="O34" s="357">
        <v>6.979967426</v>
      </c>
      <c r="P34" s="357"/>
      <c r="Q34" s="357"/>
      <c r="R34" s="357"/>
      <c r="S34" s="497"/>
      <c r="T34" s="497"/>
      <c r="U34" s="498"/>
      <c r="V34" s="324"/>
    </row>
    <row r="35" spans="1:22" s="162" customFormat="1" ht="12.75">
      <c r="A35" s="293" t="s">
        <v>553</v>
      </c>
      <c r="B35" s="593">
        <v>10.919219330000001</v>
      </c>
      <c r="C35" s="593">
        <v>5.6962161180000006</v>
      </c>
      <c r="D35" s="298">
        <f t="shared" si="0"/>
        <v>0.91692504353817417</v>
      </c>
      <c r="E35" s="216"/>
      <c r="F35" s="216"/>
      <c r="G35" s="216"/>
      <c r="H35" s="216"/>
      <c r="I35" s="216"/>
      <c r="J35" s="239"/>
      <c r="K35" s="157"/>
      <c r="L35" s="699"/>
      <c r="M35" s="1092" t="s">
        <v>552</v>
      </c>
      <c r="N35" s="357">
        <v>9.811840514</v>
      </c>
      <c r="O35" s="357">
        <v>0</v>
      </c>
      <c r="P35" s="357"/>
      <c r="Q35" s="357"/>
      <c r="R35" s="357"/>
      <c r="S35" s="497"/>
      <c r="T35" s="497"/>
      <c r="U35" s="498"/>
      <c r="V35" s="324"/>
    </row>
    <row r="36" spans="1:22" s="162" customFormat="1" ht="12.75">
      <c r="A36" s="294" t="s">
        <v>552</v>
      </c>
      <c r="B36" s="594">
        <v>9.811840514</v>
      </c>
      <c r="C36" s="594">
        <v>0</v>
      </c>
      <c r="D36" s="299" t="str">
        <f t="shared" si="0"/>
        <v/>
      </c>
      <c r="E36" s="216"/>
      <c r="F36" s="216"/>
      <c r="G36" s="216"/>
      <c r="H36" s="216"/>
      <c r="I36" s="216"/>
      <c r="J36" s="239"/>
      <c r="K36" s="157"/>
      <c r="L36" s="699"/>
      <c r="M36" s="1092" t="s">
        <v>553</v>
      </c>
      <c r="N36" s="357">
        <v>10.919219330000001</v>
      </c>
      <c r="O36" s="357">
        <v>5.6962161180000006</v>
      </c>
      <c r="P36" s="357"/>
      <c r="Q36" s="357"/>
      <c r="R36" s="357"/>
      <c r="S36" s="497"/>
      <c r="T36" s="497"/>
      <c r="U36" s="498"/>
      <c r="V36" s="324"/>
    </row>
    <row r="37" spans="1:22" s="162" customFormat="1" ht="12.75">
      <c r="A37" s="293" t="s">
        <v>515</v>
      </c>
      <c r="B37" s="593">
        <v>9.4028685540000012</v>
      </c>
      <c r="C37" s="593">
        <v>6.979967426</v>
      </c>
      <c r="D37" s="298">
        <f>IF(C37=0,"",B37/C37-1)</f>
        <v>0.34712212538053211</v>
      </c>
      <c r="E37" s="216"/>
      <c r="F37" s="216"/>
      <c r="G37" s="216"/>
      <c r="H37" s="216"/>
      <c r="I37" s="216"/>
      <c r="J37" s="239"/>
      <c r="K37" s="157"/>
      <c r="L37" s="699"/>
      <c r="M37" s="1092" t="s">
        <v>762</v>
      </c>
      <c r="N37" s="357">
        <v>12.133228170000001</v>
      </c>
      <c r="O37" s="357">
        <v>13.064285050000001</v>
      </c>
      <c r="P37" s="357"/>
      <c r="Q37" s="357"/>
      <c r="R37" s="357"/>
      <c r="S37" s="497"/>
      <c r="T37" s="497"/>
      <c r="U37" s="498"/>
      <c r="V37" s="324"/>
    </row>
    <row r="38" spans="1:22" s="162" customFormat="1" ht="12.75">
      <c r="A38" s="294" t="s">
        <v>511</v>
      </c>
      <c r="B38" s="594">
        <v>8.2079672680000009</v>
      </c>
      <c r="C38" s="594">
        <v>8.9388155250000008</v>
      </c>
      <c r="D38" s="299">
        <f>IF(C38=0,"",B38/C38-1)</f>
        <v>-8.1761196990358553E-2</v>
      </c>
      <c r="E38" s="216"/>
      <c r="F38" s="216"/>
      <c r="G38" s="216"/>
      <c r="H38" s="216"/>
      <c r="I38" s="216"/>
      <c r="J38" s="239"/>
      <c r="K38" s="157"/>
      <c r="L38" s="699"/>
      <c r="M38" s="1092" t="s">
        <v>715</v>
      </c>
      <c r="N38" s="357">
        <v>12.239161319999999</v>
      </c>
      <c r="O38" s="357">
        <v>0</v>
      </c>
      <c r="P38" s="357"/>
      <c r="Q38" s="357"/>
      <c r="R38" s="357"/>
      <c r="S38" s="497"/>
      <c r="T38" s="497"/>
      <c r="U38" s="498"/>
      <c r="V38" s="324"/>
    </row>
    <row r="39" spans="1:22" s="162" customFormat="1" ht="12.75">
      <c r="A39" s="293" t="s">
        <v>704</v>
      </c>
      <c r="B39" s="593">
        <v>6.7707525090000003</v>
      </c>
      <c r="C39" s="593">
        <v>4.268164219</v>
      </c>
      <c r="D39" s="298">
        <f t="shared" si="0"/>
        <v>0.58633833226462384</v>
      </c>
      <c r="E39" s="216"/>
      <c r="F39" s="216"/>
      <c r="G39" s="216"/>
      <c r="H39" s="216"/>
      <c r="I39" s="216"/>
      <c r="J39" s="239"/>
      <c r="K39" s="157"/>
      <c r="L39" s="699"/>
      <c r="M39" s="1092" t="s">
        <v>760</v>
      </c>
      <c r="N39" s="357">
        <v>13.679660999999999</v>
      </c>
      <c r="O39" s="357">
        <v>12.418968000000001</v>
      </c>
      <c r="P39" s="357"/>
      <c r="Q39" s="357"/>
      <c r="R39" s="357"/>
      <c r="S39" s="497"/>
      <c r="T39" s="497"/>
      <c r="U39" s="498"/>
      <c r="V39" s="324"/>
    </row>
    <row r="40" spans="1:22" s="162" customFormat="1" ht="12.75">
      <c r="A40" s="294" t="s">
        <v>510</v>
      </c>
      <c r="B40" s="594">
        <v>5.1476611190000003</v>
      </c>
      <c r="C40" s="594">
        <v>4.2751410630000004</v>
      </c>
      <c r="D40" s="299">
        <f t="shared" si="0"/>
        <v>0.20409152426603794</v>
      </c>
      <c r="E40" s="216"/>
      <c r="F40" s="216"/>
      <c r="G40" s="216"/>
      <c r="H40" s="216"/>
      <c r="I40" s="216"/>
      <c r="J40" s="239"/>
      <c r="K40" s="157"/>
      <c r="L40" s="699"/>
      <c r="M40" s="1092" t="s">
        <v>721</v>
      </c>
      <c r="N40" s="357">
        <v>14.968253259999999</v>
      </c>
      <c r="O40" s="357">
        <v>6.5883619200000005</v>
      </c>
      <c r="P40" s="357"/>
      <c r="Q40" s="357"/>
      <c r="R40" s="357"/>
      <c r="S40" s="497"/>
      <c r="T40" s="497"/>
      <c r="U40" s="498"/>
      <c r="V40" s="324"/>
    </row>
    <row r="41" spans="1:22" s="162" customFormat="1" ht="12.75">
      <c r="A41" s="293" t="s">
        <v>731</v>
      </c>
      <c r="B41" s="593">
        <v>3.4114532500000001</v>
      </c>
      <c r="C41" s="593">
        <v>3.3577629999999998</v>
      </c>
      <c r="D41" s="298">
        <f t="shared" si="0"/>
        <v>1.5989886719223634E-2</v>
      </c>
      <c r="E41" s="216"/>
      <c r="F41" s="216"/>
      <c r="G41" s="216"/>
      <c r="H41" s="216"/>
      <c r="I41" s="216"/>
      <c r="J41" s="239"/>
      <c r="K41" s="157"/>
      <c r="L41" s="699"/>
      <c r="M41" s="1092" t="s">
        <v>226</v>
      </c>
      <c r="N41" s="357">
        <v>20.23547044</v>
      </c>
      <c r="O41" s="357">
        <v>0</v>
      </c>
      <c r="P41" s="357"/>
      <c r="Q41" s="357"/>
      <c r="R41" s="357"/>
      <c r="S41" s="497"/>
      <c r="T41" s="497"/>
      <c r="U41" s="498"/>
      <c r="V41" s="324"/>
    </row>
    <row r="42" spans="1:22" s="162" customFormat="1" ht="12.75">
      <c r="A42" s="294" t="s">
        <v>522</v>
      </c>
      <c r="B42" s="594">
        <v>3.3172015409999998</v>
      </c>
      <c r="C42" s="594">
        <v>3.2728474540000003</v>
      </c>
      <c r="D42" s="299">
        <f t="shared" si="0"/>
        <v>1.3552140032005111E-2</v>
      </c>
      <c r="E42" s="216"/>
      <c r="F42" s="216"/>
      <c r="G42" s="216"/>
      <c r="H42" s="216"/>
      <c r="I42" s="216"/>
      <c r="J42" s="239"/>
      <c r="K42" s="157"/>
      <c r="L42" s="699"/>
      <c r="M42" s="1092" t="s">
        <v>69</v>
      </c>
      <c r="N42" s="357">
        <v>24.253656340000003</v>
      </c>
      <c r="O42" s="357">
        <v>20.852734090000002</v>
      </c>
      <c r="P42" s="357"/>
      <c r="Q42" s="357"/>
      <c r="R42" s="357"/>
      <c r="S42" s="497"/>
      <c r="T42" s="497"/>
      <c r="U42" s="498"/>
      <c r="V42" s="324"/>
    </row>
    <row r="43" spans="1:22" s="162" customFormat="1" ht="12.75">
      <c r="A43" s="293" t="s">
        <v>499</v>
      </c>
      <c r="B43" s="593">
        <v>3.2120758399999998</v>
      </c>
      <c r="C43" s="593">
        <v>3.2276954789999999</v>
      </c>
      <c r="D43" s="298">
        <f t="shared" si="0"/>
        <v>-4.8392542300301766E-3</v>
      </c>
      <c r="E43" s="216"/>
      <c r="F43" s="216"/>
      <c r="G43" s="216"/>
      <c r="H43" s="216"/>
      <c r="I43" s="216"/>
      <c r="J43" s="239"/>
      <c r="K43" s="157"/>
      <c r="L43" s="699"/>
      <c r="M43" s="1092" t="s">
        <v>551</v>
      </c>
      <c r="N43" s="357">
        <v>33.297263059999999</v>
      </c>
      <c r="O43" s="357">
        <v>36.527788959999995</v>
      </c>
      <c r="P43" s="357"/>
      <c r="Q43" s="357"/>
      <c r="R43" s="357"/>
      <c r="S43" s="497"/>
      <c r="T43" s="497"/>
      <c r="U43" s="498"/>
      <c r="V43" s="324"/>
    </row>
    <row r="44" spans="1:22" s="162" customFormat="1" ht="12.75">
      <c r="A44" s="294" t="s">
        <v>523</v>
      </c>
      <c r="B44" s="594">
        <v>3.181434726</v>
      </c>
      <c r="C44" s="594">
        <v>3.194889275</v>
      </c>
      <c r="D44" s="299">
        <f t="shared" si="0"/>
        <v>-4.2112723922177464E-3</v>
      </c>
      <c r="E44" s="216"/>
      <c r="F44" s="216"/>
      <c r="G44" s="216"/>
      <c r="H44" s="216"/>
      <c r="I44" s="216"/>
      <c r="J44" s="239"/>
      <c r="K44" s="157"/>
      <c r="L44" s="699"/>
      <c r="M44" s="1092" t="s">
        <v>493</v>
      </c>
      <c r="N44" s="357">
        <v>36.018731789999997</v>
      </c>
      <c r="O44" s="357">
        <v>39.230653719999999</v>
      </c>
      <c r="P44" s="357"/>
      <c r="Q44" s="357"/>
      <c r="R44" s="357"/>
      <c r="S44" s="497"/>
      <c r="T44" s="497"/>
      <c r="U44" s="498"/>
      <c r="V44" s="324"/>
    </row>
    <row r="45" spans="1:22" s="162" customFormat="1" ht="12.75">
      <c r="A45" s="293" t="s">
        <v>497</v>
      </c>
      <c r="B45" s="593">
        <v>2.7332305679999997</v>
      </c>
      <c r="C45" s="593">
        <v>2.9155757499999999</v>
      </c>
      <c r="D45" s="298">
        <f t="shared" si="0"/>
        <v>-6.2541740512144228E-2</v>
      </c>
      <c r="E45" s="216"/>
      <c r="F45" s="216"/>
      <c r="G45" s="216"/>
      <c r="H45" s="216"/>
      <c r="I45" s="216"/>
      <c r="J45" s="239"/>
      <c r="K45" s="157"/>
      <c r="L45" s="699"/>
      <c r="M45" s="1092" t="s">
        <v>514</v>
      </c>
      <c r="N45" s="357">
        <v>36.724094010000002</v>
      </c>
      <c r="O45" s="357">
        <v>43.119133079999997</v>
      </c>
      <c r="P45" s="357"/>
      <c r="Q45" s="357"/>
      <c r="R45" s="357"/>
      <c r="S45" s="497"/>
      <c r="T45" s="497"/>
      <c r="U45" s="498"/>
      <c r="V45" s="324"/>
    </row>
    <row r="46" spans="1:22" s="162" customFormat="1" ht="12.75">
      <c r="A46" s="294" t="s">
        <v>490</v>
      </c>
      <c r="B46" s="594">
        <v>2.5767860139999996</v>
      </c>
      <c r="C46" s="594">
        <v>1.712577274</v>
      </c>
      <c r="D46" s="299">
        <f t="shared" si="0"/>
        <v>0.50462466898296565</v>
      </c>
      <c r="E46" s="216"/>
      <c r="F46" s="216"/>
      <c r="G46" s="216"/>
      <c r="H46" s="216"/>
      <c r="I46" s="216"/>
      <c r="J46" s="239"/>
      <c r="K46" s="157"/>
      <c r="L46" s="699"/>
      <c r="M46" s="1092" t="s">
        <v>516</v>
      </c>
      <c r="N46" s="357">
        <v>48.053213100000001</v>
      </c>
      <c r="O46" s="357">
        <v>61.747250000000001</v>
      </c>
      <c r="P46" s="357"/>
      <c r="Q46" s="357"/>
      <c r="R46" s="357"/>
      <c r="S46" s="497"/>
      <c r="T46" s="497"/>
      <c r="U46" s="498"/>
      <c r="V46" s="324"/>
    </row>
    <row r="47" spans="1:22" s="162" customFormat="1" ht="12.75">
      <c r="A47" s="293" t="s">
        <v>761</v>
      </c>
      <c r="B47" s="593">
        <v>2.2093595000000001</v>
      </c>
      <c r="C47" s="593">
        <v>1.44178125</v>
      </c>
      <c r="D47" s="298">
        <f t="shared" si="0"/>
        <v>0.53238190606237956</v>
      </c>
      <c r="E47" s="216"/>
      <c r="F47" s="216"/>
      <c r="G47" s="216"/>
      <c r="H47" s="216"/>
      <c r="I47" s="216"/>
      <c r="J47" s="239"/>
      <c r="K47" s="157"/>
      <c r="L47" s="699"/>
      <c r="M47" s="1092" t="s">
        <v>258</v>
      </c>
      <c r="N47" s="357">
        <v>50.48439759</v>
      </c>
      <c r="O47" s="357">
        <v>50.997703110000003</v>
      </c>
      <c r="P47" s="357"/>
      <c r="Q47" s="357"/>
      <c r="R47" s="357"/>
      <c r="S47" s="497"/>
      <c r="T47" s="497"/>
      <c r="U47" s="498"/>
      <c r="V47" s="324"/>
    </row>
    <row r="48" spans="1:22" s="162" customFormat="1" ht="12.75">
      <c r="A48" s="294" t="s">
        <v>71</v>
      </c>
      <c r="B48" s="594">
        <v>1.8683424749999999</v>
      </c>
      <c r="C48" s="594">
        <v>2.400749013</v>
      </c>
      <c r="D48" s="299">
        <f t="shared" si="0"/>
        <v>-0.22176684656206502</v>
      </c>
      <c r="E48" s="216"/>
      <c r="F48" s="216"/>
      <c r="G48" s="216"/>
      <c r="H48" s="216"/>
      <c r="I48" s="216"/>
      <c r="J48" s="239"/>
      <c r="K48" s="157"/>
      <c r="L48" s="699"/>
      <c r="M48" s="1092" t="s">
        <v>70</v>
      </c>
      <c r="N48" s="357">
        <v>50.640113540000002</v>
      </c>
      <c r="O48" s="357">
        <v>42.65787838</v>
      </c>
      <c r="P48" s="357"/>
      <c r="Q48" s="357"/>
      <c r="R48" s="357"/>
      <c r="S48" s="497"/>
      <c r="T48" s="497"/>
      <c r="U48" s="498"/>
      <c r="V48" s="324"/>
    </row>
    <row r="49" spans="1:22" s="162" customFormat="1" ht="12.75">
      <c r="A49" s="293" t="s">
        <v>509</v>
      </c>
      <c r="B49" s="593">
        <v>1.8023</v>
      </c>
      <c r="C49" s="593">
        <v>2.1254</v>
      </c>
      <c r="D49" s="298">
        <f t="shared" si="0"/>
        <v>-0.15201844358708949</v>
      </c>
      <c r="E49" s="216"/>
      <c r="F49" s="216"/>
      <c r="G49" s="216"/>
      <c r="H49" s="216"/>
      <c r="I49" s="216"/>
      <c r="J49" s="239"/>
      <c r="K49" s="157"/>
      <c r="L49" s="699"/>
      <c r="M49" s="1092" t="s">
        <v>517</v>
      </c>
      <c r="N49" s="357">
        <v>61.339057760000003</v>
      </c>
      <c r="O49" s="357">
        <v>22.751170269999999</v>
      </c>
      <c r="P49" s="357"/>
      <c r="Q49" s="357"/>
      <c r="R49" s="357"/>
      <c r="S49" s="497"/>
      <c r="T49" s="497"/>
      <c r="U49" s="498"/>
      <c r="V49" s="324"/>
    </row>
    <row r="50" spans="1:22" s="162" customFormat="1" ht="12.75">
      <c r="A50" s="294" t="s">
        <v>758</v>
      </c>
      <c r="B50" s="594">
        <v>1.756065</v>
      </c>
      <c r="C50" s="594">
        <v>2.6219562500000002</v>
      </c>
      <c r="D50" s="299">
        <f t="shared" si="0"/>
        <v>-0.33024626173682348</v>
      </c>
      <c r="E50" s="216"/>
      <c r="F50" s="216"/>
      <c r="G50" s="216"/>
      <c r="H50" s="216"/>
      <c r="I50" s="216"/>
      <c r="J50" s="239"/>
      <c r="K50" s="157"/>
      <c r="L50" s="699"/>
      <c r="M50" s="1092" t="s">
        <v>518</v>
      </c>
      <c r="N50" s="357">
        <v>81.331736399999997</v>
      </c>
      <c r="O50" s="357">
        <v>47.22776365</v>
      </c>
      <c r="P50" s="357"/>
      <c r="Q50" s="357"/>
      <c r="R50" s="357"/>
      <c r="S50" s="497"/>
      <c r="T50" s="497"/>
      <c r="U50" s="498"/>
      <c r="V50" s="324"/>
    </row>
    <row r="51" spans="1:22" s="162" customFormat="1" ht="12.75">
      <c r="A51" s="293" t="s">
        <v>508</v>
      </c>
      <c r="B51" s="593">
        <v>0.91234910000000002</v>
      </c>
      <c r="C51" s="593">
        <v>1.6871310289999999</v>
      </c>
      <c r="D51" s="298">
        <f t="shared" si="0"/>
        <v>-0.45923044249813272</v>
      </c>
      <c r="E51" s="216"/>
      <c r="F51" s="216"/>
      <c r="G51" s="216"/>
      <c r="H51" s="216"/>
      <c r="I51" s="216"/>
      <c r="J51" s="239"/>
      <c r="K51" s="157"/>
      <c r="L51" s="699"/>
      <c r="M51" s="1092" t="s">
        <v>66</v>
      </c>
      <c r="N51" s="357">
        <v>85.924285999999995</v>
      </c>
      <c r="O51" s="357">
        <v>45.40650806</v>
      </c>
      <c r="P51" s="357"/>
      <c r="Q51" s="357"/>
      <c r="R51" s="357"/>
      <c r="S51" s="497"/>
      <c r="T51" s="497"/>
      <c r="U51" s="498"/>
      <c r="V51" s="324"/>
    </row>
    <row r="52" spans="1:22" s="162" customFormat="1" ht="12.75">
      <c r="A52" s="294" t="s">
        <v>763</v>
      </c>
      <c r="B52" s="594">
        <v>0.48909478710000004</v>
      </c>
      <c r="C52" s="594">
        <v>6.0836995289999994E-2</v>
      </c>
      <c r="D52" s="299">
        <f t="shared" si="0"/>
        <v>7.0394303625378818</v>
      </c>
      <c r="E52" s="216"/>
      <c r="F52" s="216"/>
      <c r="G52" s="216"/>
      <c r="H52" s="216"/>
      <c r="I52" s="216"/>
      <c r="J52" s="239"/>
      <c r="K52" s="157"/>
      <c r="L52" s="699"/>
      <c r="M52" s="1092" t="s">
        <v>68</v>
      </c>
      <c r="N52" s="1093">
        <v>96.555048819999996</v>
      </c>
      <c r="O52" s="357">
        <v>79.635759340000007</v>
      </c>
      <c r="P52" s="357"/>
      <c r="Q52" s="357"/>
      <c r="R52" s="357"/>
      <c r="S52" s="497"/>
      <c r="T52" s="497"/>
      <c r="U52" s="498"/>
      <c r="V52" s="324"/>
    </row>
    <row r="53" spans="1:22" s="162" customFormat="1" ht="12.75">
      <c r="A53" s="293" t="s">
        <v>506</v>
      </c>
      <c r="B53" s="593">
        <v>0.325774228</v>
      </c>
      <c r="C53" s="593">
        <v>0.120049224</v>
      </c>
      <c r="D53" s="298">
        <f t="shared" si="0"/>
        <v>1.7136720850440486</v>
      </c>
      <c r="E53" s="216"/>
      <c r="F53" s="216"/>
      <c r="G53" s="216"/>
      <c r="H53" s="216"/>
      <c r="I53" s="216"/>
      <c r="J53" s="239"/>
      <c r="K53" s="157"/>
      <c r="L53" s="699"/>
      <c r="M53" s="1092" t="s">
        <v>67</v>
      </c>
      <c r="N53" s="357">
        <v>121.1181162</v>
      </c>
      <c r="O53" s="357">
        <v>110.91519839999999</v>
      </c>
      <c r="P53" s="357"/>
      <c r="Q53" s="357"/>
      <c r="R53" s="357"/>
      <c r="S53" s="497"/>
      <c r="T53" s="497"/>
      <c r="U53" s="498"/>
      <c r="V53" s="324"/>
    </row>
    <row r="54" spans="1:22" s="162" customFormat="1" ht="12.75">
      <c r="A54" s="294" t="s">
        <v>507</v>
      </c>
      <c r="B54" s="594">
        <v>0.2048325574</v>
      </c>
      <c r="C54" s="594">
        <v>0</v>
      </c>
      <c r="D54" s="299" t="str">
        <f t="shared" si="0"/>
        <v/>
      </c>
      <c r="E54" s="216"/>
      <c r="F54" s="216"/>
      <c r="G54" s="216"/>
      <c r="H54" s="216"/>
      <c r="I54" s="216"/>
      <c r="J54" s="239"/>
      <c r="K54" s="157"/>
      <c r="L54" s="699"/>
      <c r="M54" s="1092" t="s">
        <v>520</v>
      </c>
      <c r="N54" s="357">
        <v>123.6553572</v>
      </c>
      <c r="O54" s="357">
        <v>4.4460351870000006</v>
      </c>
      <c r="P54" s="357"/>
      <c r="Q54" s="357"/>
      <c r="R54" s="357"/>
      <c r="S54" s="497"/>
      <c r="T54" s="497"/>
      <c r="U54" s="498"/>
      <c r="V54" s="324"/>
    </row>
    <row r="55" spans="1:22" s="162" customFormat="1" ht="12.75">
      <c r="A55" s="293" t="s">
        <v>75</v>
      </c>
      <c r="B55" s="593">
        <v>9.8753721449999998E-2</v>
      </c>
      <c r="C55" s="593">
        <v>1.5747269770000001</v>
      </c>
      <c r="D55" s="298">
        <f t="shared" si="0"/>
        <v>-0.93728835354168194</v>
      </c>
      <c r="E55" s="216"/>
      <c r="F55" s="216"/>
      <c r="G55" s="216"/>
      <c r="H55" s="216"/>
      <c r="I55" s="216"/>
      <c r="J55" s="239"/>
      <c r="K55" s="157"/>
      <c r="L55" s="699"/>
      <c r="M55" s="1092" t="s">
        <v>757</v>
      </c>
      <c r="N55" s="357">
        <v>172.30406360000001</v>
      </c>
      <c r="O55" s="357">
        <v>131.21774819999999</v>
      </c>
      <c r="P55" s="357"/>
      <c r="Q55" s="357"/>
      <c r="R55" s="357"/>
      <c r="S55" s="497"/>
      <c r="T55" s="497"/>
      <c r="U55" s="498"/>
      <c r="V55" s="324"/>
    </row>
    <row r="56" spans="1:22" s="162" customFormat="1" ht="12.75">
      <c r="A56" s="294" t="s">
        <v>505</v>
      </c>
      <c r="B56" s="594">
        <v>0</v>
      </c>
      <c r="C56" s="594">
        <v>0</v>
      </c>
      <c r="D56" s="299" t="str">
        <f t="shared" si="0"/>
        <v/>
      </c>
      <c r="E56" s="216"/>
      <c r="F56" s="216"/>
      <c r="G56" s="216"/>
      <c r="H56" s="216"/>
      <c r="I56" s="216"/>
      <c r="J56" s="239"/>
      <c r="K56" s="157"/>
      <c r="L56" s="699"/>
      <c r="M56" s="1092" t="s">
        <v>187</v>
      </c>
      <c r="N56" s="357">
        <v>200.36665199999999</v>
      </c>
      <c r="O56" s="357">
        <v>152.88662299999999</v>
      </c>
      <c r="P56" s="357"/>
      <c r="Q56" s="357"/>
      <c r="R56" s="357"/>
      <c r="S56" s="497"/>
      <c r="T56" s="497"/>
      <c r="U56" s="498"/>
      <c r="V56" s="324"/>
    </row>
    <row r="57" spans="1:22" s="162" customFormat="1" ht="12.75">
      <c r="A57" s="293" t="s">
        <v>512</v>
      </c>
      <c r="B57" s="593">
        <v>0</v>
      </c>
      <c r="C57" s="593">
        <v>4.5082060629999994</v>
      </c>
      <c r="D57" s="298">
        <f t="shared" si="0"/>
        <v>-1</v>
      </c>
      <c r="E57" s="216"/>
      <c r="F57" s="216"/>
      <c r="G57" s="216"/>
      <c r="H57" s="216"/>
      <c r="I57" s="216"/>
      <c r="J57" s="239"/>
      <c r="K57" s="157"/>
      <c r="L57" s="699"/>
      <c r="M57" s="1092" t="s">
        <v>519</v>
      </c>
      <c r="N57" s="357">
        <v>243.2002866</v>
      </c>
      <c r="O57" s="357">
        <v>0</v>
      </c>
      <c r="P57" s="357"/>
      <c r="Q57" s="357"/>
      <c r="R57" s="357"/>
      <c r="S57" s="497"/>
      <c r="T57" s="497"/>
      <c r="U57" s="498"/>
      <c r="V57" s="324"/>
    </row>
    <row r="58" spans="1:22" s="162" customFormat="1" ht="12.75">
      <c r="A58" s="294" t="s">
        <v>513</v>
      </c>
      <c r="B58" s="594">
        <v>0</v>
      </c>
      <c r="C58" s="594">
        <v>0</v>
      </c>
      <c r="D58" s="299" t="str">
        <f t="shared" si="0"/>
        <v/>
      </c>
      <c r="E58" s="216"/>
      <c r="F58" s="216"/>
      <c r="G58" s="216"/>
      <c r="H58" s="216"/>
      <c r="I58" s="216"/>
      <c r="J58" s="239"/>
      <c r="K58" s="157"/>
      <c r="L58" s="699"/>
      <c r="M58" s="1092" t="s">
        <v>521</v>
      </c>
      <c r="N58" s="357">
        <v>324.94736450000005</v>
      </c>
      <c r="O58" s="357">
        <v>623.74755229999994</v>
      </c>
      <c r="P58" s="357"/>
      <c r="Q58" s="357"/>
      <c r="R58" s="357"/>
      <c r="S58" s="497"/>
      <c r="T58" s="497"/>
      <c r="U58" s="498"/>
      <c r="V58" s="324"/>
    </row>
    <row r="59" spans="1:22" s="162" customFormat="1" ht="12.75">
      <c r="A59" s="293" t="s">
        <v>269</v>
      </c>
      <c r="B59" s="593">
        <v>0</v>
      </c>
      <c r="C59" s="593">
        <v>1.019007953</v>
      </c>
      <c r="D59" s="298">
        <f t="shared" si="0"/>
        <v>-1</v>
      </c>
      <c r="E59" s="216"/>
      <c r="F59" s="216"/>
      <c r="G59" s="216"/>
      <c r="H59" s="216"/>
      <c r="I59" s="216"/>
      <c r="J59" s="239"/>
      <c r="K59" s="157"/>
      <c r="L59" s="699"/>
      <c r="M59" s="1092" t="s">
        <v>554</v>
      </c>
      <c r="N59" s="357">
        <v>363.0926839</v>
      </c>
      <c r="O59" s="357">
        <v>164.01812469999999</v>
      </c>
      <c r="P59" s="357"/>
      <c r="Q59" s="357"/>
      <c r="R59" s="357"/>
      <c r="S59" s="497"/>
      <c r="T59" s="497"/>
      <c r="U59" s="498"/>
      <c r="V59" s="324"/>
    </row>
    <row r="60" spans="1:22" s="162" customFormat="1" ht="12.75">
      <c r="A60" s="294" t="s">
        <v>734</v>
      </c>
      <c r="B60" s="594">
        <v>0</v>
      </c>
      <c r="C60" s="594">
        <v>11.7927552</v>
      </c>
      <c r="D60" s="299">
        <f t="shared" si="0"/>
        <v>-1</v>
      </c>
      <c r="E60" s="216"/>
      <c r="F60" s="216"/>
      <c r="G60" s="216"/>
      <c r="H60" s="216"/>
      <c r="I60" s="216"/>
      <c r="J60" s="239"/>
      <c r="K60" s="157"/>
      <c r="L60" s="699"/>
      <c r="M60" s="1092" t="s">
        <v>759</v>
      </c>
      <c r="N60" s="357">
        <v>428.10334419999998</v>
      </c>
      <c r="O60" s="357">
        <v>584.49247779999996</v>
      </c>
      <c r="P60" s="357"/>
      <c r="Q60" s="357"/>
      <c r="R60" s="357"/>
      <c r="S60" s="497"/>
      <c r="T60" s="497"/>
      <c r="U60" s="498"/>
      <c r="V60" s="324"/>
    </row>
    <row r="61" spans="1:22" s="162" customFormat="1" ht="12.75">
      <c r="A61" s="293" t="s">
        <v>76</v>
      </c>
      <c r="B61" s="593">
        <v>0</v>
      </c>
      <c r="C61" s="593">
        <v>131.92881690000002</v>
      </c>
      <c r="D61" s="298">
        <f t="shared" si="0"/>
        <v>-1</v>
      </c>
      <c r="E61" s="216"/>
      <c r="F61" s="216"/>
      <c r="G61" s="216"/>
      <c r="H61" s="216"/>
      <c r="I61" s="216"/>
      <c r="J61" s="239"/>
      <c r="K61" s="157"/>
      <c r="L61" s="699"/>
      <c r="M61" s="1092" t="s">
        <v>253</v>
      </c>
      <c r="N61" s="357">
        <v>568.74772420000011</v>
      </c>
      <c r="O61" s="357">
        <v>542.09612100000004</v>
      </c>
      <c r="P61" s="357"/>
      <c r="Q61" s="357"/>
      <c r="R61" s="357"/>
      <c r="S61" s="497"/>
      <c r="T61" s="497"/>
      <c r="U61" s="498"/>
      <c r="V61" s="324"/>
    </row>
    <row r="62" spans="1:22" s="162" customFormat="1" ht="12.75">
      <c r="A62" s="294" t="s">
        <v>77</v>
      </c>
      <c r="B62" s="594">
        <v>0</v>
      </c>
      <c r="C62" s="594">
        <v>60.231161440000001</v>
      </c>
      <c r="D62" s="299">
        <f>IF(C62=0,"",B62/C62-1)</f>
        <v>-1</v>
      </c>
      <c r="E62" s="216"/>
      <c r="F62" s="216"/>
      <c r="G62" s="216"/>
      <c r="H62" s="216"/>
      <c r="I62" s="216"/>
      <c r="J62" s="239"/>
      <c r="K62" s="157"/>
      <c r="L62" s="699"/>
      <c r="M62" s="1092" t="s">
        <v>215</v>
      </c>
      <c r="N62" s="357">
        <v>697.61566299999993</v>
      </c>
      <c r="O62" s="357">
        <v>756.77088289999995</v>
      </c>
      <c r="P62" s="357"/>
      <c r="Q62" s="357"/>
      <c r="R62" s="357"/>
      <c r="S62" s="497"/>
      <c r="T62" s="497"/>
      <c r="U62" s="498"/>
      <c r="V62" s="324"/>
    </row>
    <row r="63" spans="1:22" s="162" customFormat="1" ht="12.75">
      <c r="A63" s="291" t="s">
        <v>52</v>
      </c>
      <c r="B63" s="595">
        <f>SUM(B9:B62)</f>
        <v>3999.3879906019506</v>
      </c>
      <c r="C63" s="595">
        <f>SUM(C9:C62)</f>
        <v>3862.1689519942893</v>
      </c>
      <c r="D63" s="300">
        <f>+B63/C63-1</f>
        <v>3.5529009816312129E-2</v>
      </c>
      <c r="E63" s="216"/>
      <c r="F63" s="216"/>
      <c r="G63" s="216"/>
      <c r="H63" s="216"/>
      <c r="I63" s="216"/>
      <c r="J63" s="239"/>
      <c r="K63" s="157"/>
      <c r="L63" s="699"/>
      <c r="M63" s="357"/>
      <c r="N63" s="357"/>
      <c r="O63" s="357"/>
      <c r="P63" s="357"/>
      <c r="Q63" s="357"/>
      <c r="R63" s="357"/>
      <c r="S63" s="497"/>
      <c r="T63" s="497"/>
      <c r="U63" s="497"/>
    </row>
    <row r="64" spans="1:22" s="162" customFormat="1" ht="40.5" customHeight="1">
      <c r="A64" s="1341" t="s">
        <v>765</v>
      </c>
      <c r="B64" s="1341"/>
      <c r="C64" s="1341"/>
      <c r="D64" s="1341"/>
      <c r="E64" s="1341"/>
      <c r="F64" s="1340" t="s">
        <v>766</v>
      </c>
      <c r="G64" s="1340"/>
      <c r="H64" s="1340"/>
      <c r="I64" s="1340"/>
      <c r="J64" s="1340"/>
      <c r="K64" s="157"/>
      <c r="L64" s="699"/>
      <c r="M64" s="357"/>
      <c r="N64" s="357"/>
      <c r="O64" s="357"/>
      <c r="P64" s="357"/>
      <c r="Q64" s="357"/>
      <c r="R64" s="357"/>
      <c r="S64" s="497"/>
      <c r="T64" s="497"/>
      <c r="U64" s="497"/>
    </row>
    <row r="65" spans="1:21" s="162" customFormat="1" ht="12.75">
      <c r="A65" s="204"/>
      <c r="B65" s="216"/>
      <c r="C65" s="216"/>
      <c r="D65" s="216"/>
      <c r="E65" s="216"/>
      <c r="F65" s="216"/>
      <c r="G65" s="216"/>
      <c r="H65" s="216"/>
      <c r="I65" s="216"/>
      <c r="J65" s="239"/>
      <c r="K65" s="157"/>
      <c r="L65" s="699"/>
      <c r="M65" s="357"/>
      <c r="N65" s="357"/>
      <c r="O65" s="357"/>
      <c r="P65" s="357"/>
      <c r="Q65" s="357"/>
      <c r="R65" s="357"/>
      <c r="S65" s="497"/>
      <c r="T65" s="497"/>
      <c r="U65" s="497"/>
    </row>
    <row r="66" spans="1:21" s="162" customFormat="1" ht="12.75">
      <c r="B66" s="216"/>
      <c r="C66" s="216"/>
      <c r="D66" s="216"/>
      <c r="E66" s="216"/>
      <c r="F66" s="216"/>
      <c r="G66" s="216"/>
      <c r="H66" s="216"/>
      <c r="I66" s="216"/>
      <c r="J66" s="239"/>
      <c r="K66" s="157"/>
      <c r="L66" s="699"/>
      <c r="M66" s="357"/>
      <c r="N66" s="357"/>
      <c r="O66" s="357"/>
      <c r="P66" s="357"/>
      <c r="Q66" s="357"/>
      <c r="R66" s="357"/>
      <c r="S66" s="497"/>
      <c r="T66" s="497"/>
      <c r="U66" s="497"/>
    </row>
    <row r="67" spans="1:21" s="162" customFormat="1" ht="18" customHeight="1">
      <c r="A67" s="204" t="s">
        <v>393</v>
      </c>
      <c r="B67" s="216"/>
      <c r="C67" s="216"/>
      <c r="D67" s="216"/>
      <c r="E67" s="216"/>
      <c r="F67" s="216"/>
      <c r="G67" s="216"/>
      <c r="H67" s="216"/>
      <c r="I67" s="216"/>
      <c r="J67" s="239"/>
      <c r="K67" s="157"/>
      <c r="L67" s="699"/>
      <c r="M67" s="357"/>
      <c r="N67" s="357"/>
      <c r="O67" s="357"/>
      <c r="P67" s="357"/>
      <c r="Q67" s="357"/>
      <c r="R67" s="357"/>
      <c r="S67" s="497"/>
      <c r="T67" s="497"/>
      <c r="U67" s="497"/>
    </row>
    <row r="68" spans="1:21" s="162" customFormat="1" ht="12.75">
      <c r="A68" s="324"/>
      <c r="B68" s="216"/>
      <c r="C68" s="216"/>
      <c r="D68" s="216"/>
      <c r="E68" s="216"/>
      <c r="F68" s="216"/>
      <c r="G68" s="216"/>
      <c r="H68" s="216"/>
      <c r="I68" s="216"/>
      <c r="J68" s="239"/>
      <c r="K68" s="157"/>
      <c r="L68" s="699"/>
      <c r="M68" s="357"/>
      <c r="N68" s="357"/>
      <c r="O68" s="357"/>
      <c r="P68" s="357"/>
      <c r="Q68" s="357"/>
      <c r="R68" s="357"/>
      <c r="S68" s="497"/>
      <c r="T68" s="497"/>
      <c r="U68" s="497"/>
    </row>
    <row r="69" spans="1:21" s="171" customFormat="1" ht="12" customHeight="1">
      <c r="A69" s="235"/>
      <c r="B69" s="216"/>
      <c r="C69" s="216"/>
      <c r="D69" s="216"/>
      <c r="E69" s="219"/>
      <c r="F69" s="219"/>
      <c r="G69" s="219"/>
      <c r="H69" s="221"/>
      <c r="I69" s="221"/>
      <c r="J69" s="221"/>
      <c r="K69" s="170"/>
      <c r="L69" s="416"/>
      <c r="M69" s="358"/>
      <c r="N69" s="358"/>
      <c r="O69" s="358"/>
      <c r="P69" s="358"/>
      <c r="Q69" s="358"/>
      <c r="R69" s="358"/>
      <c r="S69" s="416"/>
      <c r="T69" s="416"/>
      <c r="U69" s="416"/>
    </row>
    <row r="70" spans="1:21" s="169" customFormat="1" ht="14.1" customHeight="1">
      <c r="A70" s="172"/>
      <c r="B70" s="173"/>
      <c r="C70" s="173"/>
      <c r="D70" s="173"/>
      <c r="E70" s="173"/>
      <c r="F70" s="171"/>
      <c r="G70" s="173"/>
      <c r="H70" s="170"/>
      <c r="I70" s="170"/>
      <c r="J70" s="219"/>
      <c r="K70" s="174"/>
      <c r="L70" s="417"/>
      <c r="M70" s="359"/>
      <c r="N70" s="359"/>
      <c r="O70" s="359"/>
      <c r="P70" s="359"/>
      <c r="Q70" s="359"/>
      <c r="R70" s="359"/>
      <c r="S70" s="417"/>
      <c r="T70" s="417"/>
      <c r="U70" s="417"/>
    </row>
    <row r="71" spans="1:21" s="140" customFormat="1" ht="12" customHeight="1">
      <c r="A71" s="175"/>
      <c r="B71" s="176"/>
      <c r="C71" s="176"/>
      <c r="D71" s="176"/>
      <c r="E71" s="177"/>
      <c r="H71" s="157"/>
      <c r="I71" s="157"/>
      <c r="J71" s="239"/>
      <c r="K71" s="157"/>
      <c r="L71" s="700"/>
      <c r="M71" s="360"/>
      <c r="N71" s="360"/>
      <c r="O71" s="360"/>
      <c r="P71" s="360"/>
      <c r="Q71" s="360"/>
      <c r="R71" s="360"/>
      <c r="S71" s="499"/>
      <c r="T71" s="499"/>
      <c r="U71" s="499"/>
    </row>
    <row r="72" spans="1:21" s="140" customFormat="1" ht="12" customHeight="1">
      <c r="B72" s="176"/>
      <c r="C72" s="176"/>
      <c r="D72" s="176"/>
      <c r="E72" s="176"/>
      <c r="F72" s="176"/>
      <c r="G72" s="176"/>
      <c r="H72" s="157"/>
      <c r="I72" s="157"/>
      <c r="J72" s="239"/>
      <c r="K72" s="157"/>
      <c r="L72" s="700"/>
      <c r="M72" s="360"/>
      <c r="N72" s="360"/>
      <c r="O72" s="360"/>
      <c r="P72" s="360"/>
      <c r="Q72" s="360"/>
      <c r="R72" s="360"/>
      <c r="S72" s="499"/>
      <c r="T72" s="499"/>
      <c r="U72" s="499"/>
    </row>
    <row r="73" spans="1:21" s="140" customFormat="1" ht="12" customHeight="1">
      <c r="B73" s="178"/>
      <c r="C73" s="178"/>
      <c r="D73" s="178"/>
      <c r="E73" s="178"/>
      <c r="F73" s="178"/>
      <c r="H73" s="157"/>
      <c r="I73" s="157"/>
      <c r="J73" s="239"/>
      <c r="K73" s="157"/>
      <c r="L73" s="700"/>
      <c r="M73" s="360"/>
      <c r="N73" s="360"/>
      <c r="O73" s="360"/>
      <c r="P73" s="360"/>
      <c r="Q73" s="360"/>
      <c r="R73" s="360"/>
      <c r="S73" s="499"/>
      <c r="T73" s="499"/>
      <c r="U73" s="499"/>
    </row>
    <row r="74" spans="1:21" s="179" customFormat="1" ht="12" customHeight="1">
      <c r="J74" s="240"/>
      <c r="L74" s="418"/>
      <c r="M74" s="361"/>
      <c r="N74" s="361"/>
      <c r="O74" s="361"/>
      <c r="P74" s="361"/>
      <c r="Q74" s="361"/>
      <c r="R74" s="361"/>
      <c r="S74" s="418"/>
      <c r="T74" s="418"/>
      <c r="U74" s="418"/>
    </row>
    <row r="75" spans="1:21" s="140" customFormat="1" ht="12" customHeight="1">
      <c r="A75" s="180"/>
      <c r="B75" s="178"/>
      <c r="C75" s="178"/>
      <c r="D75" s="178"/>
      <c r="E75" s="178"/>
      <c r="F75" s="178"/>
      <c r="H75" s="157"/>
      <c r="I75" s="157"/>
      <c r="J75" s="239"/>
      <c r="K75" s="157"/>
      <c r="L75" s="700"/>
      <c r="M75" s="360"/>
      <c r="N75" s="360"/>
      <c r="O75" s="360"/>
      <c r="P75" s="360"/>
      <c r="Q75" s="360"/>
      <c r="R75" s="360"/>
      <c r="S75" s="499"/>
      <c r="T75" s="499"/>
      <c r="U75" s="499"/>
    </row>
    <row r="76" spans="1:21" s="140" customFormat="1" ht="12" customHeight="1">
      <c r="H76" s="144"/>
      <c r="I76" s="144"/>
      <c r="J76" s="242"/>
      <c r="K76" s="144"/>
      <c r="L76" s="700"/>
      <c r="M76" s="360"/>
      <c r="N76" s="360"/>
      <c r="O76" s="360"/>
      <c r="P76" s="360"/>
      <c r="Q76" s="360"/>
      <c r="R76" s="360"/>
      <c r="S76" s="499"/>
      <c r="T76" s="499"/>
      <c r="U76" s="499"/>
    </row>
    <row r="77" spans="1:21" s="140" customFormat="1" ht="12" customHeight="1">
      <c r="A77" s="139"/>
      <c r="B77" s="139"/>
      <c r="C77" s="139"/>
      <c r="D77" s="139"/>
      <c r="E77" s="139"/>
      <c r="F77" s="139"/>
      <c r="G77" s="139"/>
      <c r="J77" s="195"/>
      <c r="L77" s="700"/>
      <c r="M77" s="360"/>
      <c r="N77" s="360"/>
      <c r="O77" s="360"/>
      <c r="P77" s="360"/>
      <c r="Q77" s="360"/>
      <c r="R77" s="360"/>
      <c r="S77" s="499"/>
      <c r="T77" s="499"/>
      <c r="U77" s="499"/>
    </row>
    <row r="78" spans="1:21" s="140" customFormat="1" ht="12" customHeight="1">
      <c r="A78" s="139"/>
      <c r="B78" s="139"/>
      <c r="C78" s="139"/>
      <c r="D78" s="139"/>
      <c r="E78" s="139"/>
      <c r="F78" s="139"/>
      <c r="G78" s="139"/>
      <c r="J78" s="195"/>
      <c r="L78" s="700"/>
      <c r="M78" s="360"/>
      <c r="N78" s="360"/>
      <c r="O78" s="360"/>
      <c r="P78" s="360"/>
      <c r="Q78" s="360"/>
      <c r="R78" s="360"/>
      <c r="S78" s="499"/>
      <c r="T78" s="499"/>
      <c r="U78" s="499"/>
    </row>
    <row r="79" spans="1:21" s="140" customFormat="1" ht="12" customHeight="1">
      <c r="A79" s="139"/>
      <c r="B79" s="139"/>
      <c r="C79" s="139"/>
      <c r="D79" s="139"/>
      <c r="E79" s="139"/>
      <c r="F79" s="139"/>
      <c r="G79" s="139"/>
      <c r="J79" s="195"/>
      <c r="L79" s="700"/>
      <c r="M79" s="360"/>
      <c r="N79" s="360"/>
      <c r="O79" s="360"/>
      <c r="P79" s="360"/>
      <c r="Q79" s="360"/>
      <c r="R79" s="360"/>
      <c r="S79" s="499"/>
      <c r="T79" s="499"/>
      <c r="U79" s="499"/>
    </row>
    <row r="80" spans="1:21" s="140" customFormat="1" ht="12" customHeight="1">
      <c r="A80" s="139"/>
      <c r="B80" s="139"/>
      <c r="C80" s="139"/>
      <c r="D80" s="139"/>
      <c r="E80" s="139"/>
      <c r="F80" s="139"/>
      <c r="G80" s="139"/>
      <c r="J80" s="195"/>
      <c r="L80" s="700"/>
      <c r="M80" s="360"/>
      <c r="N80" s="360"/>
      <c r="O80" s="360"/>
      <c r="P80" s="360"/>
      <c r="Q80" s="360"/>
      <c r="R80" s="360"/>
      <c r="S80" s="499"/>
      <c r="T80" s="499"/>
      <c r="U80" s="499"/>
    </row>
    <row r="81" spans="1:21" s="140" customFormat="1" ht="12" customHeight="1">
      <c r="A81" s="139"/>
      <c r="B81" s="139"/>
      <c r="C81" s="139"/>
      <c r="D81" s="139"/>
      <c r="E81" s="139"/>
      <c r="F81" s="139"/>
      <c r="G81" s="139"/>
      <c r="J81" s="195"/>
      <c r="L81" s="700"/>
      <c r="M81" s="360"/>
      <c r="N81" s="360"/>
      <c r="O81" s="360"/>
      <c r="P81" s="360"/>
      <c r="Q81" s="360"/>
      <c r="R81" s="360"/>
      <c r="S81" s="499"/>
      <c r="T81" s="499"/>
      <c r="U81" s="499"/>
    </row>
    <row r="82" spans="1:21" s="140" customFormat="1" ht="12" customHeight="1">
      <c r="A82" s="139"/>
      <c r="B82" s="139"/>
      <c r="C82" s="139"/>
      <c r="D82" s="139"/>
      <c r="E82" s="139"/>
      <c r="F82" s="139"/>
      <c r="G82" s="139"/>
      <c r="J82" s="195"/>
      <c r="L82" s="700"/>
      <c r="M82" s="360"/>
      <c r="N82" s="360"/>
      <c r="O82" s="360"/>
      <c r="P82" s="360"/>
      <c r="Q82" s="360"/>
      <c r="R82" s="360"/>
      <c r="S82" s="499"/>
      <c r="T82" s="499"/>
      <c r="U82" s="499"/>
    </row>
    <row r="83" spans="1:21" s="179" customFormat="1" ht="12" customHeight="1">
      <c r="A83" s="139"/>
      <c r="B83" s="139"/>
      <c r="C83" s="139"/>
      <c r="D83" s="139"/>
      <c r="E83" s="139"/>
      <c r="F83" s="139"/>
      <c r="G83" s="139"/>
      <c r="J83" s="240"/>
      <c r="L83" s="418"/>
      <c r="M83" s="361"/>
      <c r="N83" s="361"/>
      <c r="O83" s="361"/>
      <c r="P83" s="361"/>
      <c r="Q83" s="361"/>
      <c r="R83" s="361"/>
      <c r="S83" s="418"/>
      <c r="T83" s="418"/>
      <c r="U83" s="418"/>
    </row>
    <row r="84" spans="1:21" s="140" customFormat="1" ht="12" customHeight="1">
      <c r="A84" s="139"/>
      <c r="B84" s="139"/>
      <c r="C84" s="139"/>
      <c r="D84" s="139"/>
      <c r="E84" s="139"/>
      <c r="F84" s="139"/>
      <c r="G84" s="139"/>
      <c r="J84" s="195"/>
      <c r="L84" s="700"/>
      <c r="M84" s="360"/>
      <c r="N84" s="360"/>
      <c r="O84" s="360"/>
      <c r="P84" s="360"/>
      <c r="Q84" s="360"/>
      <c r="R84" s="360"/>
      <c r="S84" s="499"/>
      <c r="T84" s="499"/>
      <c r="U84" s="499"/>
    </row>
    <row r="85" spans="1:21" s="179" customFormat="1" ht="12" customHeight="1">
      <c r="A85" s="139"/>
      <c r="B85" s="139"/>
      <c r="C85" s="139"/>
      <c r="D85" s="139"/>
      <c r="E85" s="139"/>
      <c r="F85" s="139"/>
      <c r="G85" s="139"/>
      <c r="H85" s="176"/>
      <c r="I85" s="176"/>
      <c r="J85" s="238"/>
      <c r="K85" s="176"/>
      <c r="L85" s="418"/>
      <c r="M85" s="361"/>
      <c r="N85" s="361"/>
      <c r="O85" s="361"/>
      <c r="P85" s="361"/>
      <c r="Q85" s="361"/>
      <c r="R85" s="361"/>
      <c r="S85" s="418"/>
      <c r="T85" s="418"/>
      <c r="U85" s="418"/>
    </row>
    <row r="86" spans="1:21" s="140" customFormat="1" ht="12" customHeight="1">
      <c r="A86" s="139"/>
      <c r="B86" s="139"/>
      <c r="C86" s="139"/>
      <c r="D86" s="139"/>
      <c r="E86" s="139"/>
      <c r="F86" s="139"/>
      <c r="G86" s="139"/>
      <c r="H86" s="181"/>
      <c r="I86" s="181"/>
      <c r="J86" s="243"/>
      <c r="K86" s="181"/>
      <c r="L86" s="700"/>
      <c r="M86" s="360"/>
      <c r="N86" s="360"/>
      <c r="O86" s="360"/>
      <c r="P86" s="360"/>
      <c r="Q86" s="360"/>
      <c r="R86" s="360"/>
      <c r="S86" s="499"/>
      <c r="T86" s="499"/>
      <c r="U86" s="499"/>
    </row>
    <row r="87" spans="1:21" ht="12" customHeight="1"/>
    <row r="88" spans="1:21" ht="12" customHeight="1"/>
    <row r="89" spans="1:21" ht="12" customHeight="1"/>
    <row r="90" spans="1:21" ht="12" customHeight="1"/>
    <row r="91" spans="1:21" ht="12" customHeight="1"/>
    <row r="92" spans="1:21" ht="12" customHeight="1"/>
    <row r="93" spans="1:21" ht="12" customHeight="1"/>
    <row r="94" spans="1:21" ht="12" customHeight="1"/>
    <row r="95" spans="1:21" ht="12" customHeight="1">
      <c r="A95" s="162"/>
    </row>
    <row r="96" spans="1:21"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8.25" customHeight="1"/>
    <row r="107" ht="8.25" customHeight="1"/>
    <row r="108" ht="8.25" customHeight="1"/>
    <row r="109" ht="8.25" customHeight="1"/>
    <row r="110" ht="8.25" customHeight="1"/>
    <row r="111" ht="8.25" customHeight="1"/>
    <row r="112" ht="11.45" customHeight="1"/>
    <row r="113" ht="11.45" customHeight="1"/>
    <row r="114" ht="11.45" customHeight="1"/>
    <row r="115" ht="9"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sheetData>
  <mergeCells count="6">
    <mergeCell ref="A2:I2"/>
    <mergeCell ref="A7:A8"/>
    <mergeCell ref="B7:D7"/>
    <mergeCell ref="G7:I7"/>
    <mergeCell ref="F64:J64"/>
    <mergeCell ref="A64:E64"/>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&amp;R&amp;"Tahoma,Negrita"&amp;9Informe de la Operación Mensual - Junio 2017
INFSGI-MES-06-2017
07/07/2017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sheetPr>
  <dimension ref="A1:BG376"/>
  <sheetViews>
    <sheetView view="pageBreakPreview" topLeftCell="A10" zoomScale="130" zoomScaleNormal="100" zoomScaleSheetLayoutView="130" workbookViewId="0">
      <selection activeCell="V24" sqref="V24"/>
    </sheetView>
  </sheetViews>
  <sheetFormatPr defaultRowHeight="11.25"/>
  <cols>
    <col min="1" max="1" width="26.33203125" style="139" customWidth="1"/>
    <col min="2" max="2" width="13.1640625" style="139" customWidth="1"/>
    <col min="3" max="3" width="13" style="139" customWidth="1"/>
    <col min="4" max="4" width="13.1640625" style="139" customWidth="1"/>
    <col min="5" max="5" width="13.6640625" style="139" customWidth="1"/>
    <col min="6" max="6" width="9.5" style="139" customWidth="1"/>
    <col min="7" max="7" width="13.6640625" style="139" customWidth="1"/>
    <col min="8" max="8" width="12.83203125" style="139" customWidth="1"/>
    <col min="9" max="9" width="13.33203125" style="139" customWidth="1"/>
    <col min="10" max="10" width="14.1640625" style="139" customWidth="1"/>
    <col min="11" max="11" width="12.6640625" style="139" customWidth="1"/>
    <col min="12" max="12" width="1.5" style="139" customWidth="1"/>
    <col min="13" max="13" width="11.5" style="362" bestFit="1" customWidth="1"/>
    <col min="14" max="14" width="13.83203125" style="362" bestFit="1" customWidth="1"/>
    <col min="15" max="15" width="12" style="362" bestFit="1" customWidth="1"/>
    <col min="16" max="16" width="12.1640625" style="362" bestFit="1" customWidth="1"/>
    <col min="17" max="17" width="12.5" style="362" bestFit="1" customWidth="1"/>
    <col min="18" max="19" width="13.6640625" style="362" bestFit="1" customWidth="1"/>
    <col min="20" max="20" width="11.83203125" style="362" bestFit="1" customWidth="1"/>
    <col min="21" max="21" width="12" style="362" customWidth="1"/>
    <col min="22" max="22" width="8.33203125" style="362" bestFit="1" customWidth="1"/>
    <col min="23" max="23" width="2.5" style="998" bestFit="1" customWidth="1"/>
    <col min="24" max="24" width="5.1640625" style="362" bestFit="1" customWidth="1"/>
    <col min="25" max="25" width="10" style="362" bestFit="1" customWidth="1"/>
    <col min="26" max="26" width="8.6640625" style="362" bestFit="1" customWidth="1"/>
    <col min="27" max="28" width="9" style="362" bestFit="1" customWidth="1"/>
    <col min="29" max="29" width="14.33203125" style="362" bestFit="1" customWidth="1"/>
    <col min="30" max="30" width="13.1640625" style="362" bestFit="1" customWidth="1"/>
    <col min="31" max="31" width="13.83203125" style="362" bestFit="1" customWidth="1"/>
    <col min="32" max="32" width="11.6640625" style="362" bestFit="1" customWidth="1"/>
    <col min="33" max="33" width="10.83203125" style="362" bestFit="1" customWidth="1"/>
    <col min="34" max="34" width="9" style="362" bestFit="1" customWidth="1"/>
    <col min="35" max="35" width="8.1640625" style="362" bestFit="1" customWidth="1"/>
    <col min="36" max="37" width="9" style="362" bestFit="1" customWidth="1"/>
    <col min="38" max="39" width="8.1640625" style="362" bestFit="1" customWidth="1"/>
    <col min="40" max="40" width="11.83203125" style="362" bestFit="1" customWidth="1"/>
    <col min="41" max="41" width="13.5" style="362" bestFit="1" customWidth="1"/>
    <col min="42" max="42" width="13.6640625" style="362" bestFit="1" customWidth="1"/>
    <col min="43" max="43" width="7" style="362" bestFit="1" customWidth="1"/>
    <col min="44" max="44" width="15.33203125" style="362" bestFit="1" customWidth="1"/>
    <col min="45" max="53" width="9.33203125" style="362"/>
    <col min="54" max="16384" width="9.33203125" style="139"/>
  </cols>
  <sheetData>
    <row r="1" spans="1:59" ht="6.75" customHeight="1">
      <c r="A1" s="190"/>
      <c r="B1" s="191"/>
      <c r="C1" s="191"/>
      <c r="D1" s="191"/>
      <c r="E1" s="191"/>
      <c r="F1" s="191"/>
      <c r="G1" s="191"/>
      <c r="H1" s="191"/>
      <c r="I1" s="192"/>
      <c r="J1" s="192"/>
      <c r="K1" s="193"/>
      <c r="L1" s="138"/>
    </row>
    <row r="2" spans="1:59" ht="7.5" customHeight="1">
      <c r="A2" s="194"/>
      <c r="B2" s="195"/>
      <c r="C2" s="195"/>
      <c r="D2" s="195"/>
      <c r="E2" s="195"/>
      <c r="F2" s="195"/>
      <c r="G2" s="195"/>
      <c r="H2" s="195"/>
      <c r="I2" s="196"/>
      <c r="J2" s="196"/>
      <c r="K2" s="196"/>
      <c r="L2" s="141"/>
    </row>
    <row r="3" spans="1:59" ht="5.25" customHeight="1">
      <c r="A3" s="194"/>
      <c r="B3" s="195"/>
      <c r="C3" s="195"/>
      <c r="D3" s="195"/>
      <c r="E3" s="195"/>
      <c r="F3" s="195"/>
      <c r="G3" s="195"/>
      <c r="H3" s="195"/>
      <c r="I3" s="196"/>
      <c r="J3" s="196"/>
      <c r="K3" s="196"/>
      <c r="L3" s="141"/>
    </row>
    <row r="4" spans="1:59" ht="24" customHeight="1">
      <c r="A4" s="1347" t="s">
        <v>602</v>
      </c>
      <c r="B4" s="1347"/>
      <c r="C4" s="1347"/>
      <c r="D4" s="1347"/>
      <c r="E4" s="1347"/>
      <c r="F4" s="1347"/>
      <c r="G4" s="1347"/>
      <c r="H4" s="1347"/>
      <c r="I4" s="1347"/>
      <c r="J4" s="1347"/>
      <c r="K4" s="1347"/>
      <c r="L4" s="142"/>
    </row>
    <row r="5" spans="1:59" ht="10.5" customHeight="1">
      <c r="A5" s="197"/>
      <c r="B5" s="197"/>
      <c r="C5" s="197"/>
      <c r="D5" s="197"/>
      <c r="E5" s="197"/>
      <c r="F5" s="197"/>
      <c r="G5" s="197"/>
      <c r="H5" s="197"/>
      <c r="I5" s="197"/>
      <c r="J5" s="197"/>
      <c r="K5" s="197"/>
      <c r="L5" s="142"/>
    </row>
    <row r="6" spans="1:59" ht="15.75" customHeight="1">
      <c r="A6" s="1346" t="s">
        <v>603</v>
      </c>
      <c r="B6" s="1346"/>
      <c r="C6" s="1346"/>
      <c r="D6" s="1346"/>
      <c r="E6" s="1346"/>
      <c r="F6" s="1346"/>
      <c r="G6" s="1346"/>
      <c r="H6" s="1346"/>
      <c r="I6" s="1346"/>
      <c r="J6" s="1346"/>
      <c r="K6" s="1346"/>
      <c r="L6" s="142"/>
    </row>
    <row r="7" spans="1:59" ht="9" customHeight="1">
      <c r="A7" s="197"/>
      <c r="B7" s="198"/>
      <c r="C7" s="200"/>
      <c r="D7" s="201"/>
      <c r="E7" s="201"/>
      <c r="F7" s="201"/>
      <c r="G7" s="201"/>
      <c r="H7" s="199"/>
      <c r="I7" s="202"/>
      <c r="J7" s="202"/>
      <c r="K7" s="203"/>
      <c r="L7" s="142"/>
    </row>
    <row r="8" spans="1:59" ht="6" customHeight="1">
      <c r="A8" s="504"/>
      <c r="B8" s="266"/>
      <c r="C8" s="267"/>
      <c r="D8" s="268"/>
      <c r="E8" s="442"/>
      <c r="F8" s="443"/>
      <c r="G8" s="447"/>
      <c r="H8" s="270"/>
      <c r="I8" s="270"/>
      <c r="J8" s="265"/>
      <c r="K8" s="265"/>
      <c r="L8" s="143"/>
    </row>
    <row r="9" spans="1:59" ht="30" customHeight="1">
      <c r="A9" s="1009" t="s">
        <v>4</v>
      </c>
      <c r="B9" s="1348" t="s">
        <v>48</v>
      </c>
      <c r="C9" s="1349"/>
      <c r="D9" s="1349"/>
      <c r="E9" s="1353" t="s">
        <v>425</v>
      </c>
      <c r="F9" s="1354"/>
      <c r="G9" s="1344" t="s">
        <v>767</v>
      </c>
      <c r="H9" s="1345"/>
      <c r="I9" s="1345"/>
      <c r="J9" s="1345"/>
      <c r="K9" s="1345"/>
      <c r="L9" s="144"/>
      <c r="R9" s="923"/>
      <c r="S9" s="923"/>
      <c r="T9" s="923"/>
      <c r="U9" s="923"/>
    </row>
    <row r="10" spans="1:59" ht="14.1" customHeight="1">
      <c r="A10" s="505"/>
      <c r="B10" s="520">
        <v>42826</v>
      </c>
      <c r="C10" s="520">
        <v>42856</v>
      </c>
      <c r="D10" s="520">
        <v>42887</v>
      </c>
      <c r="E10" s="521">
        <f>+'5. MatrizGeneraciónSEIN (1)'!E10</f>
        <v>42522</v>
      </c>
      <c r="F10" s="1350" t="s">
        <v>527</v>
      </c>
      <c r="G10" s="522">
        <v>2017</v>
      </c>
      <c r="H10" s="523">
        <v>2016</v>
      </c>
      <c r="I10" s="1350" t="s">
        <v>530</v>
      </c>
      <c r="J10" s="524">
        <v>2015</v>
      </c>
      <c r="K10" s="1350" t="s">
        <v>531</v>
      </c>
      <c r="L10" s="145"/>
      <c r="M10" s="917"/>
      <c r="N10" s="925">
        <f>+'5. MatrizGeneraciónSEIN (1)'!O10</f>
        <v>42829</v>
      </c>
      <c r="O10" s="925">
        <f>+'5. MatrizGeneraciónSEIN (1)'!P10</f>
        <v>42859</v>
      </c>
      <c r="P10" s="925">
        <f>+'5. MatrizGeneraciónSEIN (1)'!Q10</f>
        <v>42887</v>
      </c>
      <c r="Q10" s="925">
        <f>+'5. MatrizGeneraciónSEIN (1)'!R10</f>
        <v>42522</v>
      </c>
      <c r="R10" s="923" t="s">
        <v>434</v>
      </c>
      <c r="S10" s="923" t="s">
        <v>435</v>
      </c>
      <c r="T10" s="923" t="s">
        <v>436</v>
      </c>
      <c r="U10" s="923"/>
    </row>
    <row r="11" spans="1:59" ht="18" customHeight="1">
      <c r="A11" s="505"/>
      <c r="B11" s="632">
        <f>+N11</f>
        <v>42853.791666666664</v>
      </c>
      <c r="C11" s="632">
        <f>+O11</f>
        <v>42864.791666666664</v>
      </c>
      <c r="D11" s="632">
        <f>+P11</f>
        <v>42907.864583333336</v>
      </c>
      <c r="E11" s="525">
        <f>+Q11</f>
        <v>42543.833333333336</v>
      </c>
      <c r="F11" s="1351"/>
      <c r="G11" s="633">
        <f>+R11</f>
        <v>42801.8125</v>
      </c>
      <c r="H11" s="634">
        <f>+S11</f>
        <v>42459.791666666664</v>
      </c>
      <c r="I11" s="1351"/>
      <c r="J11" s="635">
        <f>+T11</f>
        <v>42082.802083333336</v>
      </c>
      <c r="K11" s="1351"/>
      <c r="L11" s="145"/>
      <c r="M11" s="917" t="s">
        <v>433</v>
      </c>
      <c r="N11" s="655">
        <f>+HLOOKUP(M11,$Z$14:$AR$50,'3. Resumen_Relevante'!$U$3+23,0)</f>
        <v>42853.791666666664</v>
      </c>
      <c r="O11" s="655">
        <f>+HLOOKUP(M11,$Z$14:$AR$50,'3. Resumen_Relevante'!$U$3+24,0)</f>
        <v>42864.791666666664</v>
      </c>
      <c r="P11" s="655">
        <f>+HLOOKUP(M11,$Z$14:$AR$50,'3. Resumen_Relevante'!$U$3+25,0)</f>
        <v>42907.864583333336</v>
      </c>
      <c r="Q11" s="655">
        <f>+HLOOKUP(M11,$Z$14:$AR$50,'3. Resumen_Relevante'!$U$3+13,0)</f>
        <v>42543.833333333336</v>
      </c>
      <c r="R11" s="655">
        <f>+VLOOKUP(R$10,$V$14:$AR$50,23,0)</f>
        <v>42801.8125</v>
      </c>
      <c r="S11" s="655">
        <f>+VLOOKUP(S$10,$V$14:$AR$50,23,0)</f>
        <v>42459.791666666664</v>
      </c>
      <c r="T11" s="655">
        <f>+VLOOKUP(T$10,$V$14:$AR$50,23,0)</f>
        <v>42082.802083333336</v>
      </c>
      <c r="U11" s="655"/>
    </row>
    <row r="12" spans="1:59" ht="20.25" customHeight="1">
      <c r="A12" s="506"/>
      <c r="B12" s="526">
        <f>+N11</f>
        <v>42853.791666666664</v>
      </c>
      <c r="C12" s="526">
        <f>+O11</f>
        <v>42864.791666666664</v>
      </c>
      <c r="D12" s="526">
        <f>+P11</f>
        <v>42907.864583333336</v>
      </c>
      <c r="E12" s="527">
        <f>+Q11</f>
        <v>42543.833333333336</v>
      </c>
      <c r="F12" s="1352"/>
      <c r="G12" s="527">
        <f>+R11</f>
        <v>42801.8125</v>
      </c>
      <c r="H12" s="528">
        <f>+S11</f>
        <v>42459.791666666664</v>
      </c>
      <c r="I12" s="1352"/>
      <c r="J12" s="528">
        <f>+T11</f>
        <v>42082.802083333336</v>
      </c>
      <c r="K12" s="1352"/>
      <c r="L12" s="146"/>
      <c r="M12" s="917" t="s">
        <v>412</v>
      </c>
      <c r="N12" s="917">
        <f>+HLOOKUP(M12,$Z$14:$AP$50,'3. Resumen_Relevante'!$U$3+23,0)</f>
        <v>3789.6780200000007</v>
      </c>
      <c r="O12" s="917">
        <f>+HLOOKUP(M12,$Z$14:$AP$50,'3. Resumen_Relevante'!$U$3+24,0)</f>
        <v>3906.57224</v>
      </c>
      <c r="P12" s="917">
        <f>+HLOOKUP(M12,$Z$14:$AP$50,'3. Resumen_Relevante'!$U$3+25,0)</f>
        <v>3017.4591</v>
      </c>
      <c r="Q12" s="917">
        <f>+HLOOKUP(M12,$Z$14:$AP$50,'3. Resumen_Relevante'!$U$3+13,0)</f>
        <v>2805.8724400000001</v>
      </c>
      <c r="R12" s="917">
        <f>+VLOOKUP(R$10,$V$14:$AR$50,5,0)</f>
        <v>4007.2339099999999</v>
      </c>
      <c r="S12" s="917">
        <f>+VLOOKUP(S$10,$V$14:$AR$50,5,0)</f>
        <v>3398.17931</v>
      </c>
      <c r="T12" s="917">
        <f>+VLOOKUP(T$10,$V$14:$AR$50,5,0)</f>
        <v>3059.9966599999998</v>
      </c>
      <c r="U12" s="917"/>
      <c r="AV12" s="656"/>
      <c r="AW12" s="656"/>
      <c r="AX12" s="656"/>
      <c r="AY12" s="656"/>
      <c r="AZ12" s="656"/>
      <c r="BA12" s="656"/>
      <c r="BB12" s="477"/>
      <c r="BC12" s="477"/>
      <c r="BD12" s="477"/>
      <c r="BE12" s="477"/>
      <c r="BF12" s="477"/>
      <c r="BG12" s="477"/>
    </row>
    <row r="13" spans="1:59" ht="15.95" customHeight="1">
      <c r="A13" s="147" t="s">
        <v>29</v>
      </c>
      <c r="B13" s="561">
        <f>+N12+N19</f>
        <v>3921.9271800000006</v>
      </c>
      <c r="C13" s="562">
        <f>+O12+O19</f>
        <v>4055.2344600000001</v>
      </c>
      <c r="D13" s="562">
        <f>+P12+P19</f>
        <v>3137.6781000000001</v>
      </c>
      <c r="E13" s="563">
        <f>+Q12+Q19</f>
        <v>2873.5859500000001</v>
      </c>
      <c r="F13" s="434">
        <f>+IF(E13=0,"",D13/E13-1)</f>
        <v>9.1903341189429222E-2</v>
      </c>
      <c r="G13" s="563">
        <f>+R12+R19</f>
        <v>4181.7235000000001</v>
      </c>
      <c r="H13" s="564">
        <f>+S12+S19</f>
        <v>3527.2958100000001</v>
      </c>
      <c r="I13" s="434">
        <f>+IF(H13=0,"",G13/H13-1)</f>
        <v>0.1855324093161328</v>
      </c>
      <c r="J13" s="562">
        <f>+T12+T19</f>
        <v>3213.6729799999998</v>
      </c>
      <c r="K13" s="434">
        <f>+IF(J13=0,"",H13/J13-1)</f>
        <v>9.7590150569707435E-2</v>
      </c>
      <c r="L13" s="149"/>
      <c r="M13" s="917" t="s">
        <v>413</v>
      </c>
      <c r="N13" s="917">
        <f>+HLOOKUP(M13,$Z$14:$AP$50,'3. Resumen_Relevante'!$U$3+23,0)</f>
        <v>132.05737999999999</v>
      </c>
      <c r="O13" s="917">
        <f>+HLOOKUP(M13,$Z$14:$AP$50,'3. Resumen_Relevante'!$U$3+24,0)</f>
        <v>0</v>
      </c>
      <c r="P13" s="917">
        <f>+HLOOKUP(M13,$Z$14:$AP$50,'3. Resumen_Relevante'!$U$3+25,0)</f>
        <v>130.63314</v>
      </c>
      <c r="Q13" s="917">
        <f>+HLOOKUP(M13,$Z$14:$AP$50,'3. Resumen_Relevante'!$U$3+13,0)</f>
        <v>131.75543999999999</v>
      </c>
      <c r="R13" s="917">
        <f>+VLOOKUP(R$10,$V$14:$AR$50,6,0)</f>
        <v>130.17498000000001</v>
      </c>
      <c r="S13" s="917">
        <f>+VLOOKUP(S$10,$V$14:$AR$50,6,0)</f>
        <v>128.92352</v>
      </c>
      <c r="T13" s="917">
        <f>+VLOOKUP(T$10,$V$14:$AR$50,6,0)</f>
        <v>0</v>
      </c>
      <c r="U13" s="917"/>
      <c r="V13" s="657">
        <v>1</v>
      </c>
      <c r="W13" s="657">
        <v>2</v>
      </c>
      <c r="X13" s="657">
        <v>3</v>
      </c>
      <c r="Y13" s="657">
        <v>4</v>
      </c>
      <c r="Z13" s="657">
        <v>5</v>
      </c>
      <c r="AA13" s="657">
        <v>6</v>
      </c>
      <c r="AB13" s="657">
        <v>7</v>
      </c>
      <c r="AC13" s="657">
        <v>8</v>
      </c>
      <c r="AD13" s="657">
        <v>9</v>
      </c>
      <c r="AE13" s="657">
        <v>10</v>
      </c>
      <c r="AF13" s="657">
        <v>11</v>
      </c>
      <c r="AG13" s="657">
        <v>12</v>
      </c>
      <c r="AH13" s="657">
        <v>13</v>
      </c>
      <c r="AI13" s="657">
        <v>14</v>
      </c>
      <c r="AJ13" s="657">
        <v>15</v>
      </c>
      <c r="AK13" s="657">
        <v>16</v>
      </c>
      <c r="AL13" s="657">
        <v>17</v>
      </c>
      <c r="AM13" s="657">
        <v>18</v>
      </c>
      <c r="AN13" s="657">
        <v>19</v>
      </c>
      <c r="AO13" s="657">
        <v>20</v>
      </c>
      <c r="AP13" s="657">
        <v>21</v>
      </c>
      <c r="AQ13" s="657">
        <v>22</v>
      </c>
      <c r="AR13" s="657">
        <v>23</v>
      </c>
    </row>
    <row r="14" spans="1:59" ht="12" customHeight="1">
      <c r="A14" s="246" t="s">
        <v>30</v>
      </c>
      <c r="B14" s="565">
        <f>+SUM(N13:N18,N20:N21,N24:N25)</f>
        <v>2351.3886999999995</v>
      </c>
      <c r="C14" s="566">
        <f>+SUM(O13:O18,O20:O21,O24:O25)</f>
        <v>2337.2467799999999</v>
      </c>
      <c r="D14" s="566">
        <f>+SUM(P13:P18,P20:P21,P24:P25)</f>
        <v>3121.8623600000001</v>
      </c>
      <c r="E14" s="567">
        <f>+SUM(Q13:Q18,Q20:Q21,Q24:Q25)</f>
        <v>3240.61274</v>
      </c>
      <c r="F14" s="436">
        <f t="shared" ref="F14:F22" si="0">+IF(E14=0,"",D14/E14-1)</f>
        <v>-3.6644421758336931E-2</v>
      </c>
      <c r="G14" s="567">
        <f>+SUM(R13:R18,R20:R21,R24:R25)</f>
        <v>2286.1302900000001</v>
      </c>
      <c r="H14" s="565">
        <f>+SUM(S13:S18,S20:S21,S24:S25)</f>
        <v>2770.9643299999998</v>
      </c>
      <c r="I14" s="436">
        <f>+IF(H14=0,"",G14/H14-1)</f>
        <v>-0.1749694266183498</v>
      </c>
      <c r="J14" s="566">
        <f>+SUM(T13:T18,T20:T21,T24:T25)</f>
        <v>2809.9173000000001</v>
      </c>
      <c r="K14" s="436">
        <f t="shared" ref="K14:K22" si="1">+IF(J14=0,"",H14/J14-1)</f>
        <v>-1.3862674890823379E-2</v>
      </c>
      <c r="L14" s="149"/>
      <c r="M14" s="917" t="s">
        <v>414</v>
      </c>
      <c r="N14" s="917">
        <f>+HLOOKUP(M14,$Z$14:$AP$50,'3. Resumen_Relevante'!$U$3+23,0)</f>
        <v>0</v>
      </c>
      <c r="O14" s="917">
        <f>+HLOOKUP(M14,$Z$14:$AP$50,'3. Resumen_Relevante'!$U$3+24,0)</f>
        <v>178.93531999999999</v>
      </c>
      <c r="P14" s="917">
        <f>+HLOOKUP(M14,$Z$14:$AP$50,'3. Resumen_Relevante'!$U$3+25,0)</f>
        <v>166.18772000000001</v>
      </c>
      <c r="Q14" s="917">
        <f>+HLOOKUP(M14,$Z$14:$AP$50,'3. Resumen_Relevante'!$U$3+13,0)</f>
        <v>0</v>
      </c>
      <c r="R14" s="917">
        <f>+VLOOKUP(R$10,$V$14:$AR$50,7,0)</f>
        <v>143.79518999999999</v>
      </c>
      <c r="S14" s="917">
        <f>+VLOOKUP(S$10,$V$14:$AR$50,7,0)</f>
        <v>0</v>
      </c>
      <c r="T14" s="917">
        <f>+VLOOKUP(T$10,$V$14:$AR$50,7,0)</f>
        <v>0</v>
      </c>
      <c r="U14" s="917"/>
      <c r="W14" s="998">
        <v>1</v>
      </c>
      <c r="X14" s="932" t="s">
        <v>159</v>
      </c>
      <c r="Y14" s="933" t="s">
        <v>96</v>
      </c>
      <c r="Z14" s="999" t="s">
        <v>412</v>
      </c>
      <c r="AA14" s="999" t="s">
        <v>413</v>
      </c>
      <c r="AB14" s="999" t="s">
        <v>414</v>
      </c>
      <c r="AC14" s="999" t="s">
        <v>415</v>
      </c>
      <c r="AD14" s="999" t="s">
        <v>416</v>
      </c>
      <c r="AE14" s="999" t="s">
        <v>417</v>
      </c>
      <c r="AF14" s="999" t="s">
        <v>418</v>
      </c>
      <c r="AG14" s="999" t="s">
        <v>419</v>
      </c>
      <c r="AH14" s="999" t="s">
        <v>622</v>
      </c>
      <c r="AI14" s="999" t="s">
        <v>623</v>
      </c>
      <c r="AJ14" s="999" t="s">
        <v>420</v>
      </c>
      <c r="AK14" s="999" t="s">
        <v>421</v>
      </c>
      <c r="AL14" s="999" t="s">
        <v>422</v>
      </c>
      <c r="AM14" s="999" t="s">
        <v>423</v>
      </c>
      <c r="AN14" s="658" t="s">
        <v>424</v>
      </c>
      <c r="AO14" s="658" t="s">
        <v>373</v>
      </c>
      <c r="AP14" s="658" t="s">
        <v>372</v>
      </c>
      <c r="AQ14" s="658" t="s">
        <v>42</v>
      </c>
      <c r="AR14" s="494" t="s">
        <v>433</v>
      </c>
    </row>
    <row r="15" spans="1:59" ht="12" customHeight="1">
      <c r="A15" s="150" t="s">
        <v>466</v>
      </c>
      <c r="B15" s="568">
        <f>+N23</f>
        <v>176.67536000000001</v>
      </c>
      <c r="C15" s="569">
        <f>+O23</f>
        <v>34.979100000000003</v>
      </c>
      <c r="D15" s="569">
        <f>+P23</f>
        <v>141.2261</v>
      </c>
      <c r="E15" s="570">
        <f>+Q23</f>
        <v>127.74196000000001</v>
      </c>
      <c r="F15" s="438">
        <f t="shared" si="0"/>
        <v>0.10555764135762424</v>
      </c>
      <c r="G15" s="570">
        <f>+R23</f>
        <v>91.209549999999993</v>
      </c>
      <c r="H15" s="568">
        <f>+S23</f>
        <v>146.64738</v>
      </c>
      <c r="I15" s="438">
        <f>+IF(H15=0,"",G15/H15-1)</f>
        <v>-0.37803491613692664</v>
      </c>
      <c r="J15" s="569">
        <f>+T23</f>
        <v>12.570040000000001</v>
      </c>
      <c r="K15" s="438">
        <f t="shared" si="1"/>
        <v>10.666421109240702</v>
      </c>
      <c r="L15" s="149"/>
      <c r="M15" s="917" t="s">
        <v>415</v>
      </c>
      <c r="N15" s="917">
        <f>+HLOOKUP(M15,$Z$14:$AP$50,'3. Resumen_Relevante'!$U$3+23,0)</f>
        <v>0</v>
      </c>
      <c r="O15" s="917">
        <f>+HLOOKUP(M15,$Z$14:$AP$50,'3. Resumen_Relevante'!$U$3+24,0)</f>
        <v>0</v>
      </c>
      <c r="P15" s="917">
        <f>+HLOOKUP(M15,$Z$14:$AP$50,'3. Resumen_Relevante'!$U$3+25,0)</f>
        <v>0</v>
      </c>
      <c r="Q15" s="917">
        <f>+HLOOKUP(M15,$Z$14:$AP$50,'3. Resumen_Relevante'!$U$3+13,0)</f>
        <v>175.08655999999999</v>
      </c>
      <c r="R15" s="917">
        <f>+VLOOKUP(R$10,$V$14:$AR$50,8,0)</f>
        <v>122.69233</v>
      </c>
      <c r="S15" s="917">
        <f>+VLOOKUP(S$10,$V$14:$AR$50,8,0)</f>
        <v>85.85933</v>
      </c>
      <c r="T15" s="917">
        <f>+VLOOKUP(T$10,$V$14:$AR$50,8,0)</f>
        <v>85.955500000000001</v>
      </c>
      <c r="U15" s="917"/>
      <c r="V15" s="362" t="str">
        <f>+IF(MAX($AQ$15:$AQ$17)=AQ15,"MD2015","")</f>
        <v/>
      </c>
      <c r="W15" s="998">
        <v>2</v>
      </c>
      <c r="X15" s="930">
        <v>2015</v>
      </c>
      <c r="Y15" s="931" t="s">
        <v>400</v>
      </c>
      <c r="Z15" s="659">
        <v>2960.21038</v>
      </c>
      <c r="AA15" s="975">
        <v>0</v>
      </c>
      <c r="AB15" s="975">
        <v>0</v>
      </c>
      <c r="AC15" s="975">
        <v>69.338160000000002</v>
      </c>
      <c r="AD15" s="659">
        <v>2401.3479299999999</v>
      </c>
      <c r="AE15" s="975">
        <v>83.335470000000001</v>
      </c>
      <c r="AF15" s="975">
        <v>26.693200000000001</v>
      </c>
      <c r="AG15" s="975">
        <v>137.89105000000001</v>
      </c>
      <c r="AH15" s="975">
        <v>3.9531999999999998</v>
      </c>
      <c r="AI15" s="975">
        <v>11.28111</v>
      </c>
      <c r="AJ15" s="975">
        <v>0</v>
      </c>
      <c r="AK15" s="975">
        <v>99.513720000000006</v>
      </c>
      <c r="AL15" s="975">
        <v>0</v>
      </c>
      <c r="AM15" s="975">
        <v>0</v>
      </c>
      <c r="AN15" s="659">
        <v>5793.5642199999993</v>
      </c>
      <c r="AO15" s="975">
        <v>0</v>
      </c>
      <c r="AP15" s="975">
        <v>0</v>
      </c>
      <c r="AQ15" s="659">
        <f>+AN15+AO15-AP15</f>
        <v>5793.5642199999993</v>
      </c>
      <c r="AR15" s="655">
        <v>42032.8125</v>
      </c>
    </row>
    <row r="16" spans="1:59" ht="12" customHeight="1">
      <c r="A16" s="246" t="s">
        <v>40</v>
      </c>
      <c r="B16" s="565">
        <f>+N22</f>
        <v>0</v>
      </c>
      <c r="C16" s="566">
        <f>+O22</f>
        <v>0</v>
      </c>
      <c r="D16" s="566">
        <f>+P22</f>
        <v>0</v>
      </c>
      <c r="E16" s="567">
        <f>+Q22</f>
        <v>0</v>
      </c>
      <c r="F16" s="436" t="str">
        <f t="shared" si="0"/>
        <v/>
      </c>
      <c r="G16" s="567">
        <f>+R22</f>
        <v>0</v>
      </c>
      <c r="H16" s="565">
        <f>+S22</f>
        <v>0</v>
      </c>
      <c r="I16" s="436" t="str">
        <f>+IF(H16=0,"",G16/H16-1)</f>
        <v/>
      </c>
      <c r="J16" s="566">
        <f>+T22</f>
        <v>0</v>
      </c>
      <c r="K16" s="436" t="str">
        <f t="shared" si="1"/>
        <v/>
      </c>
      <c r="L16" s="149"/>
      <c r="M16" s="917" t="s">
        <v>416</v>
      </c>
      <c r="N16" s="917">
        <f>+HLOOKUP(M16,$Z$14:$AP$50,'3. Resumen_Relevante'!$U$3+23,0)</f>
        <v>2116.2148599999996</v>
      </c>
      <c r="O16" s="917">
        <f>+HLOOKUP(M16,$Z$14:$AP$50,'3. Resumen_Relevante'!$U$3+24,0)</f>
        <v>2079.3062300000001</v>
      </c>
      <c r="P16" s="917">
        <f>+HLOOKUP(M16,$Z$14:$AP$50,'3. Resumen_Relevante'!$U$3+25,0)</f>
        <v>2636.9758099999999</v>
      </c>
      <c r="Q16" s="917">
        <f>+HLOOKUP(M16,$Z$14:$AP$50,'3. Resumen_Relevante'!$U$3+13,0)</f>
        <v>2761.1546600000001</v>
      </c>
      <c r="R16" s="917">
        <f>+VLOOKUP(R$10,$V$14:$AR$50,9,0)</f>
        <v>1791.57052</v>
      </c>
      <c r="S16" s="917">
        <f>+VLOOKUP(S$10,$V$14:$AR$50,9,0)</f>
        <v>2448.3783800000001</v>
      </c>
      <c r="T16" s="917">
        <f>+VLOOKUP(T$10,$V$14:$AR$50,9,0)</f>
        <v>2604.6053999999999</v>
      </c>
      <c r="U16" s="917"/>
      <c r="V16" s="362" t="str">
        <f t="shared" ref="V16:V25" si="2">+IF(MAX($AQ$15:$AQ$17)=AQ16,"MD2015","")</f>
        <v/>
      </c>
      <c r="W16" s="998">
        <v>3</v>
      </c>
      <c r="X16" s="930">
        <v>2015</v>
      </c>
      <c r="Y16" s="931" t="s">
        <v>401</v>
      </c>
      <c r="Z16" s="659">
        <v>2963.8471500000001</v>
      </c>
      <c r="AA16" s="975">
        <v>0</v>
      </c>
      <c r="AB16" s="975">
        <v>0</v>
      </c>
      <c r="AC16" s="975">
        <v>85.805840000000003</v>
      </c>
      <c r="AD16" s="659">
        <v>2309.1242400000001</v>
      </c>
      <c r="AE16" s="975">
        <v>93.355519999999999</v>
      </c>
      <c r="AF16" s="975">
        <v>25.401589999999999</v>
      </c>
      <c r="AG16" s="975">
        <v>152.4571</v>
      </c>
      <c r="AH16" s="975">
        <v>4.0697999999999999</v>
      </c>
      <c r="AI16" s="975">
        <v>10.881589999999999</v>
      </c>
      <c r="AJ16" s="975">
        <v>85.828460000000007</v>
      </c>
      <c r="AK16" s="975">
        <v>96.910039999999995</v>
      </c>
      <c r="AL16" s="975">
        <v>0</v>
      </c>
      <c r="AM16" s="975">
        <v>0</v>
      </c>
      <c r="AN16" s="659">
        <v>5827.6813299999994</v>
      </c>
      <c r="AO16" s="975">
        <v>0</v>
      </c>
      <c r="AP16" s="975">
        <v>0</v>
      </c>
      <c r="AQ16" s="659">
        <f t="shared" ref="AQ16:AQ50" si="3">+AN16+AO16-AP16</f>
        <v>5827.6813299999994</v>
      </c>
      <c r="AR16" s="655">
        <v>42052.5</v>
      </c>
    </row>
    <row r="17" spans="1:59" ht="27" customHeight="1">
      <c r="A17" s="533" t="s">
        <v>528</v>
      </c>
      <c r="B17" s="571">
        <f>+SUM(B13:B16)</f>
        <v>6449.9912400000003</v>
      </c>
      <c r="C17" s="572">
        <f>+SUM(C13:C16)</f>
        <v>6427.4603399999996</v>
      </c>
      <c r="D17" s="572">
        <f>+SUM(D13:D16)</f>
        <v>6400.76656</v>
      </c>
      <c r="E17" s="573">
        <f>+SUM(E13:E16)</f>
        <v>6241.9406500000005</v>
      </c>
      <c r="F17" s="532">
        <f t="shared" si="0"/>
        <v>2.5444956769975047E-2</v>
      </c>
      <c r="G17" s="574">
        <f>+SUM(G13:G16)</f>
        <v>6559.0633399999997</v>
      </c>
      <c r="H17" s="572">
        <f>+SUM(H13:H16)</f>
        <v>6444.9075200000007</v>
      </c>
      <c r="I17" s="532">
        <f>+IF(H17=0,"",G17/H17-1)</f>
        <v>1.771256137434829E-2</v>
      </c>
      <c r="J17" s="572">
        <f>+SUM(J13:J16)</f>
        <v>6036.16032</v>
      </c>
      <c r="K17" s="532">
        <f t="shared" si="1"/>
        <v>6.7716425398058444E-2</v>
      </c>
      <c r="L17" s="149"/>
      <c r="M17" s="917" t="s">
        <v>417</v>
      </c>
      <c r="N17" s="917">
        <f>+HLOOKUP(M17,$Z$14:$AP$50,'3. Resumen_Relevante'!$U$3+23,0)</f>
        <v>85.297970000000007</v>
      </c>
      <c r="O17" s="917">
        <f>+HLOOKUP(M17,$Z$14:$AP$50,'3. Resumen_Relevante'!$U$3+24,0)</f>
        <v>15.74619</v>
      </c>
      <c r="P17" s="917">
        <f>+HLOOKUP(M17,$Z$14:$AP$50,'3. Resumen_Relevante'!$U$3+25,0)</f>
        <v>130.42132000000001</v>
      </c>
      <c r="Q17" s="917">
        <f>+HLOOKUP(M17,$Z$14:$AP$50,'3. Resumen_Relevante'!$U$3+13,0)</f>
        <v>95.942790000000002</v>
      </c>
      <c r="R17" s="917">
        <f>+VLOOKUP(R$10,$V$14:$AR$50,10,0)</f>
        <v>83.772379999999998</v>
      </c>
      <c r="S17" s="917">
        <f>+VLOOKUP(S$10,$V$14:$AR$50,10,0)</f>
        <v>83.540689999999998</v>
      </c>
      <c r="T17" s="917">
        <f>+VLOOKUP(T$10,$V$14:$AR$50,10,0)</f>
        <v>85.457480000000004</v>
      </c>
      <c r="U17" s="917"/>
      <c r="V17" s="362" t="str">
        <f t="shared" si="2"/>
        <v>MD2015</v>
      </c>
      <c r="W17" s="998">
        <v>4</v>
      </c>
      <c r="X17" s="930">
        <v>2015</v>
      </c>
      <c r="Y17" s="931" t="s">
        <v>402</v>
      </c>
      <c r="Z17" s="659">
        <v>3059.9966599999998</v>
      </c>
      <c r="AA17" s="975">
        <v>0</v>
      </c>
      <c r="AB17" s="975">
        <v>0</v>
      </c>
      <c r="AC17" s="975">
        <v>85.955500000000001</v>
      </c>
      <c r="AD17" s="659">
        <v>2604.6053999999999</v>
      </c>
      <c r="AE17" s="975">
        <v>85.457480000000004</v>
      </c>
      <c r="AF17" s="975">
        <v>19.96435</v>
      </c>
      <c r="AG17" s="975">
        <v>153.67632</v>
      </c>
      <c r="AH17" s="975">
        <v>4.1013000000000002</v>
      </c>
      <c r="AI17" s="975">
        <v>9.8332700000000006</v>
      </c>
      <c r="AJ17" s="975">
        <v>0</v>
      </c>
      <c r="AK17" s="975">
        <v>12.570040000000001</v>
      </c>
      <c r="AL17" s="975">
        <v>0</v>
      </c>
      <c r="AM17" s="975">
        <v>0</v>
      </c>
      <c r="AN17" s="659">
        <v>6036.160319999999</v>
      </c>
      <c r="AO17" s="975">
        <v>0</v>
      </c>
      <c r="AP17" s="975">
        <v>0</v>
      </c>
      <c r="AQ17" s="659">
        <f t="shared" si="3"/>
        <v>6036.160319999999</v>
      </c>
      <c r="AR17" s="655">
        <v>42082.802083333336</v>
      </c>
    </row>
    <row r="18" spans="1:59" ht="9.75" customHeight="1">
      <c r="A18" s="257"/>
      <c r="B18" s="575"/>
      <c r="C18" s="576"/>
      <c r="D18" s="576"/>
      <c r="E18" s="577"/>
      <c r="F18" s="260"/>
      <c r="G18" s="577"/>
      <c r="H18" s="578"/>
      <c r="I18" s="260"/>
      <c r="J18" s="577"/>
      <c r="K18" s="673" t="str">
        <f t="shared" si="1"/>
        <v/>
      </c>
      <c r="L18" s="149"/>
      <c r="M18" s="917" t="s">
        <v>418</v>
      </c>
      <c r="N18" s="917">
        <f>+HLOOKUP(M18,$Z$14:$AP$50,'3. Resumen_Relevante'!$U$3+23,0)</f>
        <v>0</v>
      </c>
      <c r="O18" s="917">
        <f>+HLOOKUP(M18,$Z$14:$AP$50,'3. Resumen_Relevante'!$U$3+24,0)</f>
        <v>0</v>
      </c>
      <c r="P18" s="917">
        <f>+HLOOKUP(M18,$Z$14:$AP$50,'3. Resumen_Relevante'!$U$3+25,0)</f>
        <v>0</v>
      </c>
      <c r="Q18" s="917">
        <f>+HLOOKUP(M18,$Z$14:$AP$50,'3. Resumen_Relevante'!$U$3+13,0)</f>
        <v>11.27791</v>
      </c>
      <c r="R18" s="917">
        <f>+VLOOKUP(R$10,$V$14:$AR$50,11,0)</f>
        <v>0</v>
      </c>
      <c r="S18" s="917">
        <f>+VLOOKUP(S$10,$V$14:$AR$50,11,0)</f>
        <v>18.2805</v>
      </c>
      <c r="T18" s="917">
        <f>+VLOOKUP(T$10,$V$14:$AR$50,11,0)</f>
        <v>19.96435</v>
      </c>
      <c r="U18" s="917"/>
      <c r="V18" s="362" t="str">
        <f t="shared" si="2"/>
        <v/>
      </c>
      <c r="W18" s="998">
        <v>5</v>
      </c>
      <c r="X18" s="930">
        <v>2015</v>
      </c>
      <c r="Y18" s="931" t="s">
        <v>403</v>
      </c>
      <c r="Z18" s="659">
        <v>2995.2155600000001</v>
      </c>
      <c r="AA18" s="975">
        <v>0</v>
      </c>
      <c r="AB18" s="975">
        <v>0</v>
      </c>
      <c r="AC18" s="975">
        <v>60.947569999999999</v>
      </c>
      <c r="AD18" s="659">
        <v>2508.8649099999998</v>
      </c>
      <c r="AE18" s="975">
        <v>84.284300000000002</v>
      </c>
      <c r="AF18" s="975">
        <v>24.946840000000002</v>
      </c>
      <c r="AG18" s="975">
        <v>144.70366000000001</v>
      </c>
      <c r="AH18" s="975">
        <v>3.883</v>
      </c>
      <c r="AI18" s="975">
        <v>14.95035</v>
      </c>
      <c r="AJ18" s="975">
        <v>0</v>
      </c>
      <c r="AK18" s="975">
        <v>101.4892</v>
      </c>
      <c r="AL18" s="975">
        <v>0</v>
      </c>
      <c r="AM18" s="975">
        <v>0</v>
      </c>
      <c r="AN18" s="659">
        <v>5939.2853899999991</v>
      </c>
      <c r="AO18" s="975">
        <v>0</v>
      </c>
      <c r="AP18" s="975">
        <v>0</v>
      </c>
      <c r="AQ18" s="659">
        <f t="shared" si="3"/>
        <v>5939.2853899999991</v>
      </c>
      <c r="AR18" s="655">
        <v>42116.791666666664</v>
      </c>
    </row>
    <row r="19" spans="1:59" ht="12" customHeight="1">
      <c r="A19" s="246" t="s">
        <v>54</v>
      </c>
      <c r="B19" s="579">
        <f t="shared" ref="B19:E20" si="4">+N27</f>
        <v>0</v>
      </c>
      <c r="C19" s="580">
        <f t="shared" si="4"/>
        <v>0</v>
      </c>
      <c r="D19" s="580">
        <f t="shared" si="4"/>
        <v>0</v>
      </c>
      <c r="E19" s="581">
        <f t="shared" si="4"/>
        <v>0</v>
      </c>
      <c r="F19" s="529" t="str">
        <f t="shared" si="0"/>
        <v/>
      </c>
      <c r="G19" s="581">
        <f>+R27</f>
        <v>36.515999999999998</v>
      </c>
      <c r="H19" s="580">
        <f>+S27</f>
        <v>0</v>
      </c>
      <c r="I19" s="529" t="str">
        <f>+IF(H19=0,"",G19/H19-1)</f>
        <v/>
      </c>
      <c r="J19" s="581"/>
      <c r="K19" s="674" t="str">
        <f>+IF(J19=0,"",H19/J19-1)</f>
        <v/>
      </c>
      <c r="L19" s="149"/>
      <c r="M19" s="917" t="s">
        <v>419</v>
      </c>
      <c r="N19" s="917">
        <f>+HLOOKUP(M19,$Z$14:$AP$50,'3. Resumen_Relevante'!$U$3+23,0)</f>
        <v>132.24916000000002</v>
      </c>
      <c r="O19" s="917">
        <f>+HLOOKUP(M19,$Z$14:$AP$50,'3. Resumen_Relevante'!$U$3+24,0)</f>
        <v>148.66221999999999</v>
      </c>
      <c r="P19" s="917">
        <f>+HLOOKUP(M19,$Z$14:$AP$50,'3. Resumen_Relevante'!$U$3+25,0)</f>
        <v>120.21899999999999</v>
      </c>
      <c r="Q19" s="917">
        <f>+HLOOKUP(M19,$Z$14:$AP$50,'3. Resumen_Relevante'!$U$3+13,0)</f>
        <v>67.713509999999999</v>
      </c>
      <c r="R19" s="917">
        <f>+VLOOKUP(R$10,$V$14:$AR$50,12,0)</f>
        <v>174.48958999999999</v>
      </c>
      <c r="S19" s="917">
        <f>+VLOOKUP(S$10,$V$14:$AR$50,12,0)</f>
        <v>129.1165</v>
      </c>
      <c r="T19" s="917">
        <f>+VLOOKUP(T$10,$V$14:$AR$50,12,0)</f>
        <v>153.67632</v>
      </c>
      <c r="U19" s="917"/>
      <c r="V19" s="362" t="str">
        <f t="shared" si="2"/>
        <v/>
      </c>
      <c r="W19" s="998">
        <v>6</v>
      </c>
      <c r="X19" s="930">
        <v>2015</v>
      </c>
      <c r="Y19" s="931" t="s">
        <v>404</v>
      </c>
      <c r="Z19" s="659">
        <v>3008.0760300000002</v>
      </c>
      <c r="AA19" s="975">
        <v>0</v>
      </c>
      <c r="AB19" s="975">
        <v>0</v>
      </c>
      <c r="AC19" s="975">
        <v>60.952370000000002</v>
      </c>
      <c r="AD19" s="659">
        <v>2523.2607200000002</v>
      </c>
      <c r="AE19" s="975">
        <v>88.389060000000001</v>
      </c>
      <c r="AF19" s="975">
        <v>0</v>
      </c>
      <c r="AG19" s="975">
        <v>152.17977999999999</v>
      </c>
      <c r="AH19" s="975">
        <v>2.2793999999999999</v>
      </c>
      <c r="AI19" s="975">
        <v>13.427569999999999</v>
      </c>
      <c r="AJ19" s="975">
        <v>0</v>
      </c>
      <c r="AK19" s="975">
        <v>95.521299999999997</v>
      </c>
      <c r="AL19" s="975">
        <v>0</v>
      </c>
      <c r="AM19" s="975">
        <v>0</v>
      </c>
      <c r="AN19" s="659">
        <v>5944.0862300000017</v>
      </c>
      <c r="AO19" s="975">
        <v>0</v>
      </c>
      <c r="AP19" s="975">
        <v>0</v>
      </c>
      <c r="AQ19" s="659">
        <f t="shared" si="3"/>
        <v>5944.0862300000017</v>
      </c>
      <c r="AR19" s="655">
        <v>42142.791666666664</v>
      </c>
    </row>
    <row r="20" spans="1:59" ht="16.5" customHeight="1">
      <c r="A20" s="150" t="s">
        <v>5</v>
      </c>
      <c r="B20" s="582">
        <f t="shared" si="4"/>
        <v>0</v>
      </c>
      <c r="C20" s="583">
        <f t="shared" si="4"/>
        <v>0</v>
      </c>
      <c r="D20" s="583">
        <f t="shared" si="4"/>
        <v>0</v>
      </c>
      <c r="E20" s="584">
        <f t="shared" si="4"/>
        <v>0</v>
      </c>
      <c r="F20" s="591" t="str">
        <f t="shared" si="0"/>
        <v/>
      </c>
      <c r="G20" s="584">
        <f>+R28</f>
        <v>0</v>
      </c>
      <c r="H20" s="583">
        <f>+S28</f>
        <v>0</v>
      </c>
      <c r="I20" s="591" t="str">
        <f>+IF(H20=0,"",G20/H20-1)</f>
        <v/>
      </c>
      <c r="J20" s="584">
        <f>+T28</f>
        <v>0</v>
      </c>
      <c r="K20" s="675" t="str">
        <f t="shared" si="1"/>
        <v/>
      </c>
      <c r="L20" s="149"/>
      <c r="M20" s="917" t="s">
        <v>622</v>
      </c>
      <c r="N20" s="917">
        <f>+HLOOKUP(M20,$Z$14:$AP$50,'3. Resumen_Relevante'!$U$3+23,0)</f>
        <v>4.5514000000000001</v>
      </c>
      <c r="O20" s="917">
        <f>+HLOOKUP(M20,$Z$14:$AP$50,'3. Resumen_Relevante'!$U$3+24,0)</f>
        <v>6.0191100000000004</v>
      </c>
      <c r="P20" s="917">
        <f>+HLOOKUP(M20,$Z$14:$AP$50,'3. Resumen_Relevante'!$U$3+25,0)</f>
        <v>4.2087000000000003</v>
      </c>
      <c r="Q20" s="917">
        <f>+HLOOKUP(M20,$Z$14:$AP$50,'3. Resumen_Relevante'!$U$3+13,0)</f>
        <v>5.6084199999999997</v>
      </c>
      <c r="R20" s="917">
        <f>+VLOOKUP(R$10,$V$14:$AR$50,13,0)</f>
        <v>4.5601000000000003</v>
      </c>
      <c r="S20" s="917">
        <f>+VLOOKUP(S$10,$V$14:$AR$50,13,0)</f>
        <v>5.9819100000000001</v>
      </c>
      <c r="T20" s="917">
        <f>+VLOOKUP(T$10,$V$14:$AR$50,13,0)</f>
        <v>4.1013000000000002</v>
      </c>
      <c r="U20" s="917"/>
      <c r="V20" s="362" t="str">
        <f t="shared" si="2"/>
        <v/>
      </c>
      <c r="W20" s="998">
        <v>7</v>
      </c>
      <c r="X20" s="930">
        <v>2015</v>
      </c>
      <c r="Y20" s="931" t="s">
        <v>405</v>
      </c>
      <c r="Z20" s="659">
        <v>2850.3730099999998</v>
      </c>
      <c r="AA20" s="975">
        <v>0</v>
      </c>
      <c r="AB20" s="975">
        <v>0</v>
      </c>
      <c r="AC20" s="975">
        <v>41.302849999999999</v>
      </c>
      <c r="AD20" s="659">
        <v>2642.3408599999998</v>
      </c>
      <c r="AE20" s="975">
        <v>83.378</v>
      </c>
      <c r="AF20" s="975">
        <v>14.974360000000001</v>
      </c>
      <c r="AG20" s="975">
        <v>103.80843</v>
      </c>
      <c r="AH20" s="975">
        <v>2.1158999999999999</v>
      </c>
      <c r="AI20" s="975">
        <v>12.12482</v>
      </c>
      <c r="AJ20" s="975">
        <v>0</v>
      </c>
      <c r="AK20" s="975">
        <v>135.66614000000001</v>
      </c>
      <c r="AL20" s="975">
        <v>0</v>
      </c>
      <c r="AM20" s="975">
        <v>0</v>
      </c>
      <c r="AN20" s="659">
        <v>5886.0843699999996</v>
      </c>
      <c r="AO20" s="975">
        <v>0</v>
      </c>
      <c r="AP20" s="975">
        <v>0</v>
      </c>
      <c r="AQ20" s="659">
        <f t="shared" si="3"/>
        <v>5886.0843699999996</v>
      </c>
      <c r="AR20" s="655">
        <v>42166.791666666664</v>
      </c>
    </row>
    <row r="21" spans="1:59" ht="16.5" customHeight="1">
      <c r="A21" s="508" t="s">
        <v>53</v>
      </c>
      <c r="B21" s="585">
        <f>+B19-B20</f>
        <v>0</v>
      </c>
      <c r="C21" s="586">
        <f>+C19-C20</f>
        <v>0</v>
      </c>
      <c r="D21" s="586">
        <f>+D19-D20</f>
        <v>0</v>
      </c>
      <c r="E21" s="587">
        <f>+E19-E20</f>
        <v>0</v>
      </c>
      <c r="F21" s="530"/>
      <c r="G21" s="587">
        <f>+G19-G20</f>
        <v>36.515999999999998</v>
      </c>
      <c r="H21" s="586">
        <f>+H19-H20</f>
        <v>0</v>
      </c>
      <c r="I21" s="530" t="str">
        <f>+IF(H21=0,"",G21/H21-1)</f>
        <v/>
      </c>
      <c r="J21" s="587">
        <f>+J19-J20</f>
        <v>0</v>
      </c>
      <c r="K21" s="676" t="str">
        <f>+IF(J21=0,"",H21/J21-1)</f>
        <v/>
      </c>
      <c r="L21" s="161"/>
      <c r="M21" s="917" t="s">
        <v>623</v>
      </c>
      <c r="N21" s="917">
        <f>+HLOOKUP(M21,$Z$14:$AP$50,'3. Resumen_Relevante'!$U$3+23,0)</f>
        <v>13.26709</v>
      </c>
      <c r="O21" s="917">
        <f>+HLOOKUP(M21,$Z$14:$AP$50,'3. Resumen_Relevante'!$U$3+24,0)</f>
        <v>14.05716</v>
      </c>
      <c r="P21" s="917">
        <f>+HLOOKUP(M21,$Z$14:$AP$50,'3. Resumen_Relevante'!$U$3+25,0)</f>
        <v>14.744</v>
      </c>
      <c r="Q21" s="917">
        <f>+HLOOKUP(M21,$Z$14:$AP$50,'3. Resumen_Relevante'!$U$3+13,0)</f>
        <v>14.91929</v>
      </c>
      <c r="R21" s="917">
        <f>+VLOOKUP(R$10,$V$14:$AR$50,14,0)</f>
        <v>0</v>
      </c>
      <c r="S21" s="917">
        <f>+VLOOKUP(S$10,$V$14:$AR$50,14,0)</f>
        <v>0</v>
      </c>
      <c r="T21" s="917">
        <f>+VLOOKUP(T$10,$V$14:$AR$50,14,0)</f>
        <v>9.8332700000000006</v>
      </c>
      <c r="U21" s="917"/>
      <c r="V21" s="362" t="str">
        <f t="shared" si="2"/>
        <v/>
      </c>
      <c r="W21" s="998">
        <v>8</v>
      </c>
      <c r="X21" s="930">
        <v>2015</v>
      </c>
      <c r="Y21" s="931" t="s">
        <v>406</v>
      </c>
      <c r="Z21" s="1000">
        <v>2704.0392200000001</v>
      </c>
      <c r="AA21" s="1000">
        <v>0</v>
      </c>
      <c r="AB21" s="1000">
        <v>0</v>
      </c>
      <c r="AC21" s="1000">
        <v>41.339480000000002</v>
      </c>
      <c r="AD21" s="1000">
        <v>2943.32321</v>
      </c>
      <c r="AE21" s="1000">
        <v>0</v>
      </c>
      <c r="AF21" s="1000">
        <v>15.255039999999999</v>
      </c>
      <c r="AG21" s="1000">
        <v>63.788029999999999</v>
      </c>
      <c r="AH21" s="1000">
        <v>2.7972399999999999</v>
      </c>
      <c r="AI21" s="1000">
        <v>4.2336999999999998</v>
      </c>
      <c r="AJ21" s="1000">
        <v>0</v>
      </c>
      <c r="AK21" s="1000">
        <v>108.27153</v>
      </c>
      <c r="AL21" s="1000">
        <v>0</v>
      </c>
      <c r="AM21" s="1000">
        <v>0</v>
      </c>
      <c r="AN21" s="659">
        <v>5883.0474499999991</v>
      </c>
      <c r="AO21" s="975">
        <v>0</v>
      </c>
      <c r="AP21" s="975">
        <v>0</v>
      </c>
      <c r="AQ21" s="659">
        <f t="shared" si="3"/>
        <v>5883.0474499999991</v>
      </c>
      <c r="AR21" s="655">
        <v>42199.8125</v>
      </c>
    </row>
    <row r="22" spans="1:59" s="162" customFormat="1" ht="28.5" customHeight="1">
      <c r="A22" s="507" t="s">
        <v>532</v>
      </c>
      <c r="B22" s="588">
        <f>+B17+B21</f>
        <v>6449.9912400000003</v>
      </c>
      <c r="C22" s="589">
        <f>+C17+C21</f>
        <v>6427.4603399999996</v>
      </c>
      <c r="D22" s="589">
        <f>+D17+D21</f>
        <v>6400.76656</v>
      </c>
      <c r="E22" s="590">
        <f>+E17+E21</f>
        <v>6241.9406500000005</v>
      </c>
      <c r="F22" s="531">
        <f t="shared" si="0"/>
        <v>2.5444956769975047E-2</v>
      </c>
      <c r="G22" s="590">
        <f>+G17+G21</f>
        <v>6595.5793399999993</v>
      </c>
      <c r="H22" s="589">
        <f>+H17+H21</f>
        <v>6444.9075200000007</v>
      </c>
      <c r="I22" s="531">
        <f>+IF(H22=0,"",G22/H22-1)</f>
        <v>2.3378430106627546E-2</v>
      </c>
      <c r="J22" s="590">
        <f>+J17+J21</f>
        <v>6036.16032</v>
      </c>
      <c r="K22" s="677">
        <f t="shared" si="1"/>
        <v>6.7716425398058444E-2</v>
      </c>
      <c r="L22" s="157"/>
      <c r="M22" s="921" t="s">
        <v>420</v>
      </c>
      <c r="N22" s="917">
        <f>+HLOOKUP(M22,$Z$14:$AP$50,'3. Resumen_Relevante'!$U$3+23,0)</f>
        <v>0</v>
      </c>
      <c r="O22" s="917">
        <f>+HLOOKUP(M22,$Z$14:$AP$50,'3. Resumen_Relevante'!$U$3+24,0)</f>
        <v>0</v>
      </c>
      <c r="P22" s="917">
        <f>+HLOOKUP(M22,$Z$14:$AP$50,'3. Resumen_Relevante'!$U$3+25,0)</f>
        <v>0</v>
      </c>
      <c r="Q22" s="917">
        <f>+HLOOKUP(M22,$Z$14:$AP$50,'3. Resumen_Relevante'!$U$3+13,0)</f>
        <v>0</v>
      </c>
      <c r="R22" s="917">
        <f>+VLOOKUP(R$10,$V$14:$AR$50,15,0)</f>
        <v>0</v>
      </c>
      <c r="S22" s="917">
        <f>+VLOOKUP(S$10,$V$14:$AR$50,15,0)</f>
        <v>0</v>
      </c>
      <c r="T22" s="917">
        <f>+VLOOKUP(T$10,$V$14:$AR$50,15,0)</f>
        <v>0</v>
      </c>
      <c r="U22" s="917"/>
      <c r="V22" s="362" t="str">
        <f t="shared" si="2"/>
        <v/>
      </c>
      <c r="W22" s="998">
        <v>9</v>
      </c>
      <c r="X22" s="930">
        <v>2015</v>
      </c>
      <c r="Y22" s="931" t="s">
        <v>407</v>
      </c>
      <c r="Z22" s="659">
        <v>2552.4288000000001</v>
      </c>
      <c r="AA22" s="975">
        <v>0</v>
      </c>
      <c r="AB22" s="975">
        <v>0</v>
      </c>
      <c r="AC22" s="975">
        <v>172.24485999999999</v>
      </c>
      <c r="AD22" s="659">
        <v>2867.7800099999999</v>
      </c>
      <c r="AE22" s="975">
        <v>97.472660000000005</v>
      </c>
      <c r="AF22" s="975">
        <v>15.275069999999999</v>
      </c>
      <c r="AG22" s="975">
        <v>59.254040000000003</v>
      </c>
      <c r="AH22" s="975">
        <v>4.1492000000000004</v>
      </c>
      <c r="AI22" s="975">
        <v>12.87693</v>
      </c>
      <c r="AJ22" s="975">
        <v>0</v>
      </c>
      <c r="AK22" s="975">
        <v>67.183819999999997</v>
      </c>
      <c r="AL22" s="975">
        <v>0</v>
      </c>
      <c r="AM22" s="975">
        <v>0</v>
      </c>
      <c r="AN22" s="659">
        <v>5848.6653900000001</v>
      </c>
      <c r="AO22" s="975">
        <v>0</v>
      </c>
      <c r="AP22" s="975">
        <v>0</v>
      </c>
      <c r="AQ22" s="659">
        <f t="shared" si="3"/>
        <v>5848.6653900000001</v>
      </c>
      <c r="AR22" s="655">
        <v>42235.8125</v>
      </c>
      <c r="AS22" s="357"/>
      <c r="AT22" s="357"/>
      <c r="AU22" s="357"/>
      <c r="AV22" s="357"/>
      <c r="AW22" s="357"/>
      <c r="AX22" s="357"/>
      <c r="AY22" s="357"/>
      <c r="AZ22" s="357"/>
      <c r="BA22" s="357"/>
    </row>
    <row r="23" spans="1:59" s="162" customFormat="1" ht="12.75">
      <c r="A23" s="645" t="s">
        <v>605</v>
      </c>
      <c r="B23" s="216"/>
      <c r="C23" s="216"/>
      <c r="D23" s="216"/>
      <c r="E23" s="216"/>
      <c r="F23" s="216"/>
      <c r="G23" s="216"/>
      <c r="H23" s="216"/>
      <c r="I23" s="216"/>
      <c r="J23" s="216"/>
      <c r="K23" s="216"/>
      <c r="L23" s="157"/>
      <c r="M23" s="921" t="s">
        <v>421</v>
      </c>
      <c r="N23" s="917">
        <f>+HLOOKUP(M23,$Z$14:$AP$50,'3. Resumen_Relevante'!$U$3+23,0)</f>
        <v>176.67536000000001</v>
      </c>
      <c r="O23" s="917">
        <f>+HLOOKUP(M23,$Z$14:$AP$50,'3. Resumen_Relevante'!$U$3+24,0)</f>
        <v>34.979100000000003</v>
      </c>
      <c r="P23" s="917">
        <f>+HLOOKUP(M23,$Z$14:$AP$50,'3. Resumen_Relevante'!$U$3+25,0)</f>
        <v>141.2261</v>
      </c>
      <c r="Q23" s="917">
        <f>+HLOOKUP(M23,$Z$14:$AP$50,'3. Resumen_Relevante'!$U$3+13,0)</f>
        <v>127.74196000000001</v>
      </c>
      <c r="R23" s="917">
        <f>+VLOOKUP(R$10,$V$14:$AR$50,16,0)</f>
        <v>91.209549999999993</v>
      </c>
      <c r="S23" s="917">
        <f>+VLOOKUP(S$10,$V$14:$AR$50,16,0)</f>
        <v>146.64738</v>
      </c>
      <c r="T23" s="917">
        <f>+VLOOKUP(T$10,$V$14:$AR$50,16,0)</f>
        <v>12.570040000000001</v>
      </c>
      <c r="U23" s="917"/>
      <c r="V23" s="362" t="str">
        <f t="shared" si="2"/>
        <v/>
      </c>
      <c r="W23" s="998">
        <v>10</v>
      </c>
      <c r="X23" s="930">
        <v>2015</v>
      </c>
      <c r="Y23" s="931" t="s">
        <v>408</v>
      </c>
      <c r="Z23" s="659">
        <v>2692.1715100000001</v>
      </c>
      <c r="AA23" s="975">
        <v>0</v>
      </c>
      <c r="AB23" s="975">
        <v>0</v>
      </c>
      <c r="AC23" s="975">
        <v>85.645340000000004</v>
      </c>
      <c r="AD23" s="659">
        <v>2805.0980300000001</v>
      </c>
      <c r="AE23" s="975">
        <v>95.476860000000002</v>
      </c>
      <c r="AF23" s="975">
        <v>22.259840000000001</v>
      </c>
      <c r="AG23" s="975">
        <v>64.139380000000003</v>
      </c>
      <c r="AH23" s="975">
        <v>7.5090000000000003</v>
      </c>
      <c r="AI23" s="975">
        <v>0</v>
      </c>
      <c r="AJ23" s="975">
        <v>0</v>
      </c>
      <c r="AK23" s="975">
        <v>128.07436000000001</v>
      </c>
      <c r="AL23" s="975">
        <v>0</v>
      </c>
      <c r="AM23" s="975">
        <v>0</v>
      </c>
      <c r="AN23" s="659">
        <v>5900.374319999999</v>
      </c>
      <c r="AO23" s="975">
        <v>0</v>
      </c>
      <c r="AP23" s="975">
        <v>0</v>
      </c>
      <c r="AQ23" s="659">
        <f t="shared" si="3"/>
        <v>5900.374319999999</v>
      </c>
      <c r="AR23" s="655">
        <v>42270.791666666664</v>
      </c>
      <c r="AS23" s="357"/>
      <c r="AT23" s="357"/>
      <c r="AU23" s="357"/>
      <c r="AV23" s="503"/>
      <c r="AW23" s="503"/>
      <c r="AX23" s="503"/>
      <c r="AY23" s="503"/>
      <c r="AZ23" s="503"/>
      <c r="BA23" s="503"/>
      <c r="BB23" s="476"/>
      <c r="BC23" s="476"/>
      <c r="BD23" s="476"/>
      <c r="BE23" s="476"/>
      <c r="BF23" s="476"/>
      <c r="BG23" s="476"/>
    </row>
    <row r="24" spans="1:59" s="162" customFormat="1" ht="57.75" customHeight="1">
      <c r="A24" s="1343" t="s">
        <v>641</v>
      </c>
      <c r="B24" s="1343"/>
      <c r="C24" s="1343"/>
      <c r="D24" s="1343"/>
      <c r="E24" s="1343"/>
      <c r="F24" s="1343"/>
      <c r="G24" s="1343"/>
      <c r="H24" s="1343"/>
      <c r="I24" s="1343"/>
      <c r="J24" s="1343"/>
      <c r="K24" s="1343"/>
      <c r="L24" s="157"/>
      <c r="M24" s="967" t="s">
        <v>422</v>
      </c>
      <c r="N24" s="923">
        <f>+HLOOKUP(M24,$Z$14:$AP$50,'3. Resumen_Relevante'!$U$3+23,0)</f>
        <v>0</v>
      </c>
      <c r="O24" s="923">
        <f>+HLOOKUP(M24,$Z$14:$AP$50,'3. Resumen_Relevante'!$U$3+24,0)</f>
        <v>43.182769999999998</v>
      </c>
      <c r="P24" s="923">
        <f>+HLOOKUP(M24,$Z$14:$AP$50,'3. Resumen_Relevante'!$U$3+25,0)</f>
        <v>38.691670000000002</v>
      </c>
      <c r="Q24" s="923">
        <f>+HLOOKUP(M24,$Z$14:$AP$50,'3. Resumen_Relevante'!$U$3+13,0)</f>
        <v>44.867669999999997</v>
      </c>
      <c r="R24" s="923">
        <f>+VLOOKUP(R$10,$V$14:$AR$50,17,0)</f>
        <v>9.5647900000000003</v>
      </c>
      <c r="S24" s="923">
        <f>+VLOOKUP(S$10,$V$14:$AR$50,17,0)</f>
        <v>0</v>
      </c>
      <c r="T24" s="923">
        <f>+VLOOKUP(T$10,$V$14:$AR$50,17,0)</f>
        <v>0</v>
      </c>
      <c r="U24" s="917"/>
      <c r="V24" s="362" t="str">
        <f t="shared" si="2"/>
        <v/>
      </c>
      <c r="W24" s="998">
        <v>11</v>
      </c>
      <c r="X24" s="930">
        <v>2015</v>
      </c>
      <c r="Y24" s="931" t="s">
        <v>409</v>
      </c>
      <c r="Z24" s="659">
        <v>2876.97489</v>
      </c>
      <c r="AA24" s="975">
        <v>0</v>
      </c>
      <c r="AB24" s="975">
        <v>0</v>
      </c>
      <c r="AC24" s="975">
        <v>42.128320000000002</v>
      </c>
      <c r="AD24" s="659">
        <v>2750.0973800000002</v>
      </c>
      <c r="AE24" s="975">
        <v>84.360730000000004</v>
      </c>
      <c r="AF24" s="975">
        <v>20.267379999999999</v>
      </c>
      <c r="AG24" s="975">
        <v>90.575739999999996</v>
      </c>
      <c r="AH24" s="975">
        <v>7.5077299999999996</v>
      </c>
      <c r="AI24" s="975">
        <v>16.33193</v>
      </c>
      <c r="AJ24" s="975">
        <v>0</v>
      </c>
      <c r="AK24" s="975">
        <v>105.74961999999999</v>
      </c>
      <c r="AL24" s="975">
        <v>24.079560000000001</v>
      </c>
      <c r="AM24" s="975">
        <v>0</v>
      </c>
      <c r="AN24" s="659">
        <v>6018.0732800000014</v>
      </c>
      <c r="AO24" s="975">
        <v>0</v>
      </c>
      <c r="AP24" s="975">
        <v>0</v>
      </c>
      <c r="AQ24" s="659">
        <f t="shared" si="3"/>
        <v>6018.0732800000014</v>
      </c>
      <c r="AR24" s="655">
        <v>42306.791666666664</v>
      </c>
      <c r="AS24" s="357"/>
      <c r="AT24" s="357"/>
      <c r="AU24" s="357"/>
      <c r="AV24" s="357"/>
      <c r="AW24" s="357"/>
      <c r="AX24" s="357"/>
      <c r="AY24" s="357"/>
      <c r="AZ24" s="357"/>
      <c r="BA24" s="357"/>
    </row>
    <row r="25" spans="1:59" s="162" customFormat="1" ht="27.75" customHeight="1">
      <c r="A25" s="596"/>
      <c r="B25" s="596"/>
      <c r="C25" s="596"/>
      <c r="D25" s="596"/>
      <c r="E25" s="596"/>
      <c r="F25" s="596"/>
      <c r="G25" s="596"/>
      <c r="H25" s="596"/>
      <c r="I25" s="596"/>
      <c r="J25" s="596"/>
      <c r="K25" s="596"/>
      <c r="L25" s="157"/>
      <c r="M25" s="921" t="s">
        <v>423</v>
      </c>
      <c r="N25" s="917">
        <f>+HLOOKUP(M25,$Z$14:$AP$50,'3. Resumen_Relevante'!$U$3+23,0)</f>
        <v>0</v>
      </c>
      <c r="O25" s="917">
        <f>+HLOOKUP(M25,$Z$14:$AP$50,'3. Resumen_Relevante'!$U$3+24,0)</f>
        <v>0</v>
      </c>
      <c r="P25" s="917">
        <f>+HLOOKUP(M25,$Z$14:$AP$50,'3. Resumen_Relevante'!$U$3+25,0)</f>
        <v>0</v>
      </c>
      <c r="Q25" s="917">
        <f>+HLOOKUP(M25,$Z$14:$AP$50,'3. Resumen_Relevante'!$U$3+13,0)</f>
        <v>0</v>
      </c>
      <c r="R25" s="917">
        <f>+VLOOKUP(R$10,$V$14:$AR$50,18,0)</f>
        <v>0</v>
      </c>
      <c r="S25" s="917">
        <f>+VLOOKUP(S$10,$V$14:$AR$50,18,0)</f>
        <v>0</v>
      </c>
      <c r="T25" s="917">
        <f>+VLOOKUP(T$10,$V$14:$AR$50,18,0)</f>
        <v>0</v>
      </c>
      <c r="U25" s="917"/>
      <c r="V25" s="362" t="str">
        <f t="shared" si="2"/>
        <v/>
      </c>
      <c r="W25" s="998">
        <v>12</v>
      </c>
      <c r="X25" s="930">
        <v>2015</v>
      </c>
      <c r="Y25" s="931" t="s">
        <v>410</v>
      </c>
      <c r="Z25" s="659">
        <v>2943.2345099999998</v>
      </c>
      <c r="AA25" s="975">
        <v>132.83392000000001</v>
      </c>
      <c r="AB25" s="975">
        <v>2.8899999999999999E-2</v>
      </c>
      <c r="AC25" s="975">
        <v>60.94059</v>
      </c>
      <c r="AD25" s="659">
        <v>2852.0822800000001</v>
      </c>
      <c r="AE25" s="975">
        <v>83.307879999999997</v>
      </c>
      <c r="AF25" s="975">
        <v>18.28819</v>
      </c>
      <c r="AG25" s="975">
        <v>96.078990000000005</v>
      </c>
      <c r="AH25" s="975">
        <v>7.4059799999999996</v>
      </c>
      <c r="AI25" s="975">
        <v>12.55841</v>
      </c>
      <c r="AJ25" s="975">
        <v>0</v>
      </c>
      <c r="AK25" s="975">
        <v>124.72748</v>
      </c>
      <c r="AL25" s="975">
        <v>0</v>
      </c>
      <c r="AM25" s="975">
        <v>0</v>
      </c>
      <c r="AN25" s="659">
        <v>6331.4871299999995</v>
      </c>
      <c r="AO25" s="975">
        <v>0</v>
      </c>
      <c r="AP25" s="975">
        <v>56.928080000000001</v>
      </c>
      <c r="AQ25" s="659">
        <f t="shared" si="3"/>
        <v>6274.5590499999998</v>
      </c>
      <c r="AR25" s="655">
        <v>42333.822916666664</v>
      </c>
      <c r="AS25" s="357"/>
      <c r="AT25" s="357"/>
      <c r="AU25" s="357"/>
      <c r="AV25" s="357"/>
      <c r="AW25" s="357"/>
      <c r="AX25" s="357"/>
      <c r="AY25" s="357"/>
      <c r="AZ25" s="357"/>
      <c r="BA25" s="357"/>
    </row>
    <row r="26" spans="1:59" s="162" customFormat="1" ht="12.75">
      <c r="A26" s="244"/>
      <c r="B26" s="244"/>
      <c r="C26" s="244"/>
      <c r="D26" s="244"/>
      <c r="E26" s="244"/>
      <c r="F26" s="244"/>
      <c r="G26" s="244"/>
      <c r="H26" s="244"/>
      <c r="I26" s="244"/>
      <c r="J26" s="244"/>
      <c r="K26" s="216"/>
      <c r="L26" s="157"/>
      <c r="M26" s="921"/>
      <c r="N26" s="928">
        <f t="shared" ref="N26:T26" si="5">+SUM(N12:N25)</f>
        <v>6449.9912400000012</v>
      </c>
      <c r="O26" s="928">
        <f t="shared" si="5"/>
        <v>6427.4603400000005</v>
      </c>
      <c r="P26" s="928">
        <f t="shared" si="5"/>
        <v>6400.76656</v>
      </c>
      <c r="Q26" s="928">
        <f t="shared" si="5"/>
        <v>6241.9406499999986</v>
      </c>
      <c r="R26" s="928">
        <f t="shared" si="5"/>
        <v>6559.0633399999997</v>
      </c>
      <c r="S26" s="928">
        <f t="shared" si="5"/>
        <v>6444.9075200000007</v>
      </c>
      <c r="T26" s="928">
        <f t="shared" si="5"/>
        <v>6036.160319999999</v>
      </c>
      <c r="U26" s="928"/>
      <c r="V26" s="362" t="str">
        <f>+IF(MAX(AQ26:AQ28)=AQ26,"MD2015","")</f>
        <v/>
      </c>
      <c r="W26" s="998">
        <v>13</v>
      </c>
      <c r="X26" s="930">
        <v>2015</v>
      </c>
      <c r="Y26" s="931" t="s">
        <v>411</v>
      </c>
      <c r="Z26" s="659">
        <v>3078.8143</v>
      </c>
      <c r="AA26" s="975">
        <v>132.40902</v>
      </c>
      <c r="AB26" s="975">
        <v>65.475809999999996</v>
      </c>
      <c r="AC26" s="975">
        <v>60.704650000000001</v>
      </c>
      <c r="AD26" s="659">
        <v>2607.7958899999999</v>
      </c>
      <c r="AE26" s="975">
        <v>83.00309</v>
      </c>
      <c r="AF26" s="975">
        <v>15.28129</v>
      </c>
      <c r="AG26" s="975">
        <v>121.41231000000001</v>
      </c>
      <c r="AH26" s="975">
        <v>7.0530999999999997</v>
      </c>
      <c r="AI26" s="975">
        <v>20.202940000000002</v>
      </c>
      <c r="AJ26" s="975">
        <v>0</v>
      </c>
      <c r="AK26" s="975">
        <v>110.01788999999999</v>
      </c>
      <c r="AL26" s="975">
        <v>0</v>
      </c>
      <c r="AM26" s="975">
        <v>0</v>
      </c>
      <c r="AN26" s="659">
        <v>6302.17029</v>
      </c>
      <c r="AO26" s="975">
        <v>0</v>
      </c>
      <c r="AP26" s="975">
        <v>57.885199999999998</v>
      </c>
      <c r="AQ26" s="659">
        <f t="shared" si="3"/>
        <v>6244.2850900000003</v>
      </c>
      <c r="AR26" s="655">
        <v>42348.8125</v>
      </c>
      <c r="AS26" s="357"/>
      <c r="AT26" s="357"/>
      <c r="AU26" s="357"/>
      <c r="AV26" s="357"/>
      <c r="AW26" s="357"/>
      <c r="AX26" s="357"/>
      <c r="AY26" s="357"/>
      <c r="AZ26" s="357"/>
      <c r="BA26" s="357"/>
    </row>
    <row r="27" spans="1:59" s="162" customFormat="1" ht="12.75">
      <c r="A27" s="204"/>
      <c r="B27" s="216"/>
      <c r="C27" s="216"/>
      <c r="D27" s="216"/>
      <c r="E27" s="216"/>
      <c r="F27" s="216"/>
      <c r="G27" s="216"/>
      <c r="H27" s="216"/>
      <c r="I27" s="216"/>
      <c r="J27" s="216"/>
      <c r="K27" s="216"/>
      <c r="L27" s="157"/>
      <c r="M27" s="921" t="s">
        <v>373</v>
      </c>
      <c r="N27" s="921">
        <f>+HLOOKUP(M27,$Z$14:$AP$50,'3. Resumen_Relevante'!$U$3+23,0)</f>
        <v>0</v>
      </c>
      <c r="O27" s="921">
        <f>+HLOOKUP(M27,$Z$14:$AP$50,'3. Resumen_Relevante'!$U$3+24,0)</f>
        <v>0</v>
      </c>
      <c r="P27" s="921">
        <f>+HLOOKUP(M27,$Z$14:$AP$50,'3. Resumen_Relevante'!$U$3+25,0)</f>
        <v>0</v>
      </c>
      <c r="Q27" s="921">
        <f>+HLOOKUP(M27,$Z$14:$AP$50,'3. Resumen_Relevante'!$U$3+13,0)</f>
        <v>0</v>
      </c>
      <c r="R27" s="917">
        <f>+VLOOKUP(R$10,$V$14:$AR$50,20,0)</f>
        <v>36.515999999999998</v>
      </c>
      <c r="S27" s="917">
        <f>+VLOOKUP(S$10,$V$14:$AR$50,20,0)</f>
        <v>0</v>
      </c>
      <c r="T27" s="917">
        <f>+VLOOKUP(T$10,$V$14:$AR$50,20,0)</f>
        <v>0</v>
      </c>
      <c r="U27" s="917"/>
      <c r="V27" s="362" t="str">
        <f t="shared" ref="V27:V38" si="6">+IF(MAX($AQ$27:$AQ$29)=AQ27,"MD2016","")</f>
        <v/>
      </c>
      <c r="W27" s="1001">
        <v>14</v>
      </c>
      <c r="X27" s="942">
        <v>2016</v>
      </c>
      <c r="Y27" s="943" t="s">
        <v>400</v>
      </c>
      <c r="Z27" s="659">
        <v>3212.9255400000002</v>
      </c>
      <c r="AA27" s="975">
        <v>130.50140999999999</v>
      </c>
      <c r="AB27" s="975">
        <v>0</v>
      </c>
      <c r="AC27" s="975">
        <v>61.544910000000002</v>
      </c>
      <c r="AD27" s="659">
        <v>2545.5977699999999</v>
      </c>
      <c r="AE27" s="975">
        <v>84.564949999999996</v>
      </c>
      <c r="AF27" s="975">
        <v>21.279520000000002</v>
      </c>
      <c r="AG27" s="975">
        <v>122.82071000000001</v>
      </c>
      <c r="AH27" s="975">
        <v>4.49742</v>
      </c>
      <c r="AI27" s="975">
        <v>13.38325</v>
      </c>
      <c r="AJ27" s="975">
        <v>0</v>
      </c>
      <c r="AK27" s="975">
        <v>103.83896</v>
      </c>
      <c r="AL27" s="975">
        <v>0</v>
      </c>
      <c r="AM27" s="975">
        <v>0</v>
      </c>
      <c r="AN27" s="659">
        <v>6300.9544399999995</v>
      </c>
      <c r="AO27" s="975">
        <v>0</v>
      </c>
      <c r="AP27" s="975">
        <v>53.980960000000003</v>
      </c>
      <c r="AQ27" s="659">
        <f t="shared" si="3"/>
        <v>6246.9734799999997</v>
      </c>
      <c r="AR27" s="660">
        <v>42387.854166666664</v>
      </c>
      <c r="AS27" s="357"/>
      <c r="AT27" s="357"/>
      <c r="AU27" s="357"/>
      <c r="AV27" s="357"/>
      <c r="AW27" s="357"/>
      <c r="AX27" s="357"/>
      <c r="AY27" s="357"/>
      <c r="AZ27" s="357"/>
      <c r="BA27" s="357"/>
    </row>
    <row r="28" spans="1:59" s="162" customFormat="1" ht="12.75">
      <c r="A28" s="204"/>
      <c r="B28" s="216"/>
      <c r="C28" s="216"/>
      <c r="D28" s="216"/>
      <c r="E28" s="216"/>
      <c r="F28" s="216"/>
      <c r="G28" s="216"/>
      <c r="H28" s="216"/>
      <c r="I28" s="216"/>
      <c r="J28" s="216"/>
      <c r="K28" s="216"/>
      <c r="L28" s="157"/>
      <c r="M28" s="921" t="s">
        <v>372</v>
      </c>
      <c r="N28" s="921">
        <f>+HLOOKUP(M28,$Z$14:$AP$50,'3. Resumen_Relevante'!$U$3+23,0)</f>
        <v>0</v>
      </c>
      <c r="O28" s="921">
        <f>+HLOOKUP(M28,$Z$14:$AP$50,'3. Resumen_Relevante'!$U$3+24,0)</f>
        <v>0</v>
      </c>
      <c r="P28" s="921">
        <f>+HLOOKUP(M28,$Z$14:$AP$50,'3. Resumen_Relevante'!$U$3+25,0)</f>
        <v>0</v>
      </c>
      <c r="Q28" s="921">
        <f>+HLOOKUP(M28,$Z$14:$AP$50,'3. Resumen_Relevante'!$U$3+13,0)</f>
        <v>0</v>
      </c>
      <c r="R28" s="917">
        <f>+VLOOKUP(R$10,$V$14:$AR$50,21,0)</f>
        <v>0</v>
      </c>
      <c r="S28" s="917">
        <f>+VLOOKUP(S$10,$V$14:$AR$50,21,0)</f>
        <v>0</v>
      </c>
      <c r="T28" s="917">
        <f>+VLOOKUP(T$10,$V$14:$AR$50,21,0)</f>
        <v>0</v>
      </c>
      <c r="U28" s="917"/>
      <c r="V28" s="362" t="str">
        <f t="shared" si="6"/>
        <v/>
      </c>
      <c r="W28" s="1001">
        <v>15</v>
      </c>
      <c r="X28" s="942">
        <v>2016</v>
      </c>
      <c r="Y28" s="943" t="s">
        <v>401</v>
      </c>
      <c r="Z28" s="659">
        <v>3241.92607</v>
      </c>
      <c r="AA28" s="975">
        <v>0</v>
      </c>
      <c r="AB28" s="975">
        <v>52.462510000000002</v>
      </c>
      <c r="AC28" s="975">
        <v>86.042029999999997</v>
      </c>
      <c r="AD28" s="659">
        <v>2712.4051199999999</v>
      </c>
      <c r="AE28" s="975">
        <v>83.510230000000007</v>
      </c>
      <c r="AF28" s="975">
        <v>0</v>
      </c>
      <c r="AG28" s="975">
        <v>134.06371999999999</v>
      </c>
      <c r="AH28" s="975">
        <v>5.9547999999999996</v>
      </c>
      <c r="AI28" s="975">
        <v>14.86307</v>
      </c>
      <c r="AJ28" s="975">
        <v>0</v>
      </c>
      <c r="AK28" s="975">
        <v>72.160550000000001</v>
      </c>
      <c r="AL28" s="975">
        <v>46.702300000000001</v>
      </c>
      <c r="AM28" s="975">
        <v>0</v>
      </c>
      <c r="AN28" s="659">
        <v>6450.0904</v>
      </c>
      <c r="AO28" s="975">
        <v>0</v>
      </c>
      <c r="AP28" s="975">
        <v>57.458959999999998</v>
      </c>
      <c r="AQ28" s="659">
        <f t="shared" si="3"/>
        <v>6392.6314400000001</v>
      </c>
      <c r="AR28" s="660">
        <v>42416.8125</v>
      </c>
      <c r="AS28" s="357"/>
      <c r="AT28" s="357"/>
      <c r="AU28" s="357"/>
      <c r="AV28" s="357"/>
      <c r="AW28" s="357"/>
      <c r="AX28" s="357"/>
      <c r="AY28" s="357"/>
      <c r="AZ28" s="357"/>
      <c r="BA28" s="357"/>
    </row>
    <row r="29" spans="1:59" s="162" customFormat="1" ht="18.75" customHeight="1">
      <c r="A29" s="204"/>
      <c r="B29" s="216"/>
      <c r="C29" s="216"/>
      <c r="D29" s="216"/>
      <c r="E29" s="216"/>
      <c r="F29" s="216"/>
      <c r="G29" s="216"/>
      <c r="H29" s="216"/>
      <c r="I29" s="216"/>
      <c r="J29" s="216"/>
      <c r="K29" s="216"/>
      <c r="L29" s="157"/>
      <c r="M29" s="357"/>
      <c r="N29" s="928">
        <f t="shared" ref="N29:T29" si="7">+N26+N27-N28</f>
        <v>6449.9912400000012</v>
      </c>
      <c r="O29" s="928">
        <f t="shared" si="7"/>
        <v>6427.4603400000005</v>
      </c>
      <c r="P29" s="928">
        <f t="shared" si="7"/>
        <v>6400.76656</v>
      </c>
      <c r="Q29" s="928">
        <f t="shared" si="7"/>
        <v>6241.9406499999986</v>
      </c>
      <c r="R29" s="928">
        <f t="shared" si="7"/>
        <v>6595.5793399999993</v>
      </c>
      <c r="S29" s="928">
        <f t="shared" si="7"/>
        <v>6444.9075200000007</v>
      </c>
      <c r="T29" s="928">
        <f t="shared" si="7"/>
        <v>6036.160319999999</v>
      </c>
      <c r="U29" s="928"/>
      <c r="V29" s="362" t="str">
        <f t="shared" si="6"/>
        <v>MD2016</v>
      </c>
      <c r="W29" s="1001">
        <v>16</v>
      </c>
      <c r="X29" s="942">
        <v>2016</v>
      </c>
      <c r="Y29" s="943" t="s">
        <v>402</v>
      </c>
      <c r="Z29" s="659">
        <v>3398.17931</v>
      </c>
      <c r="AA29" s="975">
        <v>128.92352</v>
      </c>
      <c r="AB29" s="975">
        <v>0</v>
      </c>
      <c r="AC29" s="975">
        <v>85.85933</v>
      </c>
      <c r="AD29" s="659">
        <v>2448.3783800000001</v>
      </c>
      <c r="AE29" s="975">
        <v>83.540689999999998</v>
      </c>
      <c r="AF29" s="975">
        <v>18.2805</v>
      </c>
      <c r="AG29" s="975">
        <v>129.1165</v>
      </c>
      <c r="AH29" s="975">
        <v>5.9819100000000001</v>
      </c>
      <c r="AI29" s="975">
        <v>0</v>
      </c>
      <c r="AJ29" s="975">
        <v>0</v>
      </c>
      <c r="AK29" s="975">
        <v>146.64738</v>
      </c>
      <c r="AL29" s="975">
        <v>0</v>
      </c>
      <c r="AM29" s="975">
        <v>0</v>
      </c>
      <c r="AN29" s="659">
        <v>6444.9075200000007</v>
      </c>
      <c r="AO29" s="975">
        <v>0</v>
      </c>
      <c r="AP29" s="975">
        <v>0</v>
      </c>
      <c r="AQ29" s="659">
        <f t="shared" si="3"/>
        <v>6444.9075200000007</v>
      </c>
      <c r="AR29" s="660">
        <v>42459.791666666664</v>
      </c>
      <c r="AS29" s="357"/>
      <c r="AT29" s="357"/>
      <c r="AU29" s="357"/>
      <c r="AV29" s="357"/>
      <c r="AW29" s="357"/>
      <c r="AX29" s="357"/>
      <c r="AY29" s="357"/>
      <c r="AZ29" s="357"/>
      <c r="BA29" s="357"/>
    </row>
    <row r="30" spans="1:59" s="162" customFormat="1" ht="18.75" customHeight="1">
      <c r="A30" s="204"/>
      <c r="B30" s="216"/>
      <c r="C30" s="216"/>
      <c r="D30" s="216"/>
      <c r="E30" s="216"/>
      <c r="F30" s="216"/>
      <c r="G30" s="216"/>
      <c r="H30" s="216"/>
      <c r="I30" s="216"/>
      <c r="J30" s="216"/>
      <c r="K30" s="216"/>
      <c r="L30" s="157"/>
      <c r="M30" s="357"/>
      <c r="N30" s="357"/>
      <c r="O30" s="357"/>
      <c r="P30" s="357"/>
      <c r="Q30" s="357"/>
      <c r="R30" s="357"/>
      <c r="S30" s="357"/>
      <c r="T30" s="357"/>
      <c r="U30" s="357"/>
      <c r="V30" s="362" t="str">
        <f t="shared" si="6"/>
        <v/>
      </c>
      <c r="W30" s="1001">
        <v>17</v>
      </c>
      <c r="X30" s="942">
        <v>2016</v>
      </c>
      <c r="Y30" s="943" t="s">
        <v>403</v>
      </c>
      <c r="Z30" s="659">
        <v>3191.9281700000001</v>
      </c>
      <c r="AA30" s="975">
        <v>99.456819999999993</v>
      </c>
      <c r="AB30" s="975">
        <v>177.63265999999999</v>
      </c>
      <c r="AC30" s="975">
        <v>60.387129999999999</v>
      </c>
      <c r="AD30" s="659">
        <v>2445.53413</v>
      </c>
      <c r="AE30" s="975">
        <v>83.252409999999998</v>
      </c>
      <c r="AF30" s="975">
        <v>10.272650000000001</v>
      </c>
      <c r="AG30" s="975">
        <v>121.32119</v>
      </c>
      <c r="AH30" s="975">
        <v>7.3457999999999997</v>
      </c>
      <c r="AI30" s="975">
        <v>10.923</v>
      </c>
      <c r="AJ30" s="975">
        <v>0</v>
      </c>
      <c r="AK30" s="975">
        <v>184.78353000000001</v>
      </c>
      <c r="AL30" s="975">
        <v>0</v>
      </c>
      <c r="AM30" s="975">
        <v>0</v>
      </c>
      <c r="AN30" s="659">
        <v>6392.837489999999</v>
      </c>
      <c r="AO30" s="975">
        <v>0</v>
      </c>
      <c r="AP30" s="975">
        <v>0</v>
      </c>
      <c r="AQ30" s="659">
        <f t="shared" si="3"/>
        <v>6392.837489999999</v>
      </c>
      <c r="AR30" s="660">
        <v>42468.791666666664</v>
      </c>
      <c r="AS30" s="357"/>
      <c r="AT30" s="357"/>
      <c r="AU30" s="357"/>
      <c r="AV30" s="357"/>
      <c r="AW30" s="357"/>
      <c r="AX30" s="357"/>
      <c r="AY30" s="357"/>
      <c r="AZ30" s="357"/>
      <c r="BA30" s="357"/>
    </row>
    <row r="31" spans="1:59" s="162" customFormat="1" ht="18.75" customHeight="1">
      <c r="A31" s="204"/>
      <c r="B31" s="216"/>
      <c r="C31" s="216"/>
      <c r="D31" s="216"/>
      <c r="E31" s="216"/>
      <c r="F31" s="216"/>
      <c r="G31" s="216"/>
      <c r="H31" s="216"/>
      <c r="I31" s="216"/>
      <c r="J31" s="216"/>
      <c r="K31" s="216"/>
      <c r="L31" s="157"/>
      <c r="M31" s="357"/>
      <c r="N31" s="357"/>
      <c r="O31" s="357"/>
      <c r="P31" s="357"/>
      <c r="Q31" s="357"/>
      <c r="R31" s="357"/>
      <c r="S31" s="357"/>
      <c r="T31" s="357"/>
      <c r="U31" s="357"/>
      <c r="V31" s="362" t="str">
        <f t="shared" si="6"/>
        <v/>
      </c>
      <c r="W31" s="1001">
        <v>18</v>
      </c>
      <c r="X31" s="942">
        <v>2016</v>
      </c>
      <c r="Y31" s="943" t="s">
        <v>404</v>
      </c>
      <c r="Z31" s="659">
        <v>3129.96216</v>
      </c>
      <c r="AA31" s="975">
        <v>105.11312</v>
      </c>
      <c r="AB31" s="975">
        <v>0</v>
      </c>
      <c r="AC31" s="975">
        <v>59.632860000000001</v>
      </c>
      <c r="AD31" s="659">
        <v>2685.0633200000002</v>
      </c>
      <c r="AE31" s="975">
        <v>85.670400000000001</v>
      </c>
      <c r="AF31" s="975">
        <v>19.286999999999999</v>
      </c>
      <c r="AG31" s="975">
        <v>98.429969999999997</v>
      </c>
      <c r="AH31" s="975">
        <v>2.8016800000000002</v>
      </c>
      <c r="AI31" s="975">
        <v>14.69392</v>
      </c>
      <c r="AJ31" s="975">
        <v>0</v>
      </c>
      <c r="AK31" s="975">
        <v>67.632059999999996</v>
      </c>
      <c r="AL31" s="975">
        <v>0</v>
      </c>
      <c r="AM31" s="975">
        <v>0</v>
      </c>
      <c r="AN31" s="659">
        <v>6268.2864899999995</v>
      </c>
      <c r="AO31" s="975">
        <v>0</v>
      </c>
      <c r="AP31" s="975">
        <v>0</v>
      </c>
      <c r="AQ31" s="659">
        <f t="shared" si="3"/>
        <v>6268.2864899999995</v>
      </c>
      <c r="AR31" s="660">
        <v>42499.78125</v>
      </c>
      <c r="AS31" s="357"/>
      <c r="AT31" s="357"/>
      <c r="AU31" s="357"/>
      <c r="AV31" s="357"/>
      <c r="AW31" s="357"/>
      <c r="AX31" s="357"/>
      <c r="AY31" s="357"/>
      <c r="AZ31" s="357"/>
      <c r="BA31" s="357"/>
    </row>
    <row r="32" spans="1:59" s="162" customFormat="1" ht="18.75" customHeight="1">
      <c r="A32" s="204"/>
      <c r="B32" s="216"/>
      <c r="C32" s="216"/>
      <c r="D32" s="216"/>
      <c r="E32" s="216"/>
      <c r="F32" s="216"/>
      <c r="G32" s="216"/>
      <c r="H32" s="216"/>
      <c r="I32" s="216"/>
      <c r="J32" s="216"/>
      <c r="K32" s="216"/>
      <c r="L32" s="157"/>
      <c r="M32" s="357"/>
      <c r="N32" s="357"/>
      <c r="O32" s="357"/>
      <c r="P32" s="357"/>
      <c r="Q32" s="357"/>
      <c r="R32" s="357"/>
      <c r="S32" s="357"/>
      <c r="T32" s="357"/>
      <c r="U32" s="357"/>
      <c r="V32" s="362" t="str">
        <f t="shared" si="6"/>
        <v/>
      </c>
      <c r="W32" s="1001">
        <v>19</v>
      </c>
      <c r="X32" s="942">
        <v>2016</v>
      </c>
      <c r="Y32" s="943" t="s">
        <v>405</v>
      </c>
      <c r="Z32" s="659">
        <v>2805.8724400000001</v>
      </c>
      <c r="AA32" s="975">
        <v>131.75543999999999</v>
      </c>
      <c r="AB32" s="975">
        <v>0</v>
      </c>
      <c r="AC32" s="975">
        <v>175.08655999999999</v>
      </c>
      <c r="AD32" s="659">
        <v>2761.1546600000001</v>
      </c>
      <c r="AE32" s="975">
        <v>95.942790000000002</v>
      </c>
      <c r="AF32" s="975">
        <v>11.27791</v>
      </c>
      <c r="AG32" s="975">
        <v>67.713509999999999</v>
      </c>
      <c r="AH32" s="975">
        <v>5.6084199999999997</v>
      </c>
      <c r="AI32" s="975">
        <v>14.91929</v>
      </c>
      <c r="AJ32" s="975">
        <v>0</v>
      </c>
      <c r="AK32" s="975">
        <v>127.74196000000001</v>
      </c>
      <c r="AL32" s="975">
        <v>44.867669999999997</v>
      </c>
      <c r="AM32" s="975">
        <v>0</v>
      </c>
      <c r="AN32" s="659">
        <v>6241.9406499999986</v>
      </c>
      <c r="AO32" s="975">
        <v>0</v>
      </c>
      <c r="AP32" s="975">
        <v>0</v>
      </c>
      <c r="AQ32" s="659">
        <f t="shared" si="3"/>
        <v>6241.9406499999986</v>
      </c>
      <c r="AR32" s="660">
        <v>42543.833333333336</v>
      </c>
      <c r="AS32" s="357"/>
      <c r="AT32" s="357"/>
      <c r="AU32" s="357"/>
      <c r="AV32" s="357"/>
      <c r="AW32" s="357"/>
      <c r="AX32" s="357"/>
      <c r="AY32" s="357"/>
      <c r="AZ32" s="357"/>
      <c r="BA32" s="357"/>
    </row>
    <row r="33" spans="1:53" s="162" customFormat="1" ht="18.75" customHeight="1">
      <c r="A33" s="204"/>
      <c r="B33" s="216"/>
      <c r="C33" s="216"/>
      <c r="D33" s="216"/>
      <c r="E33" s="216"/>
      <c r="F33" s="216"/>
      <c r="G33" s="216"/>
      <c r="H33" s="216"/>
      <c r="I33" s="216"/>
      <c r="J33" s="216"/>
      <c r="K33" s="216"/>
      <c r="L33" s="157"/>
      <c r="M33" s="357"/>
      <c r="N33" s="357"/>
      <c r="O33" s="357"/>
      <c r="P33" s="357"/>
      <c r="Q33" s="357"/>
      <c r="R33" s="357"/>
      <c r="S33" s="357"/>
      <c r="T33" s="357"/>
      <c r="U33" s="357"/>
      <c r="V33" s="362" t="str">
        <f t="shared" si="6"/>
        <v/>
      </c>
      <c r="W33" s="1001">
        <v>20</v>
      </c>
      <c r="X33" s="942">
        <v>2016</v>
      </c>
      <c r="Y33" s="943" t="s">
        <v>406</v>
      </c>
      <c r="Z33" s="659">
        <v>2672.23326</v>
      </c>
      <c r="AA33" s="975">
        <v>134.06730999999999</v>
      </c>
      <c r="AB33" s="975">
        <v>44.648440000000001</v>
      </c>
      <c r="AC33" s="975">
        <v>0</v>
      </c>
      <c r="AD33" s="659">
        <v>2875.1121800000001</v>
      </c>
      <c r="AE33" s="975">
        <v>96.35727</v>
      </c>
      <c r="AF33" s="975">
        <v>16.280609999999999</v>
      </c>
      <c r="AG33" s="975">
        <v>65.673150000000007</v>
      </c>
      <c r="AH33" s="975">
        <v>5.7027799999999997</v>
      </c>
      <c r="AI33" s="975">
        <v>14.954800000000001</v>
      </c>
      <c r="AJ33" s="975">
        <v>0</v>
      </c>
      <c r="AK33" s="975">
        <v>206.38153</v>
      </c>
      <c r="AL33" s="975">
        <v>59.654029999999999</v>
      </c>
      <c r="AM33" s="975">
        <v>0</v>
      </c>
      <c r="AN33" s="659">
        <v>6191.0653599999996</v>
      </c>
      <c r="AO33" s="975">
        <v>0</v>
      </c>
      <c r="AP33" s="975">
        <v>0</v>
      </c>
      <c r="AQ33" s="659">
        <f t="shared" si="3"/>
        <v>6191.0653599999996</v>
      </c>
      <c r="AR33" s="660">
        <v>42566.822916666664</v>
      </c>
      <c r="AS33" s="357"/>
      <c r="AT33" s="357"/>
      <c r="AU33" s="357"/>
      <c r="AV33" s="357"/>
      <c r="AW33" s="357"/>
      <c r="AX33" s="357"/>
      <c r="AY33" s="357"/>
      <c r="AZ33" s="357"/>
      <c r="BA33" s="357"/>
    </row>
    <row r="34" spans="1:53" s="162" customFormat="1" ht="18.75" customHeight="1">
      <c r="A34" s="204"/>
      <c r="B34" s="216"/>
      <c r="C34" s="216"/>
      <c r="D34" s="216"/>
      <c r="E34" s="216"/>
      <c r="F34" s="216"/>
      <c r="G34" s="216"/>
      <c r="H34" s="216"/>
      <c r="I34" s="216"/>
      <c r="J34" s="216"/>
      <c r="K34" s="216"/>
      <c r="L34" s="157"/>
      <c r="M34" s="357"/>
      <c r="N34" s="357"/>
      <c r="O34" s="357"/>
      <c r="P34" s="357"/>
      <c r="Q34" s="357"/>
      <c r="R34" s="357"/>
      <c r="S34" s="357"/>
      <c r="T34" s="357"/>
      <c r="U34" s="357"/>
      <c r="V34" s="362" t="str">
        <f t="shared" si="6"/>
        <v/>
      </c>
      <c r="W34" s="1001">
        <v>21</v>
      </c>
      <c r="X34" s="942">
        <v>2016</v>
      </c>
      <c r="Y34" s="943" t="s">
        <v>407</v>
      </c>
      <c r="Z34" s="659">
        <v>2786.0570200000002</v>
      </c>
      <c r="AA34" s="975">
        <v>134.21430000000001</v>
      </c>
      <c r="AB34" s="975">
        <v>43.97363</v>
      </c>
      <c r="AC34" s="975">
        <v>86.923220000000001</v>
      </c>
      <c r="AD34" s="659">
        <v>2728.51719</v>
      </c>
      <c r="AE34" s="975">
        <v>96.429190000000006</v>
      </c>
      <c r="AF34" s="975">
        <v>14.27478</v>
      </c>
      <c r="AG34" s="975">
        <v>84.509339999999995</v>
      </c>
      <c r="AH34" s="975">
        <v>4.8087999999999997</v>
      </c>
      <c r="AI34" s="975">
        <v>11.28566</v>
      </c>
      <c r="AJ34" s="975">
        <v>0</v>
      </c>
      <c r="AK34" s="975">
        <v>154.09341000000001</v>
      </c>
      <c r="AL34" s="975">
        <v>44.53586</v>
      </c>
      <c r="AM34" s="975">
        <v>0</v>
      </c>
      <c r="AN34" s="659">
        <v>6189.6223999999993</v>
      </c>
      <c r="AO34" s="975">
        <v>0</v>
      </c>
      <c r="AP34" s="975">
        <v>0</v>
      </c>
      <c r="AQ34" s="659">
        <f t="shared" si="3"/>
        <v>6189.6223999999993</v>
      </c>
      <c r="AR34" s="660">
        <v>42593.791666666664</v>
      </c>
      <c r="AS34" s="357"/>
      <c r="AT34" s="357"/>
      <c r="AU34" s="357"/>
      <c r="AV34" s="357"/>
      <c r="AW34" s="357"/>
      <c r="AX34" s="357"/>
      <c r="AY34" s="357"/>
      <c r="AZ34" s="357"/>
      <c r="BA34" s="357"/>
    </row>
    <row r="35" spans="1:53" s="162" customFormat="1" ht="18.75" customHeight="1">
      <c r="A35" s="204"/>
      <c r="B35" s="216"/>
      <c r="C35" s="216"/>
      <c r="D35" s="216"/>
      <c r="E35" s="216"/>
      <c r="F35" s="216"/>
      <c r="G35" s="216"/>
      <c r="H35" s="216"/>
      <c r="I35" s="216"/>
      <c r="J35" s="216"/>
      <c r="K35" s="216"/>
      <c r="L35" s="157"/>
      <c r="M35" s="357"/>
      <c r="N35" s="357"/>
      <c r="O35" s="357"/>
      <c r="P35" s="357"/>
      <c r="Q35" s="357"/>
      <c r="R35" s="357"/>
      <c r="S35" s="357"/>
      <c r="T35" s="357"/>
      <c r="U35" s="357"/>
      <c r="V35" s="362" t="str">
        <f t="shared" si="6"/>
        <v/>
      </c>
      <c r="W35" s="1001">
        <v>22</v>
      </c>
      <c r="X35" s="942">
        <v>2016</v>
      </c>
      <c r="Y35" s="943" t="s">
        <v>408</v>
      </c>
      <c r="Z35" s="659">
        <v>2919.3651199999999</v>
      </c>
      <c r="AA35" s="975">
        <v>131.52960999999999</v>
      </c>
      <c r="AB35" s="975">
        <v>65.298429999999996</v>
      </c>
      <c r="AC35" s="975">
        <v>0</v>
      </c>
      <c r="AD35" s="659">
        <v>2698.5567299999998</v>
      </c>
      <c r="AE35" s="975">
        <v>98.179400000000001</v>
      </c>
      <c r="AF35" s="975">
        <v>10.281409999999999</v>
      </c>
      <c r="AG35" s="975">
        <v>90.371170000000006</v>
      </c>
      <c r="AH35" s="975">
        <v>6.0070699999999997</v>
      </c>
      <c r="AI35" s="975">
        <v>11.621259999999999</v>
      </c>
      <c r="AJ35" s="975">
        <v>0</v>
      </c>
      <c r="AK35" s="975">
        <v>204.41839999999999</v>
      </c>
      <c r="AL35" s="975">
        <v>42.426819999999999</v>
      </c>
      <c r="AM35" s="975">
        <v>0</v>
      </c>
      <c r="AN35" s="659">
        <v>6278.0554199999979</v>
      </c>
      <c r="AO35" s="975">
        <v>0</v>
      </c>
      <c r="AP35" s="975">
        <v>0</v>
      </c>
      <c r="AQ35" s="659">
        <f t="shared" si="3"/>
        <v>6278.0554199999979</v>
      </c>
      <c r="AR35" s="660">
        <v>42641.802083333336</v>
      </c>
      <c r="AS35" s="357"/>
      <c r="AT35" s="357"/>
      <c r="AU35" s="357"/>
      <c r="AV35" s="357"/>
      <c r="AW35" s="357"/>
      <c r="AX35" s="357"/>
      <c r="AY35" s="357"/>
      <c r="AZ35" s="357"/>
      <c r="BA35" s="357"/>
    </row>
    <row r="36" spans="1:53" s="162" customFormat="1" ht="18.75" customHeight="1">
      <c r="A36" s="204"/>
      <c r="B36" s="216"/>
      <c r="C36" s="216"/>
      <c r="D36" s="216"/>
      <c r="E36" s="216"/>
      <c r="F36" s="216"/>
      <c r="G36" s="216"/>
      <c r="H36" s="216"/>
      <c r="I36" s="216"/>
      <c r="J36" s="216"/>
      <c r="K36" s="216"/>
      <c r="L36" s="157"/>
      <c r="M36" s="357"/>
      <c r="N36" s="357"/>
      <c r="O36" s="357"/>
      <c r="P36" s="357"/>
      <c r="Q36" s="357"/>
      <c r="R36" s="357"/>
      <c r="S36" s="357"/>
      <c r="T36" s="357"/>
      <c r="U36" s="357"/>
      <c r="V36" s="362" t="str">
        <f t="shared" si="6"/>
        <v/>
      </c>
      <c r="W36" s="1001">
        <v>23</v>
      </c>
      <c r="X36" s="942">
        <v>2016</v>
      </c>
      <c r="Y36" s="943" t="s">
        <v>409</v>
      </c>
      <c r="Z36" s="659">
        <v>3309.9882499999999</v>
      </c>
      <c r="AA36" s="975">
        <v>133.15128000000001</v>
      </c>
      <c r="AB36" s="975">
        <v>0</v>
      </c>
      <c r="AC36" s="975">
        <v>0</v>
      </c>
      <c r="AD36" s="659">
        <v>2388.5045700000001</v>
      </c>
      <c r="AE36" s="975">
        <v>97.410439999999994</v>
      </c>
      <c r="AF36" s="975">
        <v>10.276479999999999</v>
      </c>
      <c r="AG36" s="975">
        <v>130.43181999999999</v>
      </c>
      <c r="AH36" s="975">
        <v>6.0084999999999997</v>
      </c>
      <c r="AI36" s="975">
        <v>12.817119999999999</v>
      </c>
      <c r="AJ36" s="975">
        <v>0</v>
      </c>
      <c r="AK36" s="975">
        <v>222.88956999999999</v>
      </c>
      <c r="AL36" s="975">
        <v>0</v>
      </c>
      <c r="AM36" s="975">
        <v>0</v>
      </c>
      <c r="AN36" s="659">
        <v>6311.4780299999993</v>
      </c>
      <c r="AO36" s="975">
        <v>0</v>
      </c>
      <c r="AP36" s="975">
        <v>0</v>
      </c>
      <c r="AQ36" s="659">
        <f t="shared" si="3"/>
        <v>6311.4780299999993</v>
      </c>
      <c r="AR36" s="660">
        <v>42662.78125</v>
      </c>
      <c r="AS36" s="357"/>
      <c r="AT36" s="357"/>
      <c r="AU36" s="357"/>
      <c r="AV36" s="357"/>
      <c r="AW36" s="357"/>
      <c r="AX36" s="357"/>
      <c r="AY36" s="357"/>
      <c r="AZ36" s="357"/>
      <c r="BA36" s="357"/>
    </row>
    <row r="37" spans="1:53" s="162" customFormat="1" ht="18.75" customHeight="1">
      <c r="A37" s="204"/>
      <c r="B37" s="216"/>
      <c r="C37" s="216"/>
      <c r="D37" s="216"/>
      <c r="E37" s="216"/>
      <c r="F37" s="216"/>
      <c r="G37" s="216"/>
      <c r="H37" s="216"/>
      <c r="I37" s="216"/>
      <c r="J37" s="216"/>
      <c r="K37" s="216"/>
      <c r="L37" s="157"/>
      <c r="M37" s="357"/>
      <c r="N37" s="357"/>
      <c r="O37" s="357"/>
      <c r="P37" s="357"/>
      <c r="Q37" s="357"/>
      <c r="R37" s="357"/>
      <c r="S37" s="357"/>
      <c r="T37" s="357"/>
      <c r="U37" s="357"/>
      <c r="V37" s="362" t="str">
        <f t="shared" si="6"/>
        <v/>
      </c>
      <c r="W37" s="1001">
        <v>24</v>
      </c>
      <c r="X37" s="942">
        <v>2016</v>
      </c>
      <c r="Y37" s="943" t="s">
        <v>410</v>
      </c>
      <c r="Z37" s="659">
        <v>2508.7331600000002</v>
      </c>
      <c r="AA37" s="975">
        <v>132.41442000000001</v>
      </c>
      <c r="AB37" s="975">
        <v>120.47448</v>
      </c>
      <c r="AC37" s="975">
        <v>0</v>
      </c>
      <c r="AD37" s="659">
        <v>3353.19022</v>
      </c>
      <c r="AE37" s="975">
        <v>0</v>
      </c>
      <c r="AF37" s="975">
        <v>10.271739999999999</v>
      </c>
      <c r="AG37" s="975">
        <v>89.196259999999995</v>
      </c>
      <c r="AH37" s="975">
        <v>7.5068999999999999</v>
      </c>
      <c r="AI37" s="975">
        <v>11.27468</v>
      </c>
      <c r="AJ37" s="975">
        <v>0</v>
      </c>
      <c r="AK37" s="975">
        <v>200.02253999999999</v>
      </c>
      <c r="AL37" s="975">
        <v>50.600470000000001</v>
      </c>
      <c r="AM37" s="975">
        <v>0</v>
      </c>
      <c r="AN37" s="659">
        <v>6483.684870000001</v>
      </c>
      <c r="AO37" s="975">
        <v>0</v>
      </c>
      <c r="AP37" s="975">
        <v>0</v>
      </c>
      <c r="AQ37" s="659">
        <f t="shared" si="3"/>
        <v>6483.684870000001</v>
      </c>
      <c r="AR37" s="660">
        <v>42688.802083333336</v>
      </c>
      <c r="AS37" s="357"/>
      <c r="AT37" s="357"/>
      <c r="AU37" s="357"/>
      <c r="AV37" s="357"/>
      <c r="AW37" s="357"/>
      <c r="AX37" s="357"/>
      <c r="AY37" s="357"/>
      <c r="AZ37" s="357"/>
      <c r="BA37" s="357"/>
    </row>
    <row r="38" spans="1:53" s="162" customFormat="1" ht="18.75" customHeight="1">
      <c r="A38" s="204"/>
      <c r="B38" s="216"/>
      <c r="C38" s="216"/>
      <c r="D38" s="216"/>
      <c r="E38" s="216"/>
      <c r="F38" s="216"/>
      <c r="G38" s="216"/>
      <c r="H38" s="216"/>
      <c r="I38" s="216"/>
      <c r="J38" s="216"/>
      <c r="K38" s="216"/>
      <c r="L38" s="157"/>
      <c r="M38" s="357"/>
      <c r="N38" s="362"/>
      <c r="O38" s="362">
        <v>2017</v>
      </c>
      <c r="P38" s="362">
        <v>2016</v>
      </c>
      <c r="Q38" s="362">
        <v>2015</v>
      </c>
      <c r="R38" s="362" t="s">
        <v>368</v>
      </c>
      <c r="S38" s="362" t="s">
        <v>80</v>
      </c>
      <c r="T38" s="362"/>
      <c r="U38" s="362"/>
      <c r="V38" s="362" t="str">
        <f t="shared" si="6"/>
        <v/>
      </c>
      <c r="W38" s="1001">
        <v>25</v>
      </c>
      <c r="X38" s="942">
        <v>2016</v>
      </c>
      <c r="Y38" s="943" t="s">
        <v>411</v>
      </c>
      <c r="Z38" s="659">
        <v>3363.7719000000002</v>
      </c>
      <c r="AA38" s="975">
        <v>87.638249999999999</v>
      </c>
      <c r="AB38" s="975">
        <v>0</v>
      </c>
      <c r="AC38" s="975">
        <v>0</v>
      </c>
      <c r="AD38" s="659">
        <v>2684.4150800000002</v>
      </c>
      <c r="AE38" s="975">
        <v>86.958560000000006</v>
      </c>
      <c r="AF38" s="975">
        <v>8.2766800000000007</v>
      </c>
      <c r="AG38" s="975">
        <v>136.13611</v>
      </c>
      <c r="AH38" s="975">
        <v>7.5206999999999997</v>
      </c>
      <c r="AI38" s="975">
        <v>0</v>
      </c>
      <c r="AJ38" s="975">
        <v>0</v>
      </c>
      <c r="AK38" s="975">
        <v>117.6927</v>
      </c>
      <c r="AL38" s="975">
        <v>0</v>
      </c>
      <c r="AM38" s="975">
        <v>0</v>
      </c>
      <c r="AN38" s="659">
        <v>6492.4099800000004</v>
      </c>
      <c r="AO38" s="975">
        <v>0</v>
      </c>
      <c r="AP38" s="975">
        <v>0</v>
      </c>
      <c r="AQ38" s="659">
        <f t="shared" si="3"/>
        <v>6492.4099800000004</v>
      </c>
      <c r="AR38" s="660">
        <v>42724.90625</v>
      </c>
      <c r="AS38" s="357"/>
      <c r="AT38" s="357"/>
      <c r="AU38" s="357"/>
      <c r="AV38" s="357"/>
      <c r="AW38" s="357"/>
      <c r="AX38" s="357"/>
      <c r="AY38" s="357"/>
      <c r="AZ38" s="357"/>
      <c r="BA38" s="357"/>
    </row>
    <row r="39" spans="1:53" s="162" customFormat="1" ht="18.75" customHeight="1">
      <c r="A39" s="204"/>
      <c r="B39" s="216"/>
      <c r="C39" s="216"/>
      <c r="D39" s="216"/>
      <c r="E39" s="216"/>
      <c r="F39" s="216"/>
      <c r="G39" s="216"/>
      <c r="H39" s="216"/>
      <c r="I39" s="216"/>
      <c r="J39" s="216"/>
      <c r="K39" s="216"/>
      <c r="L39" s="157"/>
      <c r="M39" s="357"/>
      <c r="N39" s="362" t="str">
        <f>+A13</f>
        <v>Hidroeléctrica</v>
      </c>
      <c r="O39" s="654">
        <f t="shared" ref="O39:P41" si="8">+G13</f>
        <v>4181.7235000000001</v>
      </c>
      <c r="P39" s="654">
        <f t="shared" si="8"/>
        <v>3527.2958100000001</v>
      </c>
      <c r="Q39" s="654">
        <f>+J13</f>
        <v>3213.6729799999998</v>
      </c>
      <c r="R39" s="653">
        <f t="shared" ref="R39:S44" si="9">+O39/P39-1</f>
        <v>0.1855324093161328</v>
      </c>
      <c r="S39" s="653">
        <f t="shared" si="9"/>
        <v>9.7590150569707435E-2</v>
      </c>
      <c r="T39" s="362"/>
      <c r="U39" s="362"/>
      <c r="V39" s="362" t="str">
        <f>+IF(MAX($AQ$39:$AQ$41)=AQ39,"MD2017","")</f>
        <v/>
      </c>
      <c r="W39" s="998">
        <v>26</v>
      </c>
      <c r="X39" s="923">
        <v>2017</v>
      </c>
      <c r="Y39" s="921" t="s">
        <v>400</v>
      </c>
      <c r="Z39" s="659">
        <v>3649.0448200000001</v>
      </c>
      <c r="AA39" s="975">
        <v>0</v>
      </c>
      <c r="AB39" s="975">
        <v>612.12058999999999</v>
      </c>
      <c r="AC39" s="975">
        <v>13.054830000000001</v>
      </c>
      <c r="AD39" s="659">
        <v>906.08582000000001</v>
      </c>
      <c r="AE39" s="975">
        <v>182.75691</v>
      </c>
      <c r="AF39" s="975">
        <v>45.547029999999999</v>
      </c>
      <c r="AG39" s="975">
        <v>369.03188999999998</v>
      </c>
      <c r="AH39" s="975">
        <v>293.67669000000001</v>
      </c>
      <c r="AI39" s="975">
        <v>2.6473800000000001</v>
      </c>
      <c r="AJ39" s="975">
        <v>117.55067</v>
      </c>
      <c r="AK39" s="975">
        <v>1.34165</v>
      </c>
      <c r="AL39" s="975">
        <v>294.94110000000001</v>
      </c>
      <c r="AM39" s="975">
        <v>85.450469999999996</v>
      </c>
      <c r="AN39" s="659">
        <v>6573.2498500000002</v>
      </c>
      <c r="AO39" s="975">
        <v>0</v>
      </c>
      <c r="AP39" s="975">
        <v>0</v>
      </c>
      <c r="AQ39" s="659">
        <f t="shared" si="3"/>
        <v>6573.2498500000002</v>
      </c>
      <c r="AR39" s="660">
        <v>42760.802083333336</v>
      </c>
      <c r="AS39" s="503"/>
      <c r="AT39" s="503"/>
      <c r="AU39" s="357"/>
      <c r="AV39" s="357"/>
      <c r="AW39" s="357"/>
      <c r="AX39" s="357"/>
      <c r="AY39" s="357"/>
      <c r="AZ39" s="357"/>
      <c r="BA39" s="357"/>
    </row>
    <row r="40" spans="1:53" s="162" customFormat="1" ht="18.75" customHeight="1">
      <c r="A40" s="204"/>
      <c r="B40" s="216"/>
      <c r="C40" s="216"/>
      <c r="D40" s="216"/>
      <c r="E40" s="216"/>
      <c r="F40" s="216"/>
      <c r="G40" s="216"/>
      <c r="H40" s="216"/>
      <c r="I40" s="216"/>
      <c r="J40" s="216"/>
      <c r="K40" s="216"/>
      <c r="L40" s="157"/>
      <c r="M40" s="357"/>
      <c r="N40" s="362" t="str">
        <f>+A14</f>
        <v>Termoeléctrica</v>
      </c>
      <c r="O40" s="654">
        <f t="shared" si="8"/>
        <v>2286.1302900000001</v>
      </c>
      <c r="P40" s="654">
        <f t="shared" si="8"/>
        <v>2770.9643299999998</v>
      </c>
      <c r="Q40" s="654">
        <f>+J14</f>
        <v>2809.9173000000001</v>
      </c>
      <c r="R40" s="653">
        <f t="shared" si="9"/>
        <v>-0.1749694266183498</v>
      </c>
      <c r="S40" s="653">
        <f t="shared" si="9"/>
        <v>-1.3862674890823379E-2</v>
      </c>
      <c r="T40" s="362"/>
      <c r="U40" s="362"/>
      <c r="V40" s="362" t="str">
        <f t="shared" ref="V40:V50" si="10">+IF(MAX($AQ$39:$AQ$41)=AQ40,"MD2017","")</f>
        <v/>
      </c>
      <c r="W40" s="998">
        <v>27</v>
      </c>
      <c r="X40" s="923">
        <v>2017</v>
      </c>
      <c r="Y40" s="921" t="s">
        <v>401</v>
      </c>
      <c r="Z40" s="659">
        <v>4058.4160000000002</v>
      </c>
      <c r="AA40" s="975">
        <v>130.25299999999999</v>
      </c>
      <c r="AB40" s="975">
        <v>229.16200000000001</v>
      </c>
      <c r="AC40" s="975">
        <v>0</v>
      </c>
      <c r="AD40" s="659">
        <v>1782.9690000000001</v>
      </c>
      <c r="AE40" s="975">
        <v>84.227000000000004</v>
      </c>
      <c r="AF40" s="975">
        <v>26.132999999999999</v>
      </c>
      <c r="AG40" s="975">
        <v>167.29300000000001</v>
      </c>
      <c r="AH40" s="975">
        <v>5.9640000000000004</v>
      </c>
      <c r="AI40" s="975">
        <v>0</v>
      </c>
      <c r="AJ40" s="975">
        <v>0</v>
      </c>
      <c r="AK40" s="975">
        <v>35.250999999999998</v>
      </c>
      <c r="AL40" s="975">
        <v>9.8149999999999995</v>
      </c>
      <c r="AM40" s="975">
        <v>0</v>
      </c>
      <c r="AN40" s="659">
        <v>6529.4829999999993</v>
      </c>
      <c r="AO40" s="975">
        <v>0</v>
      </c>
      <c r="AP40" s="975">
        <v>0</v>
      </c>
      <c r="AQ40" s="659">
        <f t="shared" si="3"/>
        <v>6529.4829999999993</v>
      </c>
      <c r="AR40" s="660">
        <v>42767.833333333336</v>
      </c>
      <c r="AS40" s="357"/>
      <c r="AT40" s="357"/>
      <c r="AU40" s="357"/>
      <c r="AV40" s="357"/>
      <c r="AW40" s="357"/>
      <c r="AX40" s="357"/>
      <c r="AY40" s="357"/>
      <c r="AZ40" s="357"/>
      <c r="BA40" s="357"/>
    </row>
    <row r="41" spans="1:53" s="162" customFormat="1" ht="18.75" customHeight="1">
      <c r="A41" s="204"/>
      <c r="B41" s="216"/>
      <c r="C41" s="216"/>
      <c r="D41" s="216"/>
      <c r="E41" s="216"/>
      <c r="F41" s="216"/>
      <c r="G41" s="216"/>
      <c r="H41" s="216"/>
      <c r="I41" s="216"/>
      <c r="J41" s="216"/>
      <c r="K41" s="216"/>
      <c r="L41" s="157"/>
      <c r="M41" s="357"/>
      <c r="N41" s="362" t="str">
        <f>+A15</f>
        <v>Eólica</v>
      </c>
      <c r="O41" s="654">
        <f t="shared" si="8"/>
        <v>91.209549999999993</v>
      </c>
      <c r="P41" s="654">
        <f t="shared" si="8"/>
        <v>146.64738</v>
      </c>
      <c r="Q41" s="654">
        <f>+J15</f>
        <v>12.570040000000001</v>
      </c>
      <c r="R41" s="653">
        <f t="shared" si="9"/>
        <v>-0.37803491613692664</v>
      </c>
      <c r="S41" s="653">
        <f t="shared" si="9"/>
        <v>10.666421109240702</v>
      </c>
      <c r="T41" s="362"/>
      <c r="U41" s="362"/>
      <c r="V41" s="362" t="str">
        <f t="shared" si="10"/>
        <v>MD2017</v>
      </c>
      <c r="W41" s="998">
        <v>28</v>
      </c>
      <c r="X41" s="923">
        <v>2017</v>
      </c>
      <c r="Y41" s="921" t="s">
        <v>402</v>
      </c>
      <c r="Z41" s="659">
        <v>4007.2339099999999</v>
      </c>
      <c r="AA41" s="975">
        <v>130.17498000000001</v>
      </c>
      <c r="AB41" s="975">
        <v>143.79518999999999</v>
      </c>
      <c r="AC41" s="975">
        <v>122.69233</v>
      </c>
      <c r="AD41" s="659">
        <v>1791.57052</v>
      </c>
      <c r="AE41" s="975">
        <v>83.772379999999998</v>
      </c>
      <c r="AF41" s="1002">
        <v>0</v>
      </c>
      <c r="AG41" s="975">
        <v>174.48958999999999</v>
      </c>
      <c r="AH41" s="975">
        <v>4.5601000000000003</v>
      </c>
      <c r="AI41" s="975">
        <v>0</v>
      </c>
      <c r="AJ41" s="975">
        <v>0</v>
      </c>
      <c r="AK41" s="975">
        <v>91.209549999999993</v>
      </c>
      <c r="AL41" s="975">
        <v>9.5647900000000003</v>
      </c>
      <c r="AM41" s="975">
        <v>0</v>
      </c>
      <c r="AN41" s="659">
        <v>6559.0633399999997</v>
      </c>
      <c r="AO41" s="975">
        <v>36.515999999999998</v>
      </c>
      <c r="AP41" s="975">
        <v>0</v>
      </c>
      <c r="AQ41" s="659">
        <f t="shared" si="3"/>
        <v>6595.5793399999993</v>
      </c>
      <c r="AR41" s="660">
        <v>42801.8125</v>
      </c>
      <c r="AS41" s="357"/>
      <c r="AT41" s="357"/>
      <c r="AU41" s="357"/>
      <c r="AV41" s="357"/>
      <c r="AW41" s="357"/>
      <c r="AX41" s="357"/>
      <c r="AY41" s="357"/>
      <c r="AZ41" s="357"/>
      <c r="BA41" s="357"/>
    </row>
    <row r="42" spans="1:53" s="162" customFormat="1" ht="18.75" customHeight="1">
      <c r="A42" s="204"/>
      <c r="B42" s="216"/>
      <c r="C42" s="216"/>
      <c r="D42" s="216"/>
      <c r="E42" s="216"/>
      <c r="F42" s="216"/>
      <c r="G42" s="216"/>
      <c r="H42" s="216"/>
      <c r="I42" s="216"/>
      <c r="J42" s="216"/>
      <c r="K42" s="216"/>
      <c r="L42" s="157"/>
      <c r="M42" s="357"/>
      <c r="N42" s="362" t="s">
        <v>40</v>
      </c>
      <c r="O42" s="654"/>
      <c r="P42" s="654"/>
      <c r="Q42" s="654"/>
      <c r="R42" s="653"/>
      <c r="S42" s="653"/>
      <c r="T42" s="362"/>
      <c r="U42" s="362"/>
      <c r="V42" s="362" t="str">
        <f t="shared" si="10"/>
        <v/>
      </c>
      <c r="W42" s="998">
        <v>29</v>
      </c>
      <c r="X42" s="923">
        <v>2017</v>
      </c>
      <c r="Y42" s="921" t="s">
        <v>403</v>
      </c>
      <c r="Z42" s="659">
        <v>3789.6780200000007</v>
      </c>
      <c r="AA42" s="975">
        <v>132.05737999999999</v>
      </c>
      <c r="AB42" s="975">
        <v>0</v>
      </c>
      <c r="AC42" s="975">
        <v>0</v>
      </c>
      <c r="AD42" s="659">
        <v>2116.2148599999996</v>
      </c>
      <c r="AE42" s="975">
        <v>85.297970000000007</v>
      </c>
      <c r="AF42" s="1002">
        <v>0</v>
      </c>
      <c r="AG42" s="975">
        <v>132.24916000000002</v>
      </c>
      <c r="AH42" s="975">
        <v>4.5514000000000001</v>
      </c>
      <c r="AI42" s="975">
        <v>13.26709</v>
      </c>
      <c r="AJ42" s="975">
        <v>0</v>
      </c>
      <c r="AK42" s="975">
        <v>176.67536000000001</v>
      </c>
      <c r="AL42" s="975">
        <v>0</v>
      </c>
      <c r="AM42" s="975">
        <v>0</v>
      </c>
      <c r="AN42" s="659">
        <f>+SUM(Z42:AM42)</f>
        <v>6449.9912400000012</v>
      </c>
      <c r="AO42" s="975">
        <v>0</v>
      </c>
      <c r="AP42" s="975">
        <v>0</v>
      </c>
      <c r="AQ42" s="659">
        <f>+AN42+AO42-AP42</f>
        <v>6449.9912400000012</v>
      </c>
      <c r="AR42" s="660">
        <v>42853.791666666664</v>
      </c>
      <c r="AS42" s="357"/>
      <c r="AT42" s="357"/>
      <c r="AU42" s="357"/>
      <c r="AV42" s="357"/>
      <c r="AW42" s="357"/>
      <c r="AX42" s="357"/>
      <c r="AY42" s="357"/>
      <c r="AZ42" s="357"/>
      <c r="BA42" s="357"/>
    </row>
    <row r="43" spans="1:53" s="162" customFormat="1" ht="18.75" customHeight="1">
      <c r="A43" s="204"/>
      <c r="B43" s="216"/>
      <c r="C43" s="216"/>
      <c r="D43" s="216"/>
      <c r="E43" s="216"/>
      <c r="F43" s="216"/>
      <c r="G43" s="216"/>
      <c r="H43" s="216"/>
      <c r="I43" s="216"/>
      <c r="J43" s="216"/>
      <c r="K43" s="216"/>
      <c r="L43" s="157"/>
      <c r="M43" s="357"/>
      <c r="N43" s="362"/>
      <c r="O43" s="654">
        <f>SUM(O39:O42)</f>
        <v>6559.0633399999997</v>
      </c>
      <c r="P43" s="654">
        <f>SUM(P39:P42)</f>
        <v>6444.9075200000007</v>
      </c>
      <c r="Q43" s="654">
        <f>SUM(Q39:Q42)</f>
        <v>6036.16032</v>
      </c>
      <c r="R43" s="653">
        <f t="shared" si="9"/>
        <v>1.771256137434829E-2</v>
      </c>
      <c r="S43" s="653">
        <f t="shared" si="9"/>
        <v>6.7716425398058444E-2</v>
      </c>
      <c r="T43" s="362"/>
      <c r="U43" s="362"/>
      <c r="V43" s="362" t="str">
        <f t="shared" si="10"/>
        <v/>
      </c>
      <c r="W43" s="998">
        <v>30</v>
      </c>
      <c r="X43" s="923">
        <v>2017</v>
      </c>
      <c r="Y43" s="921" t="s">
        <v>404</v>
      </c>
      <c r="Z43" s="659">
        <v>3906.57224</v>
      </c>
      <c r="AA43" s="975">
        <v>0</v>
      </c>
      <c r="AB43" s="975">
        <v>178.93531999999999</v>
      </c>
      <c r="AC43" s="975">
        <v>0</v>
      </c>
      <c r="AD43" s="659">
        <v>2079.3062300000001</v>
      </c>
      <c r="AE43" s="975">
        <v>15.74619</v>
      </c>
      <c r="AF43" s="1002">
        <v>0</v>
      </c>
      <c r="AG43" s="975">
        <v>148.66221999999999</v>
      </c>
      <c r="AH43" s="975">
        <v>6.0191100000000004</v>
      </c>
      <c r="AI43" s="975">
        <v>14.05716</v>
      </c>
      <c r="AJ43" s="975">
        <v>0</v>
      </c>
      <c r="AK43" s="975">
        <v>34.979100000000003</v>
      </c>
      <c r="AL43" s="975">
        <v>43.182769999999998</v>
      </c>
      <c r="AM43" s="975">
        <v>0</v>
      </c>
      <c r="AN43" s="659">
        <f>+SUM(Z43:AM43)</f>
        <v>6427.4603400000005</v>
      </c>
      <c r="AO43" s="357">
        <v>0</v>
      </c>
      <c r="AP43" s="357">
        <v>0</v>
      </c>
      <c r="AQ43" s="659">
        <f t="shared" si="3"/>
        <v>6427.4603400000005</v>
      </c>
      <c r="AR43" s="660">
        <v>42864.791666666664</v>
      </c>
      <c r="AS43" s="357"/>
      <c r="AT43" s="357"/>
      <c r="AU43" s="357"/>
      <c r="AV43" s="357"/>
      <c r="AW43" s="357"/>
      <c r="AX43" s="357"/>
      <c r="AY43" s="357"/>
      <c r="AZ43" s="357"/>
      <c r="BA43" s="357"/>
    </row>
    <row r="44" spans="1:53" s="162" customFormat="1" ht="12.75">
      <c r="A44" s="204"/>
      <c r="B44" s="216"/>
      <c r="C44" s="216"/>
      <c r="D44" s="216"/>
      <c r="E44" s="216"/>
      <c r="F44" s="216"/>
      <c r="G44" s="216"/>
      <c r="H44" s="216"/>
      <c r="I44" s="216"/>
      <c r="J44" s="216"/>
      <c r="K44" s="216"/>
      <c r="L44" s="157"/>
      <c r="M44" s="357"/>
      <c r="N44" s="362"/>
      <c r="O44" s="654">
        <f>+O43</f>
        <v>6559.0633399999997</v>
      </c>
      <c r="P44" s="1003">
        <f>+P43+H21</f>
        <v>6444.9075200000007</v>
      </c>
      <c r="Q44" s="654">
        <f>+Q43</f>
        <v>6036.16032</v>
      </c>
      <c r="R44" s="653">
        <f t="shared" si="9"/>
        <v>1.771256137434829E-2</v>
      </c>
      <c r="S44" s="653">
        <f t="shared" si="9"/>
        <v>6.7716425398058444E-2</v>
      </c>
      <c r="T44" s="362"/>
      <c r="U44" s="362"/>
      <c r="V44" s="362" t="str">
        <f t="shared" si="10"/>
        <v/>
      </c>
      <c r="W44" s="998">
        <v>31</v>
      </c>
      <c r="X44" s="923">
        <v>2017</v>
      </c>
      <c r="Y44" s="921" t="s">
        <v>405</v>
      </c>
      <c r="Z44" s="659">
        <v>3017.4591</v>
      </c>
      <c r="AA44" s="975">
        <v>130.63314</v>
      </c>
      <c r="AB44" s="975">
        <v>166.18772000000001</v>
      </c>
      <c r="AC44" s="975">
        <v>0</v>
      </c>
      <c r="AD44" s="659">
        <v>2636.9758099999999</v>
      </c>
      <c r="AE44" s="975">
        <v>130.42132000000001</v>
      </c>
      <c r="AF44" s="1002"/>
      <c r="AG44" s="975">
        <v>120.21899999999999</v>
      </c>
      <c r="AH44" s="975">
        <v>4.2087000000000003</v>
      </c>
      <c r="AI44" s="975">
        <v>14.744</v>
      </c>
      <c r="AJ44" s="975">
        <v>0</v>
      </c>
      <c r="AK44" s="975">
        <v>141.2261</v>
      </c>
      <c r="AL44" s="975">
        <v>38.691670000000002</v>
      </c>
      <c r="AM44" s="975">
        <v>0</v>
      </c>
      <c r="AN44" s="659">
        <f>+SUM(Z44:AM44)</f>
        <v>6400.76656</v>
      </c>
      <c r="AO44" s="357">
        <v>0</v>
      </c>
      <c r="AP44" s="357">
        <v>0</v>
      </c>
      <c r="AQ44" s="659">
        <f t="shared" si="3"/>
        <v>6400.76656</v>
      </c>
      <c r="AR44" s="660">
        <v>42907.864583333336</v>
      </c>
      <c r="AS44" s="357"/>
      <c r="AT44" s="357"/>
      <c r="AU44" s="357"/>
      <c r="AV44" s="357"/>
      <c r="AW44" s="357"/>
      <c r="AX44" s="357"/>
      <c r="AY44" s="357"/>
      <c r="AZ44" s="357"/>
      <c r="BA44" s="357"/>
    </row>
    <row r="45" spans="1:53" s="162" customFormat="1" ht="12.75">
      <c r="A45" s="204"/>
      <c r="B45" s="216"/>
      <c r="C45" s="216"/>
      <c r="D45" s="216"/>
      <c r="E45" s="216"/>
      <c r="F45" s="216"/>
      <c r="G45" s="216"/>
      <c r="H45" s="216"/>
      <c r="I45" s="216"/>
      <c r="J45" s="216"/>
      <c r="K45" s="216"/>
      <c r="L45" s="157"/>
      <c r="M45" s="357"/>
      <c r="N45" s="362"/>
      <c r="O45" s="362"/>
      <c r="P45" s="362"/>
      <c r="Q45" s="362"/>
      <c r="R45" s="362"/>
      <c r="S45" s="362"/>
      <c r="T45" s="362"/>
      <c r="U45" s="362"/>
      <c r="V45" s="362" t="str">
        <f t="shared" si="10"/>
        <v/>
      </c>
      <c r="W45" s="998">
        <v>32</v>
      </c>
      <c r="X45" s="923">
        <v>2017</v>
      </c>
      <c r="Y45" s="921" t="s">
        <v>406</v>
      </c>
      <c r="Z45" s="357"/>
      <c r="AA45" s="357"/>
      <c r="AB45" s="357"/>
      <c r="AC45" s="357"/>
      <c r="AD45" s="357"/>
      <c r="AE45" s="357"/>
      <c r="AF45" s="357"/>
      <c r="AG45" s="357"/>
      <c r="AH45" s="357"/>
      <c r="AI45" s="357"/>
      <c r="AJ45" s="357"/>
      <c r="AK45" s="357"/>
      <c r="AL45" s="357"/>
      <c r="AM45" s="357"/>
      <c r="AN45" s="357"/>
      <c r="AO45" s="357"/>
      <c r="AP45" s="357"/>
      <c r="AQ45" s="659">
        <f t="shared" si="3"/>
        <v>0</v>
      </c>
      <c r="AR45" s="357"/>
      <c r="AS45" s="357"/>
      <c r="AT45" s="357"/>
      <c r="AU45" s="357"/>
      <c r="AV45" s="357"/>
      <c r="AW45" s="357"/>
      <c r="AX45" s="357"/>
      <c r="AY45" s="357"/>
      <c r="AZ45" s="357"/>
      <c r="BA45" s="357"/>
    </row>
    <row r="46" spans="1:53" s="162" customFormat="1" ht="27" customHeight="1">
      <c r="A46" s="519"/>
      <c r="B46" s="519"/>
      <c r="C46" s="519"/>
      <c r="D46" s="519"/>
      <c r="E46" s="519"/>
      <c r="F46" s="519"/>
      <c r="G46" s="519"/>
      <c r="H46" s="519"/>
      <c r="I46" s="519"/>
      <c r="J46" s="519"/>
      <c r="K46" s="519"/>
      <c r="L46" s="157"/>
      <c r="M46" s="357"/>
      <c r="N46" s="362"/>
      <c r="O46" s="362"/>
      <c r="P46" s="362"/>
      <c r="Q46" s="362"/>
      <c r="R46" s="362"/>
      <c r="S46" s="362"/>
      <c r="T46" s="362"/>
      <c r="U46" s="362"/>
      <c r="V46" s="362" t="str">
        <f t="shared" si="10"/>
        <v/>
      </c>
      <c r="W46" s="1004">
        <v>33</v>
      </c>
      <c r="X46" s="923">
        <v>2017</v>
      </c>
      <c r="Y46" s="921" t="s">
        <v>407</v>
      </c>
      <c r="Z46" s="357"/>
      <c r="AA46" s="357"/>
      <c r="AB46" s="357"/>
      <c r="AC46" s="357"/>
      <c r="AD46" s="357"/>
      <c r="AE46" s="357"/>
      <c r="AF46" s="357"/>
      <c r="AG46" s="357"/>
      <c r="AH46" s="357"/>
      <c r="AI46" s="357"/>
      <c r="AJ46" s="357"/>
      <c r="AK46" s="357"/>
      <c r="AL46" s="357"/>
      <c r="AM46" s="357"/>
      <c r="AN46" s="357"/>
      <c r="AO46" s="357"/>
      <c r="AP46" s="357"/>
      <c r="AQ46" s="659">
        <f t="shared" si="3"/>
        <v>0</v>
      </c>
      <c r="AR46" s="357"/>
      <c r="AS46" s="357"/>
      <c r="AT46" s="357"/>
      <c r="AU46" s="357"/>
      <c r="AV46" s="357"/>
      <c r="AW46" s="357"/>
      <c r="AX46" s="357"/>
      <c r="AY46" s="357"/>
      <c r="AZ46" s="357"/>
      <c r="BA46" s="357"/>
    </row>
    <row r="47" spans="1:53" s="162" customFormat="1" ht="30.75" customHeight="1">
      <c r="A47" s="1342" t="s">
        <v>768</v>
      </c>
      <c r="B47" s="1342"/>
      <c r="C47" s="1342"/>
      <c r="D47" s="1342"/>
      <c r="E47" s="1342"/>
      <c r="F47" s="1342"/>
      <c r="G47" s="1342"/>
      <c r="H47" s="1342"/>
      <c r="I47" s="1342"/>
      <c r="J47" s="1342"/>
      <c r="K47" s="1342"/>
      <c r="L47" s="157"/>
      <c r="M47" s="357"/>
      <c r="N47" s="362"/>
      <c r="O47" s="362"/>
      <c r="P47" s="362"/>
      <c r="Q47" s="362"/>
      <c r="R47" s="362"/>
      <c r="S47" s="362"/>
      <c r="T47" s="362"/>
      <c r="U47" s="362"/>
      <c r="V47" s="362" t="str">
        <f t="shared" si="10"/>
        <v/>
      </c>
      <c r="W47" s="998">
        <v>34</v>
      </c>
      <c r="X47" s="923">
        <v>2017</v>
      </c>
      <c r="Y47" s="921" t="s">
        <v>408</v>
      </c>
      <c r="Z47" s="357"/>
      <c r="AA47" s="357"/>
      <c r="AB47" s="357"/>
      <c r="AC47" s="357"/>
      <c r="AD47" s="357"/>
      <c r="AE47" s="357"/>
      <c r="AF47" s="357"/>
      <c r="AG47" s="357"/>
      <c r="AH47" s="357"/>
      <c r="AI47" s="357"/>
      <c r="AJ47" s="357"/>
      <c r="AK47" s="357"/>
      <c r="AL47" s="357"/>
      <c r="AM47" s="357"/>
      <c r="AN47" s="357"/>
      <c r="AO47" s="357"/>
      <c r="AP47" s="357"/>
      <c r="AQ47" s="659">
        <f t="shared" si="3"/>
        <v>0</v>
      </c>
      <c r="AR47" s="357"/>
      <c r="AS47" s="357"/>
      <c r="AT47" s="357"/>
      <c r="AU47" s="357"/>
      <c r="AV47" s="357"/>
      <c r="AW47" s="357"/>
      <c r="AX47" s="357"/>
      <c r="AY47" s="357"/>
      <c r="AZ47" s="357"/>
      <c r="BA47" s="357"/>
    </row>
    <row r="48" spans="1:53" s="162" customFormat="1" ht="15" customHeight="1">
      <c r="A48" s="421"/>
      <c r="B48" s="216"/>
      <c r="C48" s="216"/>
      <c r="D48" s="216"/>
      <c r="E48" s="216"/>
      <c r="F48" s="216"/>
      <c r="G48" s="216"/>
      <c r="H48" s="216"/>
      <c r="I48" s="216"/>
      <c r="J48" s="216"/>
      <c r="K48" s="216"/>
      <c r="L48" s="157"/>
      <c r="M48" s="357"/>
      <c r="N48" s="357"/>
      <c r="O48" s="357"/>
      <c r="P48" s="357"/>
      <c r="Q48" s="357"/>
      <c r="R48" s="357"/>
      <c r="S48" s="357"/>
      <c r="T48" s="357"/>
      <c r="U48" s="357"/>
      <c r="V48" s="362" t="str">
        <f t="shared" si="10"/>
        <v/>
      </c>
      <c r="W48" s="998">
        <v>35</v>
      </c>
      <c r="X48" s="923">
        <v>2017</v>
      </c>
      <c r="Y48" s="921" t="s">
        <v>409</v>
      </c>
      <c r="Z48" s="357"/>
      <c r="AA48" s="357"/>
      <c r="AB48" s="357"/>
      <c r="AC48" s="357"/>
      <c r="AD48" s="357"/>
      <c r="AE48" s="357"/>
      <c r="AF48" s="357"/>
      <c r="AG48" s="357"/>
      <c r="AH48" s="357"/>
      <c r="AI48" s="357"/>
      <c r="AJ48" s="357"/>
      <c r="AK48" s="357"/>
      <c r="AL48" s="357"/>
      <c r="AM48" s="357"/>
      <c r="AN48" s="357"/>
      <c r="AO48" s="357"/>
      <c r="AP48" s="357"/>
      <c r="AQ48" s="659">
        <f t="shared" si="3"/>
        <v>0</v>
      </c>
      <c r="AR48" s="357"/>
      <c r="AS48" s="357"/>
      <c r="AT48" s="357"/>
      <c r="AU48" s="357"/>
      <c r="AV48" s="357"/>
      <c r="AW48" s="357"/>
      <c r="AX48" s="357"/>
      <c r="AY48" s="357"/>
      <c r="AZ48" s="357"/>
      <c r="BA48" s="357"/>
    </row>
    <row r="49" spans="1:53" s="162" customFormat="1" ht="12.75">
      <c r="A49" s="421"/>
      <c r="B49" s="397"/>
      <c r="C49" s="397"/>
      <c r="D49" s="397"/>
      <c r="E49" s="397"/>
      <c r="F49" s="397"/>
      <c r="G49" s="216"/>
      <c r="H49" s="216"/>
      <c r="I49" s="216"/>
      <c r="J49" s="216"/>
      <c r="K49" s="216"/>
      <c r="L49" s="157"/>
      <c r="M49" s="357"/>
      <c r="N49" s="1005"/>
      <c r="O49" s="1005"/>
      <c r="P49" s="1005"/>
      <c r="Q49" s="357"/>
      <c r="R49" s="357"/>
      <c r="S49" s="357"/>
      <c r="T49" s="357"/>
      <c r="U49" s="357"/>
      <c r="V49" s="362" t="str">
        <f t="shared" si="10"/>
        <v/>
      </c>
      <c r="W49" s="998">
        <v>36</v>
      </c>
      <c r="X49" s="923">
        <v>2017</v>
      </c>
      <c r="Y49" s="921" t="s">
        <v>410</v>
      </c>
      <c r="Z49" s="357"/>
      <c r="AA49" s="357"/>
      <c r="AB49" s="357"/>
      <c r="AC49" s="357"/>
      <c r="AD49" s="357"/>
      <c r="AE49" s="357"/>
      <c r="AF49" s="357"/>
      <c r="AG49" s="357"/>
      <c r="AH49" s="357"/>
      <c r="AI49" s="357"/>
      <c r="AJ49" s="357"/>
      <c r="AK49" s="357"/>
      <c r="AL49" s="357"/>
      <c r="AM49" s="357"/>
      <c r="AN49" s="357"/>
      <c r="AO49" s="357"/>
      <c r="AP49" s="357"/>
      <c r="AQ49" s="659">
        <f t="shared" si="3"/>
        <v>0</v>
      </c>
      <c r="AR49" s="357"/>
      <c r="AS49" s="357"/>
      <c r="AT49" s="357"/>
      <c r="AU49" s="357"/>
      <c r="AV49" s="357"/>
      <c r="AW49" s="357"/>
      <c r="AX49" s="357"/>
      <c r="AY49" s="357"/>
      <c r="AZ49" s="357"/>
      <c r="BA49" s="357"/>
    </row>
    <row r="50" spans="1:53" s="162" customFormat="1" ht="12.75">
      <c r="A50" s="398"/>
      <c r="B50" s="399"/>
      <c r="C50" s="399"/>
      <c r="D50" s="400"/>
      <c r="E50" s="400"/>
      <c r="F50" s="400"/>
      <c r="G50" s="216"/>
      <c r="H50" s="216"/>
      <c r="I50" s="216"/>
      <c r="J50" s="216"/>
      <c r="K50" s="216"/>
      <c r="L50" s="157"/>
      <c r="M50" s="357"/>
      <c r="N50" s="357"/>
      <c r="O50" s="357"/>
      <c r="P50" s="357"/>
      <c r="Q50" s="357"/>
      <c r="R50" s="357"/>
      <c r="S50" s="357"/>
      <c r="T50" s="357"/>
      <c r="U50" s="357"/>
      <c r="V50" s="362" t="str">
        <f t="shared" si="10"/>
        <v/>
      </c>
      <c r="W50" s="998">
        <v>37</v>
      </c>
      <c r="X50" s="923">
        <v>2017</v>
      </c>
      <c r="Y50" s="921" t="s">
        <v>411</v>
      </c>
      <c r="Z50" s="357"/>
      <c r="AA50" s="357"/>
      <c r="AB50" s="357"/>
      <c r="AC50" s="357"/>
      <c r="AD50" s="357"/>
      <c r="AE50" s="357"/>
      <c r="AF50" s="357"/>
      <c r="AG50" s="357"/>
      <c r="AH50" s="357"/>
      <c r="AI50" s="357"/>
      <c r="AJ50" s="357"/>
      <c r="AK50" s="357"/>
      <c r="AL50" s="357"/>
      <c r="AM50" s="357"/>
      <c r="AN50" s="357"/>
      <c r="AO50" s="357"/>
      <c r="AP50" s="357"/>
      <c r="AQ50" s="659">
        <f t="shared" si="3"/>
        <v>0</v>
      </c>
      <c r="AR50" s="357"/>
      <c r="AS50" s="357"/>
      <c r="AT50" s="357"/>
      <c r="AU50" s="357"/>
      <c r="AV50" s="357"/>
      <c r="AW50" s="357"/>
      <c r="AX50" s="357"/>
      <c r="AY50" s="357"/>
      <c r="AZ50" s="357"/>
      <c r="BA50" s="357"/>
    </row>
    <row r="51" spans="1:53" s="162" customFormat="1" ht="12.75">
      <c r="A51" s="398"/>
      <c r="B51" s="399"/>
      <c r="C51" s="399"/>
      <c r="D51" s="400"/>
      <c r="E51" s="400"/>
      <c r="F51" s="400"/>
      <c r="G51" s="216"/>
      <c r="H51" s="216"/>
      <c r="I51" s="216"/>
      <c r="J51" s="216"/>
      <c r="K51" s="216"/>
      <c r="L51" s="157"/>
      <c r="M51" s="357"/>
      <c r="N51" s="357"/>
      <c r="O51" s="357"/>
      <c r="P51" s="357"/>
      <c r="Q51" s="357"/>
      <c r="R51" s="357"/>
      <c r="S51" s="357"/>
      <c r="T51" s="357"/>
      <c r="U51" s="357"/>
      <c r="V51" s="357"/>
      <c r="W51" s="1004"/>
      <c r="X51" s="357"/>
      <c r="Y51" s="357"/>
      <c r="Z51" s="357"/>
      <c r="AA51" s="357"/>
      <c r="AB51" s="357"/>
      <c r="AC51" s="357"/>
      <c r="AD51" s="357"/>
      <c r="AE51" s="357"/>
      <c r="AF51" s="357"/>
      <c r="AG51" s="357"/>
      <c r="AH51" s="357"/>
      <c r="AI51" s="357"/>
      <c r="AJ51" s="357"/>
      <c r="AK51" s="357"/>
      <c r="AL51" s="357"/>
      <c r="AM51" s="357"/>
      <c r="AN51" s="357"/>
      <c r="AO51" s="357"/>
      <c r="AP51" s="357"/>
      <c r="AQ51" s="659"/>
      <c r="AR51" s="357"/>
      <c r="AS51" s="357"/>
      <c r="AT51" s="357"/>
      <c r="AU51" s="357"/>
      <c r="AV51" s="357"/>
      <c r="AW51" s="357"/>
      <c r="AX51" s="357"/>
      <c r="AY51" s="357"/>
      <c r="AZ51" s="357"/>
      <c r="BA51" s="357"/>
    </row>
    <row r="52" spans="1:53" s="162" customFormat="1" ht="12.75">
      <c r="A52" s="398"/>
      <c r="B52" s="399"/>
      <c r="C52" s="399"/>
      <c r="D52" s="400"/>
      <c r="E52" s="400"/>
      <c r="F52" s="400"/>
      <c r="G52" s="216"/>
      <c r="H52" s="216"/>
      <c r="I52" s="216"/>
      <c r="J52" s="216"/>
      <c r="K52" s="216"/>
      <c r="L52" s="157"/>
      <c r="M52" s="357"/>
      <c r="N52" s="357"/>
      <c r="O52" s="357"/>
      <c r="P52" s="357"/>
      <c r="Q52" s="357"/>
      <c r="R52" s="357"/>
      <c r="S52" s="357"/>
      <c r="T52" s="357"/>
      <c r="U52" s="357"/>
      <c r="V52" s="357"/>
      <c r="W52" s="1004"/>
      <c r="X52" s="357"/>
      <c r="Y52" s="357"/>
      <c r="Z52" s="357"/>
      <c r="AA52" s="357"/>
      <c r="AB52" s="357"/>
      <c r="AC52" s="357"/>
      <c r="AD52" s="357"/>
      <c r="AE52" s="357"/>
      <c r="AF52" s="357"/>
      <c r="AG52" s="357"/>
      <c r="AH52" s="357"/>
      <c r="AI52" s="357"/>
      <c r="AJ52" s="357"/>
      <c r="AK52" s="357"/>
      <c r="AL52" s="357"/>
      <c r="AM52" s="357"/>
      <c r="AN52" s="357"/>
      <c r="AO52" s="357"/>
      <c r="AP52" s="357"/>
      <c r="AQ52" s="659"/>
      <c r="AR52" s="357"/>
      <c r="AS52" s="357"/>
      <c r="AT52" s="357"/>
      <c r="AU52" s="357"/>
      <c r="AV52" s="357"/>
      <c r="AW52" s="357"/>
      <c r="AX52" s="357"/>
      <c r="AY52" s="357"/>
      <c r="AZ52" s="357"/>
      <c r="BA52" s="357"/>
    </row>
    <row r="53" spans="1:53" s="162" customFormat="1" ht="12.75">
      <c r="A53" s="398"/>
      <c r="B53" s="399"/>
      <c r="C53" s="399"/>
      <c r="D53" s="400"/>
      <c r="E53" s="400"/>
      <c r="F53" s="400"/>
      <c r="G53" s="216"/>
      <c r="H53" s="216"/>
      <c r="I53" s="216"/>
      <c r="J53" s="216"/>
      <c r="K53" s="216"/>
      <c r="L53" s="157"/>
      <c r="M53" s="357"/>
      <c r="N53" s="357"/>
      <c r="O53" s="357"/>
      <c r="P53" s="357"/>
      <c r="Q53" s="357"/>
      <c r="R53" s="357"/>
      <c r="S53" s="357"/>
      <c r="T53" s="357"/>
      <c r="U53" s="357"/>
      <c r="V53" s="357"/>
      <c r="W53" s="1004"/>
      <c r="X53" s="357"/>
      <c r="Y53" s="357"/>
      <c r="Z53" s="357"/>
      <c r="AA53" s="357"/>
      <c r="AB53" s="357"/>
      <c r="AC53" s="357"/>
      <c r="AD53" s="357"/>
      <c r="AE53" s="357"/>
      <c r="AF53" s="357"/>
      <c r="AG53" s="357"/>
      <c r="AH53" s="357"/>
      <c r="AI53" s="357"/>
      <c r="AJ53" s="357"/>
      <c r="AK53" s="357"/>
      <c r="AL53" s="357"/>
      <c r="AM53" s="357"/>
      <c r="AN53" s="357"/>
      <c r="AO53" s="357"/>
      <c r="AP53" s="357"/>
      <c r="AQ53" s="659"/>
      <c r="AR53" s="357"/>
      <c r="AS53" s="357"/>
      <c r="AT53" s="357"/>
      <c r="AU53" s="357"/>
      <c r="AV53" s="357"/>
      <c r="AW53" s="357"/>
      <c r="AX53" s="357"/>
      <c r="AY53" s="357"/>
      <c r="AZ53" s="357"/>
      <c r="BA53" s="357"/>
    </row>
    <row r="54" spans="1:53" s="162" customFormat="1" ht="12.75">
      <c r="A54" s="398"/>
      <c r="B54" s="399"/>
      <c r="C54" s="399"/>
      <c r="D54" s="400"/>
      <c r="E54" s="400"/>
      <c r="F54" s="400"/>
      <c r="G54" s="216"/>
      <c r="H54" s="216"/>
      <c r="I54" s="216"/>
      <c r="J54" s="216"/>
      <c r="K54" s="216"/>
      <c r="L54" s="157"/>
      <c r="M54" s="357"/>
      <c r="N54" s="357"/>
      <c r="O54" s="357"/>
      <c r="P54" s="357"/>
      <c r="Q54" s="357"/>
      <c r="R54" s="357"/>
      <c r="S54" s="357"/>
      <c r="T54" s="357"/>
      <c r="U54" s="357"/>
      <c r="V54" s="357"/>
      <c r="W54" s="1004"/>
      <c r="X54" s="357"/>
      <c r="Y54" s="357"/>
      <c r="Z54" s="357"/>
      <c r="AA54" s="357"/>
      <c r="AB54" s="357"/>
      <c r="AC54" s="357"/>
      <c r="AD54" s="357"/>
      <c r="AE54" s="357"/>
      <c r="AF54" s="357"/>
      <c r="AG54" s="357"/>
      <c r="AH54" s="357"/>
      <c r="AI54" s="357"/>
      <c r="AJ54" s="357"/>
      <c r="AK54" s="357"/>
      <c r="AL54" s="357"/>
      <c r="AM54" s="357"/>
      <c r="AN54" s="357"/>
      <c r="AO54" s="357"/>
      <c r="AP54" s="357"/>
      <c r="AQ54" s="659"/>
      <c r="AR54" s="357"/>
      <c r="AS54" s="357"/>
      <c r="AT54" s="357"/>
      <c r="AU54" s="357"/>
      <c r="AV54" s="357"/>
      <c r="AW54" s="357"/>
      <c r="AX54" s="357"/>
      <c r="AY54" s="357"/>
      <c r="AZ54" s="357"/>
      <c r="BA54" s="357"/>
    </row>
    <row r="55" spans="1:53" s="162" customFormat="1" ht="12.75">
      <c r="A55" s="398"/>
      <c r="B55" s="399"/>
      <c r="C55" s="399"/>
      <c r="D55" s="400"/>
      <c r="E55" s="400"/>
      <c r="F55" s="400"/>
      <c r="G55" s="216"/>
      <c r="H55" s="216"/>
      <c r="I55" s="216"/>
      <c r="J55" s="216"/>
      <c r="K55" s="216"/>
      <c r="L55" s="157"/>
      <c r="M55" s="357"/>
      <c r="N55" s="357"/>
      <c r="O55" s="357"/>
      <c r="P55" s="357"/>
      <c r="Q55" s="357"/>
      <c r="R55" s="357"/>
      <c r="S55" s="357"/>
      <c r="T55" s="357"/>
      <c r="U55" s="357"/>
      <c r="V55" s="357"/>
      <c r="W55" s="1004"/>
      <c r="X55" s="357"/>
      <c r="Y55" s="357"/>
      <c r="Z55" s="357"/>
      <c r="AA55" s="357"/>
      <c r="AB55" s="357"/>
      <c r="AC55" s="357"/>
      <c r="AD55" s="357"/>
      <c r="AE55" s="357"/>
      <c r="AF55" s="357"/>
      <c r="AG55" s="357"/>
      <c r="AH55" s="357"/>
      <c r="AI55" s="357"/>
      <c r="AJ55" s="357"/>
      <c r="AK55" s="357"/>
      <c r="AL55" s="357"/>
      <c r="AM55" s="357"/>
      <c r="AN55" s="357"/>
      <c r="AO55" s="357"/>
      <c r="AP55" s="357"/>
      <c r="AQ55" s="659"/>
      <c r="AR55" s="357"/>
      <c r="AS55" s="357"/>
      <c r="AT55" s="357"/>
      <c r="AU55" s="357"/>
      <c r="AV55" s="357"/>
      <c r="AW55" s="357"/>
      <c r="AX55" s="357"/>
      <c r="AY55" s="357"/>
      <c r="AZ55" s="357"/>
      <c r="BA55" s="357"/>
    </row>
    <row r="56" spans="1:53" s="162" customFormat="1" ht="12.75">
      <c r="A56" s="398"/>
      <c r="B56" s="399"/>
      <c r="C56" s="399"/>
      <c r="D56" s="400"/>
      <c r="E56" s="400"/>
      <c r="F56" s="400"/>
      <c r="G56" s="216"/>
      <c r="H56" s="216"/>
      <c r="I56" s="216"/>
      <c r="J56" s="216"/>
      <c r="K56" s="216"/>
      <c r="L56" s="157"/>
      <c r="M56" s="357"/>
      <c r="N56" s="357"/>
      <c r="O56" s="357"/>
      <c r="P56" s="357"/>
      <c r="Q56" s="357"/>
      <c r="R56" s="357"/>
      <c r="S56" s="357"/>
      <c r="T56" s="357"/>
      <c r="U56" s="357"/>
      <c r="V56" s="357"/>
      <c r="W56" s="1004"/>
      <c r="X56" s="357"/>
      <c r="Y56" s="357"/>
      <c r="Z56" s="357"/>
      <c r="AA56" s="357"/>
      <c r="AB56" s="357"/>
      <c r="AC56" s="357"/>
      <c r="AD56" s="357"/>
      <c r="AE56" s="357"/>
      <c r="AF56" s="357"/>
      <c r="AG56" s="357"/>
      <c r="AH56" s="357"/>
      <c r="AI56" s="357"/>
      <c r="AJ56" s="357"/>
      <c r="AK56" s="357"/>
      <c r="AL56" s="357"/>
      <c r="AM56" s="357"/>
      <c r="AN56" s="357"/>
      <c r="AO56" s="357"/>
      <c r="AP56" s="357"/>
      <c r="AQ56" s="659"/>
      <c r="AR56" s="357"/>
      <c r="AS56" s="357"/>
      <c r="AT56" s="357"/>
      <c r="AU56" s="357"/>
      <c r="AV56" s="357"/>
      <c r="AW56" s="357"/>
      <c r="AX56" s="357"/>
      <c r="AY56" s="357"/>
      <c r="AZ56" s="357"/>
      <c r="BA56" s="357"/>
    </row>
    <row r="57" spans="1:53" s="162" customFormat="1" ht="12.75">
      <c r="A57" s="398"/>
      <c r="B57" s="399"/>
      <c r="C57" s="399"/>
      <c r="D57" s="400"/>
      <c r="E57" s="400"/>
      <c r="F57" s="400"/>
      <c r="G57" s="216"/>
      <c r="H57" s="216"/>
      <c r="I57" s="216"/>
      <c r="J57" s="216"/>
      <c r="K57" s="216"/>
      <c r="L57" s="157"/>
      <c r="M57" s="357"/>
      <c r="N57" s="357"/>
      <c r="O57" s="357"/>
      <c r="P57" s="357"/>
      <c r="Q57" s="357"/>
      <c r="R57" s="357"/>
      <c r="S57" s="357"/>
      <c r="T57" s="357"/>
      <c r="U57" s="357"/>
      <c r="V57" s="357"/>
      <c r="W57" s="1004"/>
      <c r="X57" s="357"/>
      <c r="Y57" s="357"/>
      <c r="Z57" s="357"/>
      <c r="AA57" s="357"/>
      <c r="AB57" s="357"/>
      <c r="AC57" s="357"/>
      <c r="AD57" s="357"/>
      <c r="AE57" s="357"/>
      <c r="AF57" s="357"/>
      <c r="AG57" s="357"/>
      <c r="AH57" s="357"/>
      <c r="AI57" s="357"/>
      <c r="AJ57" s="357"/>
      <c r="AK57" s="357"/>
      <c r="AL57" s="357"/>
      <c r="AM57" s="357"/>
      <c r="AN57" s="357"/>
      <c r="AO57" s="357"/>
      <c r="AP57" s="357"/>
      <c r="AQ57" s="659"/>
      <c r="AR57" s="357"/>
      <c r="AS57" s="357"/>
      <c r="AT57" s="357"/>
      <c r="AU57" s="357"/>
      <c r="AV57" s="357"/>
      <c r="AW57" s="357"/>
      <c r="AX57" s="357"/>
      <c r="AY57" s="357"/>
      <c r="AZ57" s="357"/>
      <c r="BA57" s="357"/>
    </row>
    <row r="58" spans="1:53" s="162" customFormat="1" ht="12.75">
      <c r="A58" s="398"/>
      <c r="B58" s="399"/>
      <c r="C58" s="399"/>
      <c r="D58" s="400"/>
      <c r="E58" s="400"/>
      <c r="F58" s="400"/>
      <c r="G58" s="216"/>
      <c r="H58" s="216"/>
      <c r="I58" s="216"/>
      <c r="J58" s="216"/>
      <c r="K58" s="216"/>
      <c r="L58" s="157"/>
      <c r="M58" s="357"/>
      <c r="N58" s="357"/>
      <c r="O58" s="357"/>
      <c r="P58" s="357"/>
      <c r="Q58" s="357"/>
      <c r="R58" s="357"/>
      <c r="S58" s="357"/>
      <c r="T58" s="357"/>
      <c r="U58" s="357"/>
      <c r="V58" s="357"/>
      <c r="W58" s="1004"/>
      <c r="X58" s="357"/>
      <c r="Y58" s="357"/>
      <c r="Z58" s="357"/>
      <c r="AA58" s="357"/>
      <c r="AB58" s="357"/>
      <c r="AC58" s="357"/>
      <c r="AD58" s="357"/>
      <c r="AE58" s="357"/>
      <c r="AF58" s="357"/>
      <c r="AG58" s="357"/>
      <c r="AH58" s="357"/>
      <c r="AI58" s="357"/>
      <c r="AJ58" s="357"/>
      <c r="AK58" s="357"/>
      <c r="AL58" s="357"/>
      <c r="AM58" s="357"/>
      <c r="AN58" s="357"/>
      <c r="AO58" s="357"/>
      <c r="AP58" s="357"/>
      <c r="AQ58" s="659"/>
      <c r="AR58" s="357"/>
      <c r="AS58" s="357"/>
      <c r="AT58" s="357"/>
      <c r="AU58" s="357"/>
      <c r="AV58" s="357"/>
      <c r="AW58" s="357"/>
      <c r="AX58" s="357"/>
      <c r="AY58" s="357"/>
      <c r="AZ58" s="357"/>
      <c r="BA58" s="357"/>
    </row>
    <row r="59" spans="1:53" s="162" customFormat="1" ht="12.75">
      <c r="A59" s="398"/>
      <c r="B59" s="399"/>
      <c r="C59" s="399"/>
      <c r="D59" s="400"/>
      <c r="E59" s="400"/>
      <c r="F59" s="400"/>
      <c r="G59" s="216"/>
      <c r="H59" s="216"/>
      <c r="I59" s="216"/>
      <c r="J59" s="216"/>
      <c r="K59" s="216"/>
      <c r="L59" s="157"/>
      <c r="M59" s="357"/>
      <c r="N59" s="357"/>
      <c r="O59" s="357"/>
      <c r="P59" s="357"/>
      <c r="Q59" s="357"/>
      <c r="R59" s="357"/>
      <c r="S59" s="357"/>
      <c r="T59" s="357"/>
      <c r="U59" s="357"/>
      <c r="V59" s="357"/>
      <c r="W59" s="1004"/>
      <c r="X59" s="357"/>
      <c r="Y59" s="357"/>
      <c r="Z59" s="357"/>
      <c r="AA59" s="357"/>
      <c r="AB59" s="357"/>
      <c r="AC59" s="357"/>
      <c r="AD59" s="357"/>
      <c r="AE59" s="357"/>
      <c r="AF59" s="357"/>
      <c r="AG59" s="357"/>
      <c r="AH59" s="357"/>
      <c r="AI59" s="357"/>
      <c r="AJ59" s="357"/>
      <c r="AK59" s="357"/>
      <c r="AL59" s="357"/>
      <c r="AM59" s="357"/>
      <c r="AN59" s="357"/>
      <c r="AO59" s="357"/>
      <c r="AP59" s="357"/>
      <c r="AQ59" s="659"/>
      <c r="AR59" s="357"/>
      <c r="AS59" s="357"/>
      <c r="AT59" s="357"/>
      <c r="AU59" s="357"/>
      <c r="AV59" s="357"/>
      <c r="AW59" s="357"/>
      <c r="AX59" s="357"/>
      <c r="AY59" s="357"/>
      <c r="AZ59" s="357"/>
      <c r="BA59" s="357"/>
    </row>
    <row r="60" spans="1:53" s="162" customFormat="1" ht="12.75">
      <c r="A60" s="398"/>
      <c r="B60" s="399"/>
      <c r="C60" s="399"/>
      <c r="D60" s="400"/>
      <c r="E60" s="400"/>
      <c r="F60" s="400"/>
      <c r="G60" s="216"/>
      <c r="H60" s="216"/>
      <c r="I60" s="216"/>
      <c r="J60" s="216"/>
      <c r="K60" s="216"/>
      <c r="L60" s="157"/>
      <c r="M60" s="357"/>
      <c r="N60" s="357"/>
      <c r="O60" s="357"/>
      <c r="P60" s="357"/>
      <c r="Q60" s="357"/>
      <c r="R60" s="357"/>
      <c r="S60" s="357"/>
      <c r="T60" s="357"/>
      <c r="U60" s="357"/>
      <c r="V60" s="357"/>
      <c r="W60" s="1004"/>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row>
    <row r="61" spans="1:53" s="162" customFormat="1" ht="12.75">
      <c r="A61" s="398"/>
      <c r="B61" s="399"/>
      <c r="C61" s="399"/>
      <c r="D61" s="400"/>
      <c r="E61" s="400"/>
      <c r="F61" s="400"/>
      <c r="G61" s="216"/>
      <c r="H61" s="216"/>
      <c r="I61" s="216"/>
      <c r="J61" s="216"/>
      <c r="K61" s="216"/>
      <c r="L61" s="157"/>
      <c r="M61" s="357"/>
      <c r="N61" s="357"/>
      <c r="O61" s="357"/>
      <c r="P61" s="357"/>
      <c r="Q61" s="357"/>
      <c r="R61" s="357"/>
      <c r="S61" s="357"/>
      <c r="T61" s="357"/>
      <c r="U61" s="357"/>
      <c r="V61" s="357"/>
      <c r="W61" s="1004"/>
      <c r="X61" s="357"/>
      <c r="Y61" s="357"/>
      <c r="Z61" s="357"/>
      <c r="AA61" s="357"/>
      <c r="AB61" s="357"/>
      <c r="AC61" s="357"/>
      <c r="AD61" s="357"/>
      <c r="AE61" s="357"/>
      <c r="AF61" s="357"/>
      <c r="AG61" s="357"/>
      <c r="AH61" s="357"/>
      <c r="AI61" s="357"/>
      <c r="AJ61" s="357"/>
      <c r="AK61" s="357"/>
      <c r="AL61" s="357"/>
      <c r="AM61" s="357"/>
      <c r="AN61" s="357"/>
      <c r="AO61" s="357"/>
      <c r="AP61" s="357"/>
      <c r="AQ61" s="357"/>
      <c r="AR61" s="357"/>
      <c r="AS61" s="357"/>
      <c r="AT61" s="357"/>
      <c r="AU61" s="357"/>
      <c r="AV61" s="357"/>
      <c r="AW61" s="357"/>
      <c r="AX61" s="357"/>
      <c r="AY61" s="357"/>
      <c r="AZ61" s="357"/>
      <c r="BA61" s="357"/>
    </row>
    <row r="62" spans="1:53" s="162" customFormat="1" ht="12.75">
      <c r="A62" s="398"/>
      <c r="B62" s="399"/>
      <c r="C62" s="399"/>
      <c r="D62" s="400"/>
      <c r="E62" s="400"/>
      <c r="F62" s="400"/>
      <c r="G62" s="216"/>
      <c r="H62" s="216"/>
      <c r="I62" s="216"/>
      <c r="J62" s="216"/>
      <c r="K62" s="216"/>
      <c r="L62" s="157"/>
      <c r="M62" s="357"/>
      <c r="N62" s="357"/>
      <c r="O62" s="357"/>
      <c r="P62" s="357"/>
      <c r="Q62" s="357"/>
      <c r="R62" s="357"/>
      <c r="S62" s="357"/>
      <c r="T62" s="357"/>
      <c r="U62" s="357"/>
      <c r="V62" s="357"/>
      <c r="W62" s="1004"/>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c r="AT62" s="357"/>
      <c r="AU62" s="357"/>
      <c r="AV62" s="357"/>
      <c r="AW62" s="357"/>
      <c r="AX62" s="357"/>
      <c r="AY62" s="357"/>
      <c r="AZ62" s="357"/>
      <c r="BA62" s="357"/>
    </row>
    <row r="63" spans="1:53" s="162" customFormat="1" ht="12.75">
      <c r="A63" s="398"/>
      <c r="B63" s="399"/>
      <c r="C63" s="399"/>
      <c r="D63" s="400"/>
      <c r="E63" s="400"/>
      <c r="F63" s="400"/>
      <c r="G63" s="216"/>
      <c r="H63" s="216"/>
      <c r="I63" s="216"/>
      <c r="J63" s="216"/>
      <c r="K63" s="216"/>
      <c r="L63" s="157"/>
      <c r="M63" s="357"/>
      <c r="N63" s="357"/>
      <c r="O63" s="357"/>
      <c r="P63" s="357"/>
      <c r="Q63" s="357"/>
      <c r="R63" s="357"/>
      <c r="S63" s="357"/>
      <c r="T63" s="357"/>
      <c r="U63" s="357"/>
      <c r="V63" s="357"/>
      <c r="W63" s="1004"/>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c r="AU63" s="357"/>
      <c r="AV63" s="357"/>
      <c r="AW63" s="357"/>
      <c r="AX63" s="357"/>
      <c r="AY63" s="357"/>
      <c r="AZ63" s="357"/>
      <c r="BA63" s="357"/>
    </row>
    <row r="64" spans="1:53" s="162" customFormat="1" ht="12.75">
      <c r="A64" s="398"/>
      <c r="B64" s="399"/>
      <c r="C64" s="399"/>
      <c r="D64" s="400"/>
      <c r="E64" s="400"/>
      <c r="F64" s="400"/>
      <c r="G64" s="216"/>
      <c r="H64" s="216"/>
      <c r="I64" s="216"/>
      <c r="J64" s="216"/>
      <c r="K64" s="216"/>
      <c r="L64" s="157"/>
      <c r="M64" s="357"/>
      <c r="N64" s="357"/>
      <c r="O64" s="357"/>
      <c r="P64" s="357"/>
      <c r="Q64" s="357"/>
      <c r="R64" s="357"/>
      <c r="S64" s="357"/>
      <c r="T64" s="357"/>
      <c r="U64" s="357"/>
      <c r="V64" s="357"/>
      <c r="W64" s="1004"/>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c r="AT64" s="357"/>
      <c r="AU64" s="357"/>
      <c r="AV64" s="357"/>
      <c r="AW64" s="357"/>
      <c r="AX64" s="357"/>
      <c r="AY64" s="357"/>
      <c r="AZ64" s="357"/>
      <c r="BA64" s="357"/>
    </row>
    <row r="65" spans="1:53" s="162" customFormat="1" ht="12.75">
      <c r="A65" s="398"/>
      <c r="B65" s="399"/>
      <c r="C65" s="399"/>
      <c r="D65" s="400"/>
      <c r="E65" s="400"/>
      <c r="F65" s="400"/>
      <c r="G65" s="216"/>
      <c r="H65" s="216"/>
      <c r="I65" s="216"/>
      <c r="J65" s="216"/>
      <c r="K65" s="216"/>
      <c r="L65" s="157"/>
      <c r="M65" s="357"/>
      <c r="N65" s="357"/>
      <c r="O65" s="357"/>
      <c r="P65" s="357"/>
      <c r="Q65" s="357"/>
      <c r="R65" s="357"/>
      <c r="S65" s="357"/>
      <c r="T65" s="357"/>
      <c r="U65" s="357"/>
      <c r="V65" s="357"/>
      <c r="W65" s="1004"/>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c r="AT65" s="357"/>
      <c r="AU65" s="357"/>
      <c r="AV65" s="357"/>
      <c r="AW65" s="357"/>
      <c r="AX65" s="357"/>
      <c r="AY65" s="357"/>
      <c r="AZ65" s="357"/>
      <c r="BA65" s="357"/>
    </row>
    <row r="66" spans="1:53" s="162" customFormat="1" ht="12.75">
      <c r="A66" s="398"/>
      <c r="B66" s="399"/>
      <c r="C66" s="399"/>
      <c r="D66" s="400"/>
      <c r="E66" s="400"/>
      <c r="F66" s="400"/>
      <c r="G66" s="216"/>
      <c r="H66" s="216"/>
      <c r="I66" s="216"/>
      <c r="J66" s="216"/>
      <c r="K66" s="216"/>
      <c r="L66" s="157"/>
      <c r="M66" s="357"/>
      <c r="N66" s="357"/>
      <c r="O66" s="357"/>
      <c r="P66" s="357"/>
      <c r="Q66" s="357"/>
      <c r="R66" s="357"/>
      <c r="S66" s="357"/>
      <c r="T66" s="357"/>
      <c r="U66" s="357"/>
      <c r="V66" s="357"/>
      <c r="W66" s="1004"/>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row>
    <row r="67" spans="1:53" s="162" customFormat="1" ht="12.75">
      <c r="A67" s="398"/>
      <c r="B67" s="399"/>
      <c r="C67" s="399"/>
      <c r="D67" s="400"/>
      <c r="E67" s="400"/>
      <c r="F67" s="400"/>
      <c r="G67" s="216"/>
      <c r="H67" s="216"/>
      <c r="I67" s="216"/>
      <c r="J67" s="216"/>
      <c r="K67" s="216"/>
      <c r="L67" s="157"/>
      <c r="M67" s="357"/>
      <c r="N67" s="357"/>
      <c r="O67" s="357"/>
      <c r="P67" s="357"/>
      <c r="Q67" s="357"/>
      <c r="R67" s="357"/>
      <c r="S67" s="357"/>
      <c r="T67" s="357"/>
      <c r="U67" s="357"/>
      <c r="V67" s="357"/>
      <c r="W67" s="1004"/>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row>
    <row r="68" spans="1:53" s="162" customFormat="1" ht="12.75">
      <c r="A68" s="398"/>
      <c r="B68" s="399"/>
      <c r="C68" s="399"/>
      <c r="D68" s="400"/>
      <c r="E68" s="400"/>
      <c r="F68" s="400"/>
      <c r="G68" s="216"/>
      <c r="H68" s="216"/>
      <c r="I68" s="216"/>
      <c r="J68" s="216"/>
      <c r="K68" s="216"/>
      <c r="L68" s="157"/>
      <c r="M68" s="357"/>
      <c r="N68" s="357"/>
      <c r="O68" s="357"/>
      <c r="P68" s="357"/>
      <c r="Q68" s="357"/>
      <c r="R68" s="357"/>
      <c r="S68" s="357"/>
      <c r="T68" s="357"/>
      <c r="U68" s="357"/>
      <c r="V68" s="357"/>
      <c r="W68" s="1004"/>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row>
    <row r="69" spans="1:53" s="162" customFormat="1" ht="12.75">
      <c r="A69" s="398"/>
      <c r="B69" s="399"/>
      <c r="C69" s="399"/>
      <c r="D69" s="400"/>
      <c r="E69" s="400"/>
      <c r="F69" s="400"/>
      <c r="G69" s="216"/>
      <c r="H69" s="216"/>
      <c r="I69" s="216"/>
      <c r="J69" s="216"/>
      <c r="K69" s="216"/>
      <c r="L69" s="157"/>
      <c r="M69" s="357"/>
      <c r="N69" s="357"/>
      <c r="O69" s="357"/>
      <c r="P69" s="357"/>
      <c r="Q69" s="357"/>
      <c r="R69" s="357"/>
      <c r="S69" s="357"/>
      <c r="T69" s="357"/>
      <c r="U69" s="357"/>
      <c r="V69" s="357"/>
      <c r="W69" s="1004"/>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row>
    <row r="70" spans="1:53" s="162" customFormat="1" ht="12.75">
      <c r="A70" s="398"/>
      <c r="B70" s="399"/>
      <c r="C70" s="399"/>
      <c r="D70" s="400"/>
      <c r="E70" s="400"/>
      <c r="F70" s="400"/>
      <c r="G70" s="216"/>
      <c r="H70" s="216"/>
      <c r="I70" s="216"/>
      <c r="J70" s="216"/>
      <c r="K70" s="216"/>
      <c r="L70" s="157"/>
      <c r="M70" s="357"/>
      <c r="N70" s="357"/>
      <c r="O70" s="357"/>
      <c r="P70" s="357"/>
      <c r="Q70" s="357"/>
      <c r="R70" s="357"/>
      <c r="S70" s="357"/>
      <c r="T70" s="357"/>
      <c r="U70" s="357"/>
      <c r="V70" s="357"/>
      <c r="W70" s="1004"/>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row>
    <row r="71" spans="1:53" s="162" customFormat="1" ht="12.75">
      <c r="A71" s="398"/>
      <c r="B71" s="399"/>
      <c r="C71" s="399"/>
      <c r="D71" s="400"/>
      <c r="E71" s="400"/>
      <c r="F71" s="400"/>
      <c r="G71" s="216"/>
      <c r="H71" s="216"/>
      <c r="I71" s="216"/>
      <c r="J71" s="216"/>
      <c r="K71" s="216"/>
      <c r="L71" s="157"/>
      <c r="M71" s="357"/>
      <c r="N71" s="357"/>
      <c r="O71" s="357"/>
      <c r="P71" s="357"/>
      <c r="Q71" s="357"/>
      <c r="R71" s="357"/>
      <c r="S71" s="357"/>
      <c r="T71" s="357"/>
      <c r="U71" s="357"/>
      <c r="V71" s="357"/>
      <c r="W71" s="1004"/>
      <c r="X71" s="357"/>
      <c r="Y71" s="357"/>
      <c r="Z71" s="357"/>
      <c r="AA71" s="357"/>
      <c r="AB71" s="357"/>
      <c r="AC71" s="357"/>
      <c r="AD71" s="357"/>
      <c r="AE71" s="357"/>
      <c r="AF71" s="357"/>
      <c r="AG71" s="357"/>
      <c r="AH71" s="357"/>
      <c r="AI71" s="357"/>
      <c r="AJ71" s="357"/>
      <c r="AK71" s="357"/>
      <c r="AL71" s="357"/>
      <c r="AM71" s="357"/>
      <c r="AN71" s="357"/>
      <c r="AO71" s="357"/>
      <c r="AP71" s="357"/>
      <c r="AQ71" s="357"/>
      <c r="AR71" s="357"/>
      <c r="AS71" s="357"/>
      <c r="AT71" s="357"/>
      <c r="AU71" s="357"/>
      <c r="AV71" s="357"/>
      <c r="AW71" s="357"/>
      <c r="AX71" s="357"/>
      <c r="AY71" s="357"/>
      <c r="AZ71" s="357"/>
      <c r="BA71" s="357"/>
    </row>
    <row r="72" spans="1:53" s="162" customFormat="1" ht="12.75">
      <c r="A72" s="398"/>
      <c r="B72" s="399"/>
      <c r="C72" s="399"/>
      <c r="D72" s="400"/>
      <c r="E72" s="400"/>
      <c r="F72" s="400"/>
      <c r="G72" s="216"/>
      <c r="H72" s="216"/>
      <c r="I72" s="216"/>
      <c r="J72" s="216"/>
      <c r="K72" s="216"/>
      <c r="L72" s="157"/>
      <c r="M72" s="357"/>
      <c r="N72" s="357"/>
      <c r="O72" s="357"/>
      <c r="P72" s="357"/>
      <c r="Q72" s="357"/>
      <c r="R72" s="357"/>
      <c r="S72" s="357"/>
      <c r="T72" s="357"/>
      <c r="U72" s="357"/>
      <c r="V72" s="357"/>
      <c r="W72" s="1004"/>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row>
    <row r="73" spans="1:53" s="162" customFormat="1" ht="12.75">
      <c r="A73" s="398"/>
      <c r="B73" s="399"/>
      <c r="C73" s="399"/>
      <c r="D73" s="400"/>
      <c r="E73" s="400"/>
      <c r="F73" s="400"/>
      <c r="G73" s="216"/>
      <c r="H73" s="216"/>
      <c r="I73" s="216"/>
      <c r="J73" s="216"/>
      <c r="K73" s="216"/>
      <c r="L73" s="157"/>
      <c r="M73" s="357"/>
      <c r="N73" s="357"/>
      <c r="O73" s="357"/>
      <c r="P73" s="357"/>
      <c r="Q73" s="357"/>
      <c r="R73" s="357"/>
      <c r="S73" s="357"/>
      <c r="T73" s="357"/>
      <c r="U73" s="357"/>
      <c r="V73" s="357"/>
      <c r="W73" s="1004"/>
      <c r="X73" s="357"/>
      <c r="Y73" s="357"/>
      <c r="Z73" s="357"/>
      <c r="AA73" s="357"/>
      <c r="AB73" s="357"/>
      <c r="AC73" s="357"/>
      <c r="AD73" s="357"/>
      <c r="AE73" s="357"/>
      <c r="AF73" s="357"/>
      <c r="AG73" s="357"/>
      <c r="AH73" s="357"/>
      <c r="AI73" s="357"/>
      <c r="AJ73" s="357"/>
      <c r="AK73" s="357"/>
      <c r="AL73" s="357"/>
      <c r="AM73" s="357"/>
      <c r="AN73" s="357"/>
      <c r="AO73" s="357"/>
      <c r="AP73" s="357"/>
      <c r="AQ73" s="357"/>
      <c r="AR73" s="357"/>
      <c r="AS73" s="357"/>
      <c r="AT73" s="357"/>
      <c r="AU73" s="357"/>
      <c r="AV73" s="357"/>
      <c r="AW73" s="357"/>
      <c r="AX73" s="357"/>
      <c r="AY73" s="357"/>
      <c r="AZ73" s="357"/>
      <c r="BA73" s="357"/>
    </row>
    <row r="74" spans="1:53" s="162" customFormat="1" ht="12.75">
      <c r="A74" s="398"/>
      <c r="B74" s="399"/>
      <c r="C74" s="399"/>
      <c r="D74" s="400"/>
      <c r="E74" s="400"/>
      <c r="F74" s="400"/>
      <c r="G74" s="216"/>
      <c r="H74" s="216"/>
      <c r="I74" s="216"/>
      <c r="J74" s="216"/>
      <c r="K74" s="216"/>
      <c r="L74" s="157"/>
      <c r="M74" s="357"/>
      <c r="N74" s="357"/>
      <c r="O74" s="357"/>
      <c r="P74" s="357"/>
      <c r="Q74" s="357"/>
      <c r="R74" s="357"/>
      <c r="S74" s="357"/>
      <c r="T74" s="357"/>
      <c r="U74" s="357"/>
      <c r="V74" s="357"/>
      <c r="W74" s="1004"/>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row>
    <row r="75" spans="1:53" s="162" customFormat="1" ht="12.75">
      <c r="A75" s="398"/>
      <c r="B75" s="399"/>
      <c r="C75" s="399"/>
      <c r="D75" s="400"/>
      <c r="E75" s="400"/>
      <c r="F75" s="400"/>
      <c r="G75" s="216"/>
      <c r="H75" s="216"/>
      <c r="I75" s="216"/>
      <c r="J75" s="216"/>
      <c r="K75" s="216"/>
      <c r="L75" s="157"/>
      <c r="M75" s="357"/>
      <c r="N75" s="357"/>
      <c r="O75" s="357"/>
      <c r="P75" s="357"/>
      <c r="Q75" s="357"/>
      <c r="R75" s="357"/>
      <c r="S75" s="357"/>
      <c r="T75" s="357"/>
      <c r="U75" s="357"/>
      <c r="V75" s="357"/>
      <c r="W75" s="1004"/>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c r="AU75" s="357"/>
      <c r="AV75" s="357"/>
      <c r="AW75" s="357"/>
      <c r="AX75" s="357"/>
      <c r="AY75" s="357"/>
      <c r="AZ75" s="357"/>
      <c r="BA75" s="357"/>
    </row>
    <row r="76" spans="1:53" s="162" customFormat="1" ht="12.75">
      <c r="A76" s="398"/>
      <c r="B76" s="399"/>
      <c r="C76" s="399"/>
      <c r="D76" s="400"/>
      <c r="E76" s="400"/>
      <c r="F76" s="400"/>
      <c r="G76" s="216"/>
      <c r="H76" s="216"/>
      <c r="I76" s="216"/>
      <c r="J76" s="216"/>
      <c r="K76" s="216"/>
      <c r="L76" s="157"/>
      <c r="M76" s="357"/>
      <c r="N76" s="357"/>
      <c r="O76" s="357"/>
      <c r="P76" s="357"/>
      <c r="Q76" s="357"/>
      <c r="R76" s="357"/>
      <c r="S76" s="357"/>
      <c r="T76" s="357"/>
      <c r="U76" s="357"/>
      <c r="V76" s="357"/>
      <c r="W76" s="1004"/>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row>
    <row r="77" spans="1:53" s="162" customFormat="1" ht="12.75">
      <c r="A77" s="398"/>
      <c r="B77" s="399"/>
      <c r="C77" s="399"/>
      <c r="D77" s="400"/>
      <c r="E77" s="400"/>
      <c r="F77" s="400"/>
      <c r="G77" s="216"/>
      <c r="H77" s="216"/>
      <c r="I77" s="216"/>
      <c r="J77" s="216"/>
      <c r="K77" s="216"/>
      <c r="L77" s="157"/>
      <c r="M77" s="357"/>
      <c r="N77" s="357"/>
      <c r="O77" s="357"/>
      <c r="P77" s="357"/>
      <c r="Q77" s="357"/>
      <c r="R77" s="357"/>
      <c r="S77" s="357"/>
      <c r="T77" s="357"/>
      <c r="U77" s="357"/>
      <c r="V77" s="357"/>
      <c r="W77" s="1004"/>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c r="AU77" s="357"/>
      <c r="AV77" s="357"/>
      <c r="AW77" s="357"/>
      <c r="AX77" s="357"/>
      <c r="AY77" s="357"/>
      <c r="AZ77" s="357"/>
      <c r="BA77" s="357"/>
    </row>
    <row r="78" spans="1:53" s="162" customFormat="1" ht="12.75">
      <c r="A78" s="398"/>
      <c r="B78" s="399"/>
      <c r="C78" s="399"/>
      <c r="D78" s="400"/>
      <c r="E78" s="400"/>
      <c r="F78" s="400"/>
      <c r="G78" s="216"/>
      <c r="H78" s="216"/>
      <c r="I78" s="216"/>
      <c r="J78" s="216"/>
      <c r="K78" s="216"/>
      <c r="L78" s="157"/>
      <c r="M78" s="357"/>
      <c r="N78" s="357"/>
      <c r="O78" s="357"/>
      <c r="P78" s="357"/>
      <c r="Q78" s="357"/>
      <c r="R78" s="357"/>
      <c r="S78" s="357"/>
      <c r="T78" s="357"/>
      <c r="U78" s="357"/>
      <c r="V78" s="357"/>
      <c r="W78" s="1004"/>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row>
    <row r="79" spans="1:53" s="162" customFormat="1" ht="12.75">
      <c r="A79" s="398"/>
      <c r="B79" s="399"/>
      <c r="C79" s="399"/>
      <c r="D79" s="400"/>
      <c r="E79" s="400"/>
      <c r="F79" s="400"/>
      <c r="G79" s="216"/>
      <c r="H79" s="216"/>
      <c r="I79" s="216"/>
      <c r="J79" s="216"/>
      <c r="K79" s="216"/>
      <c r="L79" s="157"/>
      <c r="M79" s="357"/>
      <c r="N79" s="357"/>
      <c r="O79" s="357"/>
      <c r="P79" s="357"/>
      <c r="Q79" s="357"/>
      <c r="R79" s="357"/>
      <c r="S79" s="357"/>
      <c r="T79" s="357"/>
      <c r="U79" s="357"/>
      <c r="V79" s="357"/>
      <c r="W79" s="1004"/>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row>
    <row r="80" spans="1:53" s="162" customFormat="1" ht="12.75">
      <c r="A80" s="398"/>
      <c r="B80" s="399"/>
      <c r="C80" s="399"/>
      <c r="D80" s="400"/>
      <c r="E80" s="400"/>
      <c r="F80" s="400"/>
      <c r="G80" s="216"/>
      <c r="H80" s="216"/>
      <c r="I80" s="216"/>
      <c r="J80" s="216"/>
      <c r="K80" s="216"/>
      <c r="L80" s="157"/>
      <c r="M80" s="357"/>
      <c r="N80" s="357"/>
      <c r="O80" s="357"/>
      <c r="P80" s="357"/>
      <c r="Q80" s="357"/>
      <c r="R80" s="357"/>
      <c r="S80" s="357"/>
      <c r="T80" s="357"/>
      <c r="U80" s="357"/>
      <c r="V80" s="357"/>
      <c r="W80" s="1004"/>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row>
    <row r="81" spans="1:53" s="162" customFormat="1" ht="12.75">
      <c r="A81" s="398"/>
      <c r="B81" s="399"/>
      <c r="C81" s="399"/>
      <c r="D81" s="400"/>
      <c r="E81" s="400"/>
      <c r="F81" s="400"/>
      <c r="G81" s="216"/>
      <c r="H81" s="216"/>
      <c r="I81" s="216"/>
      <c r="J81" s="216"/>
      <c r="K81" s="216"/>
      <c r="L81" s="157"/>
      <c r="M81" s="357"/>
      <c r="N81" s="357"/>
      <c r="O81" s="357"/>
      <c r="P81" s="357"/>
      <c r="Q81" s="357"/>
      <c r="R81" s="357"/>
      <c r="S81" s="357"/>
      <c r="T81" s="357"/>
      <c r="U81" s="357"/>
      <c r="V81" s="357"/>
      <c r="W81" s="1004"/>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c r="AU81" s="357"/>
      <c r="AV81" s="357"/>
      <c r="AW81" s="357"/>
      <c r="AX81" s="357"/>
      <c r="AY81" s="357"/>
      <c r="AZ81" s="357"/>
      <c r="BA81" s="357"/>
    </row>
    <row r="82" spans="1:53" s="162" customFormat="1" ht="12.75">
      <c r="A82" s="398"/>
      <c r="B82" s="399"/>
      <c r="C82" s="399"/>
      <c r="D82" s="400"/>
      <c r="E82" s="400"/>
      <c r="F82" s="400"/>
      <c r="G82" s="216"/>
      <c r="H82" s="216"/>
      <c r="I82" s="216"/>
      <c r="J82" s="216"/>
      <c r="K82" s="216"/>
      <c r="L82" s="157"/>
      <c r="M82" s="357"/>
      <c r="N82" s="357"/>
      <c r="O82" s="357"/>
      <c r="P82" s="357"/>
      <c r="Q82" s="357"/>
      <c r="R82" s="357"/>
      <c r="S82" s="357"/>
      <c r="T82" s="357"/>
      <c r="U82" s="357"/>
      <c r="V82" s="357"/>
      <c r="W82" s="1004"/>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c r="AU82" s="357"/>
      <c r="AV82" s="357"/>
      <c r="AW82" s="357"/>
      <c r="AX82" s="357"/>
      <c r="AY82" s="357"/>
      <c r="AZ82" s="357"/>
      <c r="BA82" s="357"/>
    </row>
    <row r="83" spans="1:53" s="162" customFormat="1" ht="12.75">
      <c r="A83" s="398"/>
      <c r="B83" s="399"/>
      <c r="C83" s="399"/>
      <c r="D83" s="400"/>
      <c r="E83" s="400"/>
      <c r="F83" s="400"/>
      <c r="G83" s="216"/>
      <c r="H83" s="216"/>
      <c r="I83" s="216"/>
      <c r="J83" s="216"/>
      <c r="K83" s="216"/>
      <c r="L83" s="157"/>
      <c r="M83" s="357"/>
      <c r="N83" s="357"/>
      <c r="O83" s="357"/>
      <c r="P83" s="357"/>
      <c r="Q83" s="357"/>
      <c r="R83" s="357"/>
      <c r="S83" s="357"/>
      <c r="T83" s="357"/>
      <c r="U83" s="357"/>
      <c r="V83" s="357"/>
      <c r="W83" s="1004"/>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c r="AU83" s="357"/>
      <c r="AV83" s="357"/>
      <c r="AW83" s="357"/>
      <c r="AX83" s="357"/>
      <c r="AY83" s="357"/>
      <c r="AZ83" s="357"/>
      <c r="BA83" s="357"/>
    </row>
    <row r="84" spans="1:53" s="162" customFormat="1" ht="12.75">
      <c r="A84" s="398"/>
      <c r="B84" s="399"/>
      <c r="C84" s="399"/>
      <c r="D84" s="400"/>
      <c r="E84" s="400"/>
      <c r="F84" s="400"/>
      <c r="G84" s="216"/>
      <c r="H84" s="216"/>
      <c r="I84" s="216"/>
      <c r="J84" s="216"/>
      <c r="K84" s="216"/>
      <c r="L84" s="157"/>
      <c r="M84" s="357"/>
      <c r="N84" s="357"/>
      <c r="O84" s="357"/>
      <c r="P84" s="357"/>
      <c r="Q84" s="357"/>
      <c r="R84" s="357"/>
      <c r="S84" s="357"/>
      <c r="T84" s="357"/>
      <c r="U84" s="357"/>
      <c r="V84" s="357"/>
      <c r="W84" s="1004"/>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c r="AU84" s="357"/>
      <c r="AV84" s="357"/>
      <c r="AW84" s="357"/>
      <c r="AX84" s="357"/>
      <c r="AY84" s="357"/>
      <c r="AZ84" s="357"/>
      <c r="BA84" s="357"/>
    </row>
    <row r="85" spans="1:53" s="162" customFormat="1" ht="12.75">
      <c r="A85" s="398"/>
      <c r="B85" s="399"/>
      <c r="C85" s="399"/>
      <c r="D85" s="400"/>
      <c r="E85" s="400"/>
      <c r="F85" s="400"/>
      <c r="G85" s="216"/>
      <c r="H85" s="216"/>
      <c r="I85" s="216"/>
      <c r="J85" s="216"/>
      <c r="K85" s="216"/>
      <c r="L85" s="157"/>
      <c r="M85" s="357"/>
      <c r="N85" s="357"/>
      <c r="O85" s="357"/>
      <c r="P85" s="357"/>
      <c r="Q85" s="357"/>
      <c r="R85" s="357"/>
      <c r="S85" s="357"/>
      <c r="T85" s="357"/>
      <c r="U85" s="357"/>
      <c r="V85" s="357"/>
      <c r="W85" s="1004"/>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c r="AU85" s="357"/>
      <c r="AV85" s="357"/>
      <c r="AW85" s="357"/>
      <c r="AX85" s="357"/>
      <c r="AY85" s="357"/>
      <c r="AZ85" s="357"/>
      <c r="BA85" s="357"/>
    </row>
    <row r="86" spans="1:53" s="162" customFormat="1" ht="12.75">
      <c r="A86" s="398"/>
      <c r="B86" s="399"/>
      <c r="C86" s="399"/>
      <c r="D86" s="400"/>
      <c r="E86" s="400"/>
      <c r="F86" s="400"/>
      <c r="G86" s="216"/>
      <c r="H86" s="216"/>
      <c r="I86" s="216"/>
      <c r="J86" s="216"/>
      <c r="K86" s="216"/>
      <c r="L86" s="157"/>
      <c r="M86" s="357"/>
      <c r="N86" s="357"/>
      <c r="O86" s="357"/>
      <c r="P86" s="357"/>
      <c r="Q86" s="357"/>
      <c r="R86" s="357"/>
      <c r="S86" s="357"/>
      <c r="T86" s="357"/>
      <c r="U86" s="357"/>
      <c r="V86" s="357"/>
      <c r="W86" s="1004"/>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c r="AU86" s="357"/>
      <c r="AV86" s="357"/>
      <c r="AW86" s="357"/>
      <c r="AX86" s="357"/>
      <c r="AY86" s="357"/>
      <c r="AZ86" s="357"/>
      <c r="BA86" s="357"/>
    </row>
    <row r="87" spans="1:53" s="162" customFormat="1" ht="12.75">
      <c r="A87" s="398"/>
      <c r="B87" s="399"/>
      <c r="C87" s="399"/>
      <c r="D87" s="400"/>
      <c r="E87" s="400"/>
      <c r="F87" s="400"/>
      <c r="G87" s="216"/>
      <c r="H87" s="216"/>
      <c r="I87" s="216"/>
      <c r="J87" s="216"/>
      <c r="K87" s="216"/>
      <c r="L87" s="157"/>
      <c r="M87" s="357"/>
      <c r="N87" s="357"/>
      <c r="O87" s="357"/>
      <c r="P87" s="357"/>
      <c r="Q87" s="357"/>
      <c r="R87" s="357"/>
      <c r="S87" s="357"/>
      <c r="T87" s="357"/>
      <c r="U87" s="357"/>
      <c r="V87" s="357"/>
      <c r="W87" s="1004"/>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c r="AU87" s="357"/>
      <c r="AV87" s="357"/>
      <c r="AW87" s="357"/>
      <c r="AX87" s="357"/>
      <c r="AY87" s="357"/>
      <c r="AZ87" s="357"/>
      <c r="BA87" s="357"/>
    </row>
    <row r="88" spans="1:53" s="162" customFormat="1" ht="12.75">
      <c r="A88" s="398"/>
      <c r="B88" s="399"/>
      <c r="C88" s="399"/>
      <c r="D88" s="400"/>
      <c r="E88" s="400"/>
      <c r="F88" s="400"/>
      <c r="G88" s="216"/>
      <c r="H88" s="216"/>
      <c r="I88" s="216"/>
      <c r="J88" s="216"/>
      <c r="K88" s="216"/>
      <c r="L88" s="157"/>
      <c r="M88" s="357"/>
      <c r="N88" s="357"/>
      <c r="O88" s="357"/>
      <c r="P88" s="357"/>
      <c r="Q88" s="357"/>
      <c r="R88" s="357"/>
      <c r="S88" s="357"/>
      <c r="T88" s="357"/>
      <c r="U88" s="357"/>
      <c r="V88" s="357"/>
      <c r="W88" s="1004"/>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c r="AU88" s="357"/>
      <c r="AV88" s="357"/>
      <c r="AW88" s="357"/>
      <c r="AX88" s="357"/>
      <c r="AY88" s="357"/>
      <c r="AZ88" s="357"/>
      <c r="BA88" s="357"/>
    </row>
    <row r="89" spans="1:53" s="162" customFormat="1" ht="12.75">
      <c r="A89" s="398"/>
      <c r="B89" s="399"/>
      <c r="C89" s="399"/>
      <c r="D89" s="400"/>
      <c r="E89" s="400"/>
      <c r="F89" s="400"/>
      <c r="G89" s="216"/>
      <c r="H89" s="216"/>
      <c r="I89" s="216"/>
      <c r="J89" s="216"/>
      <c r="K89" s="216"/>
      <c r="L89" s="157"/>
      <c r="M89" s="357"/>
      <c r="N89" s="357"/>
      <c r="O89" s="357"/>
      <c r="P89" s="357"/>
      <c r="Q89" s="357"/>
      <c r="R89" s="357"/>
      <c r="S89" s="357"/>
      <c r="T89" s="357"/>
      <c r="U89" s="357"/>
      <c r="V89" s="357"/>
      <c r="W89" s="1004"/>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c r="AY89" s="357"/>
      <c r="AZ89" s="357"/>
      <c r="BA89" s="357"/>
    </row>
    <row r="90" spans="1:53" s="162" customFormat="1" ht="12.75">
      <c r="A90" s="398"/>
      <c r="B90" s="399"/>
      <c r="C90" s="399"/>
      <c r="D90" s="400"/>
      <c r="E90" s="400"/>
      <c r="F90" s="400"/>
      <c r="G90" s="216"/>
      <c r="H90" s="216"/>
      <c r="I90" s="216"/>
      <c r="J90" s="216"/>
      <c r="K90" s="216"/>
      <c r="L90" s="157"/>
      <c r="M90" s="357"/>
      <c r="N90" s="357"/>
      <c r="O90" s="357"/>
      <c r="P90" s="357"/>
      <c r="Q90" s="357"/>
      <c r="R90" s="357"/>
      <c r="S90" s="357"/>
      <c r="T90" s="357"/>
      <c r="U90" s="357"/>
      <c r="V90" s="357"/>
      <c r="W90" s="1004"/>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row>
    <row r="91" spans="1:53" s="162" customFormat="1" ht="12.75">
      <c r="A91" s="398"/>
      <c r="B91" s="399"/>
      <c r="C91" s="399"/>
      <c r="D91" s="400"/>
      <c r="E91" s="400"/>
      <c r="F91" s="400"/>
      <c r="G91" s="216"/>
      <c r="H91" s="216"/>
      <c r="I91" s="216"/>
      <c r="J91" s="216"/>
      <c r="K91" s="216"/>
      <c r="L91" s="157"/>
      <c r="M91" s="357"/>
      <c r="N91" s="357"/>
      <c r="O91" s="357"/>
      <c r="P91" s="357"/>
      <c r="Q91" s="357"/>
      <c r="R91" s="357"/>
      <c r="S91" s="357"/>
      <c r="T91" s="357"/>
      <c r="U91" s="357"/>
      <c r="V91" s="357"/>
      <c r="W91" s="1004"/>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c r="AU91" s="357"/>
      <c r="AV91" s="357"/>
      <c r="AW91" s="357"/>
      <c r="AX91" s="357"/>
      <c r="AY91" s="357"/>
      <c r="AZ91" s="357"/>
      <c r="BA91" s="357"/>
    </row>
    <row r="92" spans="1:53" s="162" customFormat="1" ht="12.75">
      <c r="A92" s="398"/>
      <c r="B92" s="399"/>
      <c r="C92" s="399"/>
      <c r="D92" s="400"/>
      <c r="E92" s="400"/>
      <c r="F92" s="400"/>
      <c r="G92" s="216"/>
      <c r="H92" s="216"/>
      <c r="I92" s="216"/>
      <c r="J92" s="216"/>
      <c r="K92" s="216"/>
      <c r="L92" s="157"/>
      <c r="M92" s="357"/>
      <c r="N92" s="357"/>
      <c r="O92" s="357"/>
      <c r="P92" s="357"/>
      <c r="Q92" s="357"/>
      <c r="R92" s="357"/>
      <c r="S92" s="357"/>
      <c r="T92" s="357"/>
      <c r="U92" s="357"/>
      <c r="V92" s="357"/>
      <c r="W92" s="1004"/>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c r="AU92" s="357"/>
      <c r="AV92" s="357"/>
      <c r="AW92" s="357"/>
      <c r="AX92" s="357"/>
      <c r="AY92" s="357"/>
      <c r="AZ92" s="357"/>
      <c r="BA92" s="357"/>
    </row>
    <row r="93" spans="1:53" s="162" customFormat="1" ht="12.75">
      <c r="A93" s="398"/>
      <c r="B93" s="399"/>
      <c r="C93" s="399"/>
      <c r="D93" s="400"/>
      <c r="E93" s="400"/>
      <c r="F93" s="400"/>
      <c r="G93" s="216"/>
      <c r="H93" s="216"/>
      <c r="I93" s="216"/>
      <c r="J93" s="216"/>
      <c r="K93" s="216"/>
      <c r="L93" s="157"/>
      <c r="M93" s="357"/>
      <c r="N93" s="357"/>
      <c r="O93" s="357"/>
      <c r="P93" s="357"/>
      <c r="Q93" s="357"/>
      <c r="R93" s="357"/>
      <c r="S93" s="357"/>
      <c r="T93" s="357"/>
      <c r="U93" s="357"/>
      <c r="V93" s="357"/>
      <c r="W93" s="1004"/>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c r="AU93" s="357"/>
      <c r="AV93" s="357"/>
      <c r="AW93" s="357"/>
      <c r="AX93" s="357"/>
      <c r="AY93" s="357"/>
      <c r="AZ93" s="357"/>
      <c r="BA93" s="357"/>
    </row>
    <row r="94" spans="1:53" s="162" customFormat="1" ht="12.75">
      <c r="A94" s="398"/>
      <c r="B94" s="399"/>
      <c r="C94" s="399"/>
      <c r="D94" s="400"/>
      <c r="E94" s="400"/>
      <c r="F94" s="400"/>
      <c r="G94" s="216"/>
      <c r="H94" s="216"/>
      <c r="I94" s="216"/>
      <c r="J94" s="216"/>
      <c r="K94" s="216"/>
      <c r="L94" s="157"/>
      <c r="M94" s="357"/>
      <c r="N94" s="357"/>
      <c r="O94" s="357"/>
      <c r="P94" s="357"/>
      <c r="Q94" s="357"/>
      <c r="R94" s="357"/>
      <c r="S94" s="357"/>
      <c r="T94" s="357"/>
      <c r="U94" s="357"/>
      <c r="V94" s="357"/>
      <c r="W94" s="1004"/>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c r="AU94" s="357"/>
      <c r="AV94" s="357"/>
      <c r="AW94" s="357"/>
      <c r="AX94" s="357"/>
      <c r="AY94" s="357"/>
      <c r="AZ94" s="357"/>
      <c r="BA94" s="357"/>
    </row>
    <row r="95" spans="1:53" s="162" customFormat="1" ht="12.75">
      <c r="A95" s="398"/>
      <c r="B95" s="399"/>
      <c r="C95" s="399"/>
      <c r="D95" s="400"/>
      <c r="E95" s="400"/>
      <c r="F95" s="400"/>
      <c r="G95" s="216"/>
      <c r="H95" s="216"/>
      <c r="I95" s="216"/>
      <c r="J95" s="216"/>
      <c r="K95" s="216"/>
      <c r="L95" s="157"/>
      <c r="M95" s="357"/>
      <c r="N95" s="357"/>
      <c r="O95" s="357"/>
      <c r="P95" s="357"/>
      <c r="Q95" s="357"/>
      <c r="R95" s="357"/>
      <c r="S95" s="357"/>
      <c r="T95" s="357"/>
      <c r="U95" s="357"/>
      <c r="V95" s="357"/>
      <c r="W95" s="1004"/>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c r="AU95" s="357"/>
      <c r="AV95" s="357"/>
      <c r="AW95" s="357"/>
      <c r="AX95" s="357"/>
      <c r="AY95" s="357"/>
      <c r="AZ95" s="357"/>
      <c r="BA95" s="357"/>
    </row>
    <row r="96" spans="1:53" s="162" customFormat="1" ht="12.75">
      <c r="A96" s="398"/>
      <c r="B96" s="399"/>
      <c r="C96" s="399"/>
      <c r="D96" s="400"/>
      <c r="E96" s="400"/>
      <c r="F96" s="400"/>
      <c r="G96" s="216"/>
      <c r="H96" s="216"/>
      <c r="I96" s="216"/>
      <c r="J96" s="216"/>
      <c r="K96" s="216"/>
      <c r="L96" s="157"/>
      <c r="M96" s="357"/>
      <c r="N96" s="357"/>
      <c r="O96" s="357"/>
      <c r="P96" s="357"/>
      <c r="Q96" s="357"/>
      <c r="R96" s="357"/>
      <c r="S96" s="357"/>
      <c r="T96" s="357"/>
      <c r="U96" s="357"/>
      <c r="V96" s="357"/>
      <c r="W96" s="1004"/>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c r="AU96" s="357"/>
      <c r="AV96" s="357"/>
      <c r="AW96" s="357"/>
      <c r="AX96" s="357"/>
      <c r="AY96" s="357"/>
      <c r="AZ96" s="357"/>
      <c r="BA96" s="357"/>
    </row>
    <row r="97" spans="1:53" s="162" customFormat="1" ht="12.75">
      <c r="A97" s="398"/>
      <c r="B97" s="399"/>
      <c r="C97" s="399"/>
      <c r="D97" s="400"/>
      <c r="E97" s="400"/>
      <c r="F97" s="400"/>
      <c r="G97" s="216"/>
      <c r="H97" s="216"/>
      <c r="I97" s="216"/>
      <c r="J97" s="216"/>
      <c r="K97" s="216"/>
      <c r="L97" s="157"/>
      <c r="M97" s="357"/>
      <c r="N97" s="357"/>
      <c r="O97" s="357"/>
      <c r="P97" s="357"/>
      <c r="Q97" s="357"/>
      <c r="R97" s="357"/>
      <c r="S97" s="357"/>
      <c r="T97" s="357"/>
      <c r="U97" s="357"/>
      <c r="V97" s="357"/>
      <c r="W97" s="1004"/>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c r="AU97" s="357"/>
      <c r="AV97" s="357"/>
      <c r="AW97" s="357"/>
      <c r="AX97" s="357"/>
      <c r="AY97" s="357"/>
      <c r="AZ97" s="357"/>
      <c r="BA97" s="357"/>
    </row>
    <row r="98" spans="1:53" s="162" customFormat="1" ht="12.75">
      <c r="A98" s="398"/>
      <c r="B98" s="399"/>
      <c r="C98" s="399"/>
      <c r="D98" s="400"/>
      <c r="E98" s="400"/>
      <c r="F98" s="400"/>
      <c r="G98" s="216"/>
      <c r="H98" s="216"/>
      <c r="I98" s="216"/>
      <c r="J98" s="216"/>
      <c r="K98" s="216"/>
      <c r="L98" s="157"/>
      <c r="M98" s="357"/>
      <c r="N98" s="357"/>
      <c r="O98" s="357"/>
      <c r="P98" s="357"/>
      <c r="Q98" s="357"/>
      <c r="R98" s="357"/>
      <c r="S98" s="357"/>
      <c r="T98" s="357"/>
      <c r="U98" s="357"/>
      <c r="V98" s="357"/>
      <c r="W98" s="1004"/>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c r="AU98" s="357"/>
      <c r="AV98" s="357"/>
      <c r="AW98" s="357"/>
      <c r="AX98" s="357"/>
      <c r="AY98" s="357"/>
      <c r="AZ98" s="357"/>
      <c r="BA98" s="357"/>
    </row>
    <row r="99" spans="1:53" s="162" customFormat="1" ht="12.75">
      <c r="A99" s="398"/>
      <c r="B99" s="399"/>
      <c r="C99" s="399"/>
      <c r="D99" s="400"/>
      <c r="E99" s="400"/>
      <c r="F99" s="400"/>
      <c r="G99" s="216"/>
      <c r="H99" s="216"/>
      <c r="I99" s="216"/>
      <c r="J99" s="216"/>
      <c r="K99" s="216"/>
      <c r="L99" s="157"/>
      <c r="M99" s="357"/>
      <c r="N99" s="357"/>
      <c r="O99" s="357"/>
      <c r="P99" s="357"/>
      <c r="Q99" s="357"/>
      <c r="R99" s="357"/>
      <c r="S99" s="357"/>
      <c r="T99" s="357"/>
      <c r="U99" s="357"/>
      <c r="V99" s="357"/>
      <c r="W99" s="1004"/>
      <c r="X99" s="357"/>
      <c r="Y99" s="357"/>
      <c r="Z99" s="357"/>
      <c r="AA99" s="357"/>
      <c r="AB99" s="357"/>
      <c r="AC99" s="357"/>
      <c r="AD99" s="357"/>
      <c r="AE99" s="357"/>
      <c r="AF99" s="357"/>
      <c r="AG99" s="357"/>
      <c r="AH99" s="357"/>
      <c r="AI99" s="357"/>
      <c r="AJ99" s="357"/>
      <c r="AK99" s="357"/>
      <c r="AL99" s="357"/>
      <c r="AM99" s="357"/>
      <c r="AN99" s="357"/>
      <c r="AO99" s="357"/>
      <c r="AP99" s="357"/>
      <c r="AQ99" s="357"/>
      <c r="AR99" s="357"/>
      <c r="AS99" s="357"/>
      <c r="AT99" s="357"/>
      <c r="AU99" s="357"/>
      <c r="AV99" s="357"/>
      <c r="AW99" s="357"/>
      <c r="AX99" s="357"/>
      <c r="AY99" s="357"/>
      <c r="AZ99" s="357"/>
      <c r="BA99" s="357"/>
    </row>
    <row r="100" spans="1:53" s="162" customFormat="1" ht="12.75">
      <c r="A100" s="398"/>
      <c r="B100" s="399"/>
      <c r="C100" s="399"/>
      <c r="D100" s="400"/>
      <c r="E100" s="400"/>
      <c r="F100" s="400"/>
      <c r="G100" s="216"/>
      <c r="H100" s="216"/>
      <c r="I100" s="216"/>
      <c r="J100" s="216"/>
      <c r="K100" s="216"/>
      <c r="L100" s="157"/>
      <c r="M100" s="357"/>
      <c r="N100" s="357"/>
      <c r="O100" s="357"/>
      <c r="P100" s="357"/>
      <c r="Q100" s="357"/>
      <c r="R100" s="357"/>
      <c r="S100" s="357"/>
      <c r="T100" s="357"/>
      <c r="U100" s="357"/>
      <c r="V100" s="357"/>
      <c r="W100" s="1004"/>
      <c r="X100" s="357"/>
      <c r="Y100" s="357"/>
      <c r="Z100" s="357"/>
      <c r="AA100" s="357"/>
      <c r="AB100" s="357"/>
      <c r="AC100" s="357"/>
      <c r="AD100" s="357"/>
      <c r="AE100" s="357"/>
      <c r="AF100" s="357"/>
      <c r="AG100" s="357"/>
      <c r="AH100" s="357"/>
      <c r="AI100" s="357"/>
      <c r="AJ100" s="357"/>
      <c r="AK100" s="357"/>
      <c r="AL100" s="357"/>
      <c r="AM100" s="357"/>
      <c r="AN100" s="357"/>
      <c r="AO100" s="357"/>
      <c r="AP100" s="357"/>
      <c r="AQ100" s="357"/>
      <c r="AR100" s="357"/>
      <c r="AS100" s="357"/>
      <c r="AT100" s="357"/>
      <c r="AU100" s="357"/>
      <c r="AV100" s="357"/>
      <c r="AW100" s="357"/>
      <c r="AX100" s="357"/>
      <c r="AY100" s="357"/>
      <c r="AZ100" s="357"/>
      <c r="BA100" s="357"/>
    </row>
    <row r="101" spans="1:53" s="162" customFormat="1" ht="12.75">
      <c r="A101" s="398"/>
      <c r="B101" s="399"/>
      <c r="C101" s="399"/>
      <c r="D101" s="400"/>
      <c r="E101" s="400"/>
      <c r="F101" s="400"/>
      <c r="G101" s="216"/>
      <c r="H101" s="216"/>
      <c r="I101" s="216"/>
      <c r="J101" s="216"/>
      <c r="K101" s="216"/>
      <c r="L101" s="157"/>
      <c r="M101" s="357"/>
      <c r="N101" s="357"/>
      <c r="O101" s="357"/>
      <c r="P101" s="357"/>
      <c r="Q101" s="357"/>
      <c r="R101" s="357"/>
      <c r="S101" s="357"/>
      <c r="T101" s="357"/>
      <c r="U101" s="357"/>
      <c r="V101" s="357"/>
      <c r="W101" s="1004"/>
      <c r="X101" s="357"/>
      <c r="Y101" s="357"/>
      <c r="Z101" s="357"/>
      <c r="AA101" s="357"/>
      <c r="AB101" s="357"/>
      <c r="AC101" s="357"/>
      <c r="AD101" s="357"/>
      <c r="AE101" s="357"/>
      <c r="AF101" s="357"/>
      <c r="AG101" s="357"/>
      <c r="AH101" s="357"/>
      <c r="AI101" s="357"/>
      <c r="AJ101" s="357"/>
      <c r="AK101" s="357"/>
      <c r="AL101" s="357"/>
      <c r="AM101" s="357"/>
      <c r="AN101" s="357"/>
      <c r="AO101" s="357"/>
      <c r="AP101" s="357"/>
      <c r="AQ101" s="357"/>
      <c r="AR101" s="357"/>
      <c r="AS101" s="357"/>
      <c r="AT101" s="357"/>
      <c r="AU101" s="357"/>
      <c r="AV101" s="357"/>
      <c r="AW101" s="357"/>
      <c r="AX101" s="357"/>
      <c r="AY101" s="357"/>
      <c r="AZ101" s="357"/>
      <c r="BA101" s="357"/>
    </row>
    <row r="102" spans="1:53" s="162" customFormat="1" ht="12.75">
      <c r="A102" s="394"/>
      <c r="B102" s="395"/>
      <c r="C102" s="395"/>
      <c r="D102" s="396"/>
      <c r="E102" s="396"/>
      <c r="F102" s="396"/>
      <c r="G102" s="216"/>
      <c r="H102" s="216"/>
      <c r="I102" s="216"/>
      <c r="J102" s="216"/>
      <c r="K102" s="216"/>
      <c r="L102" s="157"/>
      <c r="M102" s="357"/>
      <c r="N102" s="357"/>
      <c r="O102" s="357"/>
      <c r="P102" s="357"/>
      <c r="Q102" s="357"/>
      <c r="R102" s="357"/>
      <c r="S102" s="357"/>
      <c r="T102" s="357"/>
      <c r="U102" s="357"/>
      <c r="V102" s="357"/>
      <c r="W102" s="1004"/>
      <c r="X102" s="357"/>
      <c r="Y102" s="357"/>
      <c r="Z102" s="357"/>
      <c r="AA102" s="357"/>
      <c r="AB102" s="357"/>
      <c r="AC102" s="357"/>
      <c r="AD102" s="357"/>
      <c r="AE102" s="357"/>
      <c r="AF102" s="357"/>
      <c r="AG102" s="357"/>
      <c r="AH102" s="357"/>
      <c r="AI102" s="357"/>
      <c r="AJ102" s="357"/>
      <c r="AK102" s="357"/>
      <c r="AL102" s="357"/>
      <c r="AM102" s="357"/>
      <c r="AN102" s="357"/>
      <c r="AO102" s="357"/>
      <c r="AP102" s="357"/>
      <c r="AQ102" s="357"/>
      <c r="AR102" s="357"/>
      <c r="AS102" s="357"/>
      <c r="AT102" s="357"/>
      <c r="AU102" s="357"/>
      <c r="AV102" s="357"/>
      <c r="AW102" s="357"/>
      <c r="AX102" s="357"/>
      <c r="AY102" s="357"/>
      <c r="AZ102" s="357"/>
      <c r="BA102" s="357"/>
    </row>
    <row r="103" spans="1:53" s="171" customFormat="1" ht="12" customHeight="1">
      <c r="A103" s="235"/>
      <c r="B103" s="216"/>
      <c r="C103" s="216"/>
      <c r="D103" s="216"/>
      <c r="E103" s="216"/>
      <c r="F103" s="216"/>
      <c r="G103" s="219"/>
      <c r="H103" s="219"/>
      <c r="I103" s="219"/>
      <c r="J103" s="221"/>
      <c r="K103" s="221"/>
      <c r="L103" s="170"/>
      <c r="M103" s="358"/>
      <c r="N103" s="358"/>
      <c r="O103" s="358"/>
      <c r="P103" s="358"/>
      <c r="Q103" s="358"/>
      <c r="R103" s="358"/>
      <c r="S103" s="358"/>
      <c r="T103" s="358"/>
      <c r="U103" s="358"/>
      <c r="V103" s="358"/>
      <c r="W103" s="1006"/>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row>
    <row r="104" spans="1:53" s="169" customFormat="1" ht="14.1" customHeight="1">
      <c r="A104" s="172"/>
      <c r="B104" s="173"/>
      <c r="C104" s="173"/>
      <c r="D104" s="173"/>
      <c r="E104" s="173"/>
      <c r="F104" s="173"/>
      <c r="G104" s="173"/>
      <c r="H104" s="171"/>
      <c r="I104" s="173"/>
      <c r="J104" s="170"/>
      <c r="K104" s="170"/>
      <c r="L104" s="174"/>
      <c r="M104" s="359"/>
      <c r="N104" s="359"/>
      <c r="O104" s="359"/>
      <c r="P104" s="359"/>
      <c r="Q104" s="359"/>
      <c r="R104" s="359"/>
      <c r="S104" s="359"/>
      <c r="T104" s="359"/>
      <c r="U104" s="359"/>
      <c r="V104" s="359"/>
      <c r="W104" s="1007"/>
      <c r="X104" s="359"/>
      <c r="Y104" s="359"/>
      <c r="Z104" s="359"/>
      <c r="AA104" s="359"/>
      <c r="AB104" s="359"/>
      <c r="AC104" s="359"/>
      <c r="AD104" s="359"/>
      <c r="AE104" s="359"/>
      <c r="AF104" s="359"/>
      <c r="AG104" s="359"/>
      <c r="AH104" s="359"/>
      <c r="AI104" s="359"/>
      <c r="AJ104" s="359"/>
      <c r="AK104" s="359"/>
      <c r="AL104" s="359"/>
      <c r="AM104" s="359"/>
      <c r="AN104" s="359"/>
      <c r="AO104" s="359"/>
      <c r="AP104" s="359"/>
      <c r="AQ104" s="359"/>
      <c r="AR104" s="359"/>
      <c r="AS104" s="359"/>
      <c r="AT104" s="359"/>
      <c r="AU104" s="359"/>
      <c r="AV104" s="359"/>
      <c r="AW104" s="359"/>
      <c r="AX104" s="359"/>
      <c r="AY104" s="359"/>
      <c r="AZ104" s="359"/>
      <c r="BA104" s="359"/>
    </row>
    <row r="105" spans="1:53" s="140" customFormat="1" ht="12" customHeight="1">
      <c r="A105" s="175"/>
      <c r="B105" s="176"/>
      <c r="C105" s="176"/>
      <c r="D105" s="176"/>
      <c r="E105" s="176"/>
      <c r="F105" s="176"/>
      <c r="G105" s="177"/>
      <c r="J105" s="157"/>
      <c r="K105" s="157"/>
      <c r="L105" s="157"/>
      <c r="M105" s="360"/>
      <c r="N105" s="360"/>
      <c r="O105" s="360"/>
      <c r="P105" s="360"/>
      <c r="Q105" s="360"/>
      <c r="R105" s="360"/>
      <c r="S105" s="360"/>
      <c r="T105" s="360"/>
      <c r="U105" s="360"/>
      <c r="V105" s="360"/>
      <c r="W105" s="1001"/>
      <c r="X105" s="360"/>
      <c r="Y105" s="360"/>
      <c r="Z105" s="360"/>
      <c r="AA105" s="360"/>
      <c r="AB105" s="360"/>
      <c r="AC105" s="360"/>
      <c r="AD105" s="360"/>
      <c r="AE105" s="360"/>
      <c r="AF105" s="360"/>
      <c r="AG105" s="360"/>
      <c r="AH105" s="360"/>
      <c r="AI105" s="360"/>
      <c r="AJ105" s="360"/>
      <c r="AK105" s="360"/>
      <c r="AL105" s="360"/>
      <c r="AM105" s="360"/>
      <c r="AN105" s="360"/>
      <c r="AO105" s="360"/>
      <c r="AP105" s="360"/>
      <c r="AQ105" s="360"/>
      <c r="AR105" s="360"/>
      <c r="AS105" s="360"/>
      <c r="AT105" s="360"/>
      <c r="AU105" s="360"/>
      <c r="AV105" s="360"/>
      <c r="AW105" s="360"/>
      <c r="AX105" s="360"/>
      <c r="AY105" s="360"/>
      <c r="AZ105" s="360"/>
      <c r="BA105" s="360"/>
    </row>
    <row r="106" spans="1:53" s="140" customFormat="1" ht="12" customHeight="1">
      <c r="B106" s="176"/>
      <c r="C106" s="176"/>
      <c r="D106" s="176"/>
      <c r="E106" s="176"/>
      <c r="F106" s="176"/>
      <c r="G106" s="176"/>
      <c r="H106" s="176"/>
      <c r="I106" s="176"/>
      <c r="J106" s="157"/>
      <c r="K106" s="157"/>
      <c r="L106" s="157"/>
      <c r="M106" s="360"/>
      <c r="N106" s="360"/>
      <c r="O106" s="360"/>
      <c r="P106" s="360"/>
      <c r="Q106" s="360"/>
      <c r="R106" s="360"/>
      <c r="S106" s="360"/>
      <c r="T106" s="360"/>
      <c r="U106" s="360"/>
      <c r="V106" s="360"/>
      <c r="W106" s="1001"/>
      <c r="X106" s="360"/>
      <c r="Y106" s="360"/>
      <c r="Z106" s="360"/>
      <c r="AA106" s="360"/>
      <c r="AB106" s="360"/>
      <c r="AC106" s="360"/>
      <c r="AD106" s="360"/>
      <c r="AE106" s="360"/>
      <c r="AF106" s="360"/>
      <c r="AG106" s="360"/>
      <c r="AH106" s="360"/>
      <c r="AI106" s="360"/>
      <c r="AJ106" s="360"/>
      <c r="AK106" s="360"/>
      <c r="AL106" s="360"/>
      <c r="AM106" s="360"/>
      <c r="AN106" s="360"/>
      <c r="AO106" s="360"/>
      <c r="AP106" s="360"/>
      <c r="AQ106" s="360"/>
      <c r="AR106" s="360"/>
      <c r="AS106" s="360"/>
      <c r="AT106" s="360"/>
      <c r="AU106" s="360"/>
      <c r="AV106" s="360"/>
      <c r="AW106" s="360"/>
      <c r="AX106" s="360"/>
      <c r="AY106" s="360"/>
      <c r="AZ106" s="360"/>
      <c r="BA106" s="360"/>
    </row>
    <row r="107" spans="1:53" s="140" customFormat="1" ht="12" customHeight="1">
      <c r="B107" s="178"/>
      <c r="C107" s="178"/>
      <c r="D107" s="178"/>
      <c r="E107" s="178"/>
      <c r="F107" s="178"/>
      <c r="G107" s="178"/>
      <c r="H107" s="178"/>
      <c r="J107" s="157"/>
      <c r="K107" s="157"/>
      <c r="L107" s="157"/>
      <c r="M107" s="360"/>
      <c r="N107" s="360"/>
      <c r="O107" s="360"/>
      <c r="P107" s="360"/>
      <c r="Q107" s="360"/>
      <c r="R107" s="360"/>
      <c r="S107" s="360"/>
      <c r="T107" s="360"/>
      <c r="U107" s="360"/>
      <c r="V107" s="360"/>
      <c r="W107" s="1001"/>
      <c r="X107" s="360"/>
      <c r="Y107" s="360"/>
      <c r="Z107" s="360"/>
      <c r="AA107" s="360"/>
      <c r="AB107" s="360"/>
      <c r="AC107" s="360"/>
      <c r="AD107" s="360"/>
      <c r="AE107" s="360"/>
      <c r="AF107" s="360"/>
      <c r="AG107" s="360"/>
      <c r="AH107" s="360"/>
      <c r="AI107" s="360"/>
      <c r="AJ107" s="360"/>
      <c r="AK107" s="360"/>
      <c r="AL107" s="360"/>
      <c r="AM107" s="360"/>
      <c r="AN107" s="360"/>
      <c r="AO107" s="360"/>
      <c r="AP107" s="360"/>
      <c r="AQ107" s="360"/>
      <c r="AR107" s="360"/>
      <c r="AS107" s="360"/>
      <c r="AT107" s="360"/>
      <c r="AU107" s="360"/>
      <c r="AV107" s="360"/>
      <c r="AW107" s="360"/>
      <c r="AX107" s="360"/>
      <c r="AY107" s="360"/>
      <c r="AZ107" s="360"/>
      <c r="BA107" s="360"/>
    </row>
    <row r="108" spans="1:53" s="179" customFormat="1" ht="12" customHeight="1">
      <c r="M108" s="361"/>
      <c r="N108" s="361"/>
      <c r="O108" s="361"/>
      <c r="P108" s="361"/>
      <c r="Q108" s="361"/>
      <c r="R108" s="361"/>
      <c r="S108" s="361"/>
      <c r="T108" s="361"/>
      <c r="U108" s="361"/>
      <c r="V108" s="361"/>
      <c r="W108" s="1008"/>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361"/>
    </row>
    <row r="109" spans="1:53" s="140" customFormat="1" ht="12" customHeight="1">
      <c r="A109" s="180"/>
      <c r="B109" s="178"/>
      <c r="C109" s="178"/>
      <c r="D109" s="178"/>
      <c r="E109" s="178"/>
      <c r="F109" s="178"/>
      <c r="G109" s="178"/>
      <c r="H109" s="178"/>
      <c r="J109" s="157"/>
      <c r="K109" s="157"/>
      <c r="L109" s="157"/>
      <c r="M109" s="360"/>
      <c r="N109" s="360"/>
      <c r="O109" s="360"/>
      <c r="P109" s="360"/>
      <c r="Q109" s="360"/>
      <c r="R109" s="360"/>
      <c r="S109" s="360"/>
      <c r="T109" s="360"/>
      <c r="U109" s="360"/>
      <c r="V109" s="360"/>
      <c r="W109" s="1001"/>
      <c r="X109" s="360"/>
      <c r="Y109" s="360"/>
      <c r="Z109" s="360"/>
      <c r="AA109" s="360"/>
      <c r="AB109" s="360"/>
      <c r="AC109" s="360"/>
      <c r="AD109" s="360"/>
      <c r="AE109" s="360"/>
      <c r="AF109" s="360"/>
      <c r="AG109" s="360"/>
      <c r="AH109" s="360"/>
      <c r="AI109" s="360"/>
      <c r="AJ109" s="360"/>
      <c r="AK109" s="360"/>
      <c r="AL109" s="360"/>
      <c r="AM109" s="360"/>
      <c r="AN109" s="360"/>
      <c r="AO109" s="360"/>
      <c r="AP109" s="360"/>
      <c r="AQ109" s="360"/>
      <c r="AR109" s="360"/>
      <c r="AS109" s="360"/>
      <c r="AT109" s="360"/>
      <c r="AU109" s="360"/>
      <c r="AV109" s="360"/>
      <c r="AW109" s="360"/>
      <c r="AX109" s="360"/>
      <c r="AY109" s="360"/>
      <c r="AZ109" s="360"/>
      <c r="BA109" s="360"/>
    </row>
    <row r="110" spans="1:53" s="140" customFormat="1" ht="12" customHeight="1">
      <c r="J110" s="144"/>
      <c r="K110" s="144"/>
      <c r="L110" s="144"/>
      <c r="M110" s="360"/>
      <c r="N110" s="360"/>
      <c r="O110" s="360"/>
      <c r="P110" s="360"/>
      <c r="Q110" s="360"/>
      <c r="R110" s="360"/>
      <c r="S110" s="360"/>
      <c r="T110" s="360"/>
      <c r="U110" s="360"/>
      <c r="V110" s="360"/>
      <c r="W110" s="1001"/>
      <c r="X110" s="360"/>
      <c r="Y110" s="360"/>
      <c r="Z110" s="360"/>
      <c r="AA110" s="360"/>
      <c r="AB110" s="360"/>
      <c r="AC110" s="360"/>
      <c r="AD110" s="360"/>
      <c r="AE110" s="360"/>
      <c r="AF110" s="360"/>
      <c r="AG110" s="360"/>
      <c r="AH110" s="360"/>
      <c r="AI110" s="360"/>
      <c r="AJ110" s="360"/>
      <c r="AK110" s="360"/>
      <c r="AL110" s="360"/>
      <c r="AM110" s="360"/>
      <c r="AN110" s="360"/>
      <c r="AO110" s="360"/>
      <c r="AP110" s="360"/>
      <c r="AQ110" s="360"/>
      <c r="AR110" s="360"/>
      <c r="AS110" s="360"/>
      <c r="AT110" s="360"/>
      <c r="AU110" s="360"/>
      <c r="AV110" s="360"/>
      <c r="AW110" s="360"/>
      <c r="AX110" s="360"/>
      <c r="AY110" s="360"/>
      <c r="AZ110" s="360"/>
      <c r="BA110" s="360"/>
    </row>
    <row r="111" spans="1:53" s="140" customFormat="1" ht="12" customHeight="1">
      <c r="A111" s="139"/>
      <c r="B111" s="139"/>
      <c r="C111" s="139"/>
      <c r="D111" s="139"/>
      <c r="E111" s="139"/>
      <c r="F111" s="139"/>
      <c r="G111" s="139"/>
      <c r="H111" s="139"/>
      <c r="I111" s="139"/>
      <c r="M111" s="360"/>
      <c r="N111" s="360"/>
      <c r="O111" s="360"/>
      <c r="P111" s="360"/>
      <c r="Q111" s="360"/>
      <c r="R111" s="360"/>
      <c r="S111" s="360"/>
      <c r="T111" s="360"/>
      <c r="U111" s="360"/>
      <c r="V111" s="360"/>
      <c r="W111" s="1001"/>
      <c r="X111" s="360"/>
      <c r="Y111" s="360"/>
      <c r="Z111" s="360"/>
      <c r="AA111" s="360"/>
      <c r="AB111" s="360"/>
      <c r="AC111" s="360"/>
      <c r="AD111" s="360"/>
      <c r="AE111" s="360"/>
      <c r="AF111" s="360"/>
      <c r="AG111" s="360"/>
      <c r="AH111" s="360"/>
      <c r="AI111" s="360"/>
      <c r="AJ111" s="360"/>
      <c r="AK111" s="360"/>
      <c r="AL111" s="360"/>
      <c r="AM111" s="360"/>
      <c r="AN111" s="360"/>
      <c r="AO111" s="360"/>
      <c r="AP111" s="360"/>
      <c r="AQ111" s="360"/>
      <c r="AR111" s="360"/>
      <c r="AS111" s="360"/>
      <c r="AT111" s="360"/>
      <c r="AU111" s="360"/>
      <c r="AV111" s="360"/>
      <c r="AW111" s="360"/>
      <c r="AX111" s="360"/>
      <c r="AY111" s="360"/>
      <c r="AZ111" s="360"/>
      <c r="BA111" s="360"/>
    </row>
    <row r="112" spans="1:53" s="140" customFormat="1" ht="12" customHeight="1">
      <c r="A112" s="139"/>
      <c r="B112" s="139"/>
      <c r="C112" s="139"/>
      <c r="D112" s="139"/>
      <c r="E112" s="139"/>
      <c r="F112" s="139"/>
      <c r="G112" s="139"/>
      <c r="H112" s="139"/>
      <c r="I112" s="139"/>
      <c r="M112" s="360"/>
      <c r="N112" s="360"/>
      <c r="O112" s="360"/>
      <c r="P112" s="360"/>
      <c r="Q112" s="360"/>
      <c r="R112" s="360"/>
      <c r="S112" s="360"/>
      <c r="T112" s="360"/>
      <c r="U112" s="360"/>
      <c r="V112" s="360"/>
      <c r="W112" s="1001"/>
      <c r="X112" s="360"/>
      <c r="Y112" s="360"/>
      <c r="Z112" s="360"/>
      <c r="AA112" s="360"/>
      <c r="AB112" s="360"/>
      <c r="AC112" s="360"/>
      <c r="AD112" s="360"/>
      <c r="AE112" s="360"/>
      <c r="AF112" s="360"/>
      <c r="AG112" s="360"/>
      <c r="AH112" s="360"/>
      <c r="AI112" s="360"/>
      <c r="AJ112" s="360"/>
      <c r="AK112" s="360"/>
      <c r="AL112" s="360"/>
      <c r="AM112" s="360"/>
      <c r="AN112" s="360"/>
      <c r="AO112" s="360"/>
      <c r="AP112" s="360"/>
      <c r="AQ112" s="360"/>
      <c r="AR112" s="360"/>
      <c r="AS112" s="360"/>
      <c r="AT112" s="360"/>
      <c r="AU112" s="360"/>
      <c r="AV112" s="360"/>
      <c r="AW112" s="360"/>
      <c r="AX112" s="360"/>
      <c r="AY112" s="360"/>
      <c r="AZ112" s="360"/>
      <c r="BA112" s="360"/>
    </row>
    <row r="113" spans="1:53" s="140" customFormat="1" ht="12" customHeight="1">
      <c r="A113" s="139"/>
      <c r="B113" s="139"/>
      <c r="C113" s="139"/>
      <c r="D113" s="139"/>
      <c r="E113" s="139"/>
      <c r="F113" s="139"/>
      <c r="G113" s="139"/>
      <c r="H113" s="139"/>
      <c r="I113" s="139"/>
      <c r="M113" s="360"/>
      <c r="N113" s="360"/>
      <c r="O113" s="360"/>
      <c r="P113" s="360"/>
      <c r="Q113" s="360"/>
      <c r="R113" s="360"/>
      <c r="S113" s="360"/>
      <c r="T113" s="360"/>
      <c r="U113" s="360"/>
      <c r="V113" s="360"/>
      <c r="W113" s="1001"/>
      <c r="X113" s="360"/>
      <c r="Y113" s="360"/>
      <c r="Z113" s="360"/>
      <c r="AA113" s="360"/>
      <c r="AB113" s="360"/>
      <c r="AC113" s="360"/>
      <c r="AD113" s="360"/>
      <c r="AE113" s="360"/>
      <c r="AF113" s="360"/>
      <c r="AG113" s="360"/>
      <c r="AH113" s="360"/>
      <c r="AI113" s="360"/>
      <c r="AJ113" s="360"/>
      <c r="AK113" s="360"/>
      <c r="AL113" s="360"/>
      <c r="AM113" s="360"/>
      <c r="AN113" s="360"/>
      <c r="AO113" s="360"/>
      <c r="AP113" s="360"/>
      <c r="AQ113" s="360"/>
      <c r="AR113" s="360"/>
      <c r="AS113" s="360"/>
      <c r="AT113" s="360"/>
      <c r="AU113" s="360"/>
      <c r="AV113" s="360"/>
      <c r="AW113" s="360"/>
      <c r="AX113" s="360"/>
      <c r="AY113" s="360"/>
      <c r="AZ113" s="360"/>
      <c r="BA113" s="360"/>
    </row>
    <row r="114" spans="1:53" s="140" customFormat="1" ht="12" customHeight="1">
      <c r="A114" s="139"/>
      <c r="B114" s="139"/>
      <c r="C114" s="139"/>
      <c r="D114" s="139"/>
      <c r="E114" s="139"/>
      <c r="F114" s="139"/>
      <c r="G114" s="139"/>
      <c r="H114" s="139"/>
      <c r="I114" s="139"/>
      <c r="M114" s="360"/>
      <c r="N114" s="360"/>
      <c r="O114" s="360"/>
      <c r="P114" s="360"/>
      <c r="Q114" s="360"/>
      <c r="R114" s="360"/>
      <c r="S114" s="360"/>
      <c r="T114" s="360"/>
      <c r="U114" s="360"/>
      <c r="V114" s="360"/>
      <c r="W114" s="1001"/>
      <c r="X114" s="360"/>
      <c r="Y114" s="360"/>
      <c r="Z114" s="360"/>
      <c r="AA114" s="360"/>
      <c r="AB114" s="360"/>
      <c r="AC114" s="360"/>
      <c r="AD114" s="360"/>
      <c r="AE114" s="360"/>
      <c r="AF114" s="360"/>
      <c r="AG114" s="360"/>
      <c r="AH114" s="360"/>
      <c r="AI114" s="360"/>
      <c r="AJ114" s="360"/>
      <c r="AK114" s="360"/>
      <c r="AL114" s="360"/>
      <c r="AM114" s="360"/>
      <c r="AN114" s="360"/>
      <c r="AO114" s="360"/>
      <c r="AP114" s="360"/>
      <c r="AQ114" s="360"/>
      <c r="AR114" s="360"/>
      <c r="AS114" s="360"/>
      <c r="AT114" s="360"/>
      <c r="AU114" s="360"/>
      <c r="AV114" s="360"/>
      <c r="AW114" s="360"/>
      <c r="AX114" s="360"/>
      <c r="AY114" s="360"/>
      <c r="AZ114" s="360"/>
      <c r="BA114" s="360"/>
    </row>
    <row r="115" spans="1:53" s="140" customFormat="1" ht="12" customHeight="1">
      <c r="A115" s="139"/>
      <c r="B115" s="139"/>
      <c r="C115" s="139"/>
      <c r="D115" s="139"/>
      <c r="E115" s="139"/>
      <c r="F115" s="139"/>
      <c r="G115" s="139"/>
      <c r="H115" s="139"/>
      <c r="I115" s="139"/>
      <c r="M115" s="360"/>
      <c r="N115" s="360"/>
      <c r="O115" s="360"/>
      <c r="P115" s="360"/>
      <c r="Q115" s="360"/>
      <c r="R115" s="360"/>
      <c r="S115" s="360"/>
      <c r="T115" s="360"/>
      <c r="U115" s="360"/>
      <c r="V115" s="360"/>
      <c r="W115" s="1001"/>
      <c r="X115" s="360"/>
      <c r="Y115" s="360"/>
      <c r="Z115" s="360"/>
      <c r="AA115" s="360"/>
      <c r="AB115" s="360"/>
      <c r="AC115" s="360"/>
      <c r="AD115" s="360"/>
      <c r="AE115" s="360"/>
      <c r="AF115" s="360"/>
      <c r="AG115" s="360"/>
      <c r="AH115" s="360"/>
      <c r="AI115" s="360"/>
      <c r="AJ115" s="360"/>
      <c r="AK115" s="360"/>
      <c r="AL115" s="360"/>
      <c r="AM115" s="360"/>
      <c r="AN115" s="360"/>
      <c r="AO115" s="360"/>
      <c r="AP115" s="360"/>
      <c r="AQ115" s="360"/>
      <c r="AR115" s="360"/>
      <c r="AS115" s="360"/>
      <c r="AT115" s="360"/>
      <c r="AU115" s="360"/>
      <c r="AV115" s="360"/>
      <c r="AW115" s="360"/>
      <c r="AX115" s="360"/>
      <c r="AY115" s="360"/>
      <c r="AZ115" s="360"/>
      <c r="BA115" s="360"/>
    </row>
    <row r="116" spans="1:53" s="140" customFormat="1" ht="12" customHeight="1">
      <c r="A116" s="139"/>
      <c r="B116" s="139"/>
      <c r="C116" s="139"/>
      <c r="D116" s="139"/>
      <c r="E116" s="139"/>
      <c r="F116" s="139"/>
      <c r="G116" s="139"/>
      <c r="H116" s="139"/>
      <c r="I116" s="139"/>
      <c r="M116" s="360"/>
      <c r="N116" s="360"/>
      <c r="O116" s="360"/>
      <c r="P116" s="360"/>
      <c r="Q116" s="360"/>
      <c r="R116" s="360"/>
      <c r="S116" s="360"/>
      <c r="T116" s="360"/>
      <c r="U116" s="360"/>
      <c r="V116" s="360"/>
      <c r="W116" s="1001"/>
      <c r="X116" s="360"/>
      <c r="Y116" s="360"/>
      <c r="Z116" s="360"/>
      <c r="AA116" s="360"/>
      <c r="AB116" s="360"/>
      <c r="AC116" s="360"/>
      <c r="AD116" s="360"/>
      <c r="AE116" s="360"/>
      <c r="AF116" s="360"/>
      <c r="AG116" s="360"/>
      <c r="AH116" s="360"/>
      <c r="AI116" s="360"/>
      <c r="AJ116" s="360"/>
      <c r="AK116" s="360"/>
      <c r="AL116" s="360"/>
      <c r="AM116" s="360"/>
      <c r="AN116" s="360"/>
      <c r="AO116" s="360"/>
      <c r="AP116" s="360"/>
      <c r="AQ116" s="360"/>
      <c r="AR116" s="360"/>
      <c r="AS116" s="360"/>
      <c r="AT116" s="360"/>
      <c r="AU116" s="360"/>
      <c r="AV116" s="360"/>
      <c r="AW116" s="360"/>
      <c r="AX116" s="360"/>
      <c r="AY116" s="360"/>
      <c r="AZ116" s="360"/>
      <c r="BA116" s="360"/>
    </row>
    <row r="117" spans="1:53" s="179" customFormat="1" ht="12" customHeight="1">
      <c r="A117" s="139"/>
      <c r="B117" s="139"/>
      <c r="C117" s="139"/>
      <c r="D117" s="139"/>
      <c r="E117" s="139"/>
      <c r="F117" s="139"/>
      <c r="G117" s="139"/>
      <c r="H117" s="139"/>
      <c r="I117" s="139"/>
      <c r="M117" s="361"/>
      <c r="N117" s="361"/>
      <c r="O117" s="361"/>
      <c r="P117" s="361"/>
      <c r="Q117" s="361"/>
      <c r="R117" s="361"/>
      <c r="S117" s="361"/>
      <c r="T117" s="361"/>
      <c r="U117" s="361"/>
      <c r="V117" s="361"/>
      <c r="W117" s="1008"/>
      <c r="X117" s="361"/>
      <c r="Y117" s="361"/>
      <c r="Z117" s="361"/>
      <c r="AA117" s="361"/>
      <c r="AB117" s="361"/>
      <c r="AC117" s="361"/>
      <c r="AD117" s="361"/>
      <c r="AE117" s="361"/>
      <c r="AF117" s="361"/>
      <c r="AG117" s="361"/>
      <c r="AH117" s="361"/>
      <c r="AI117" s="361"/>
      <c r="AJ117" s="361"/>
      <c r="AK117" s="361"/>
      <c r="AL117" s="361"/>
      <c r="AM117" s="361"/>
      <c r="AN117" s="361"/>
      <c r="AO117" s="361"/>
      <c r="AP117" s="361"/>
      <c r="AQ117" s="361"/>
      <c r="AR117" s="361"/>
      <c r="AS117" s="361"/>
      <c r="AT117" s="361"/>
      <c r="AU117" s="361"/>
      <c r="AV117" s="361"/>
      <c r="AW117" s="361"/>
      <c r="AX117" s="361"/>
      <c r="AY117" s="361"/>
      <c r="AZ117" s="361"/>
      <c r="BA117" s="361"/>
    </row>
    <row r="118" spans="1:53" s="140" customFormat="1" ht="12" customHeight="1">
      <c r="A118" s="139"/>
      <c r="B118" s="139"/>
      <c r="C118" s="139"/>
      <c r="D118" s="139"/>
      <c r="E118" s="139"/>
      <c r="F118" s="139"/>
      <c r="G118" s="139"/>
      <c r="H118" s="139"/>
      <c r="I118" s="139"/>
      <c r="M118" s="360"/>
      <c r="N118" s="360"/>
      <c r="O118" s="360"/>
      <c r="P118" s="360"/>
      <c r="Q118" s="360"/>
      <c r="R118" s="360"/>
      <c r="S118" s="360"/>
      <c r="T118" s="360"/>
      <c r="U118" s="360"/>
      <c r="V118" s="360"/>
      <c r="W118" s="1001"/>
      <c r="X118" s="360"/>
      <c r="Y118" s="360"/>
      <c r="Z118" s="360"/>
      <c r="AA118" s="360"/>
      <c r="AB118" s="360"/>
      <c r="AC118" s="360"/>
      <c r="AD118" s="360"/>
      <c r="AE118" s="360"/>
      <c r="AF118" s="360"/>
      <c r="AG118" s="360"/>
      <c r="AH118" s="360"/>
      <c r="AI118" s="360"/>
      <c r="AJ118" s="360"/>
      <c r="AK118" s="360"/>
      <c r="AL118" s="360"/>
      <c r="AM118" s="360"/>
      <c r="AN118" s="360"/>
      <c r="AO118" s="360"/>
      <c r="AP118" s="360"/>
      <c r="AQ118" s="360"/>
      <c r="AR118" s="360"/>
      <c r="AS118" s="360"/>
      <c r="AT118" s="360"/>
      <c r="AU118" s="360"/>
      <c r="AV118" s="360"/>
      <c r="AW118" s="360"/>
      <c r="AX118" s="360"/>
      <c r="AY118" s="360"/>
      <c r="AZ118" s="360"/>
      <c r="BA118" s="360"/>
    </row>
    <row r="119" spans="1:53" s="179" customFormat="1" ht="12" customHeight="1">
      <c r="A119" s="139"/>
      <c r="B119" s="139"/>
      <c r="C119" s="139"/>
      <c r="D119" s="139"/>
      <c r="E119" s="139"/>
      <c r="F119" s="139"/>
      <c r="G119" s="139"/>
      <c r="H119" s="139"/>
      <c r="I119" s="139"/>
      <c r="J119" s="176"/>
      <c r="K119" s="176"/>
      <c r="L119" s="176"/>
      <c r="M119" s="361"/>
      <c r="N119" s="361"/>
      <c r="O119" s="361"/>
      <c r="P119" s="361"/>
      <c r="Q119" s="361"/>
      <c r="R119" s="361"/>
      <c r="S119" s="361"/>
      <c r="T119" s="361"/>
      <c r="U119" s="361"/>
      <c r="V119" s="361"/>
      <c r="W119" s="1008"/>
      <c r="X119" s="361"/>
      <c r="Y119" s="361"/>
      <c r="Z119" s="361"/>
      <c r="AA119" s="361"/>
      <c r="AB119" s="361"/>
      <c r="AC119" s="361"/>
      <c r="AD119" s="361"/>
      <c r="AE119" s="361"/>
      <c r="AF119" s="361"/>
      <c r="AG119" s="361"/>
      <c r="AH119" s="361"/>
      <c r="AI119" s="361"/>
      <c r="AJ119" s="361"/>
      <c r="AK119" s="361"/>
      <c r="AL119" s="361"/>
      <c r="AM119" s="361"/>
      <c r="AN119" s="361"/>
      <c r="AO119" s="361"/>
      <c r="AP119" s="361"/>
      <c r="AQ119" s="361"/>
      <c r="AR119" s="361"/>
      <c r="AS119" s="361"/>
      <c r="AT119" s="361"/>
      <c r="AU119" s="361"/>
      <c r="AV119" s="361"/>
      <c r="AW119" s="361"/>
      <c r="AX119" s="361"/>
      <c r="AY119" s="361"/>
      <c r="AZ119" s="361"/>
      <c r="BA119" s="361"/>
    </row>
    <row r="120" spans="1:53" s="140" customFormat="1" ht="12" customHeight="1">
      <c r="A120" s="139"/>
      <c r="B120" s="139"/>
      <c r="C120" s="139"/>
      <c r="D120" s="139"/>
      <c r="E120" s="139"/>
      <c r="F120" s="139"/>
      <c r="G120" s="139"/>
      <c r="H120" s="139"/>
      <c r="I120" s="139"/>
      <c r="J120" s="181"/>
      <c r="K120" s="181"/>
      <c r="L120" s="181"/>
      <c r="M120" s="360"/>
      <c r="N120" s="360"/>
      <c r="O120" s="360"/>
      <c r="P120" s="360"/>
      <c r="Q120" s="360"/>
      <c r="R120" s="360"/>
      <c r="S120" s="360"/>
      <c r="T120" s="360"/>
      <c r="U120" s="360"/>
      <c r="V120" s="360"/>
      <c r="W120" s="1001"/>
      <c r="X120" s="360"/>
      <c r="Y120" s="360"/>
      <c r="Z120" s="360"/>
      <c r="AA120" s="360"/>
      <c r="AB120" s="360"/>
      <c r="AC120" s="360"/>
      <c r="AD120" s="360"/>
      <c r="AE120" s="360"/>
      <c r="AF120" s="360"/>
      <c r="AG120" s="360"/>
      <c r="AH120" s="360"/>
      <c r="AI120" s="360"/>
      <c r="AJ120" s="360"/>
      <c r="AK120" s="360"/>
      <c r="AL120" s="360"/>
      <c r="AM120" s="360"/>
      <c r="AN120" s="360"/>
      <c r="AO120" s="360"/>
      <c r="AP120" s="360"/>
      <c r="AQ120" s="360"/>
      <c r="AR120" s="360"/>
      <c r="AS120" s="360"/>
      <c r="AT120" s="360"/>
      <c r="AU120" s="360"/>
      <c r="AV120" s="360"/>
      <c r="AW120" s="360"/>
      <c r="AX120" s="360"/>
      <c r="AY120" s="360"/>
      <c r="AZ120" s="360"/>
      <c r="BA120" s="360"/>
    </row>
    <row r="121" spans="1:53" ht="12" customHeight="1"/>
    <row r="122" spans="1:53" ht="12" customHeight="1"/>
    <row r="123" spans="1:53" ht="12" customHeight="1"/>
    <row r="124" spans="1:53" ht="12" customHeight="1"/>
    <row r="125" spans="1:53" ht="12" customHeight="1"/>
    <row r="126" spans="1:53" ht="12" customHeight="1"/>
    <row r="127" spans="1:53" ht="12" customHeight="1"/>
    <row r="128" spans="1:53" ht="12" customHeight="1"/>
    <row r="129" spans="1:1" ht="12" customHeight="1">
      <c r="A129" s="162"/>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0">
    <mergeCell ref="A47:K47"/>
    <mergeCell ref="A24:K24"/>
    <mergeCell ref="G9:K9"/>
    <mergeCell ref="A6:K6"/>
    <mergeCell ref="A4:K4"/>
    <mergeCell ref="B9:D9"/>
    <mergeCell ref="K10:K12"/>
    <mergeCell ref="I10:I12"/>
    <mergeCell ref="F10:F12"/>
    <mergeCell ref="E9:F9"/>
  </mergeCells>
  <pageMargins left="0.51181102362204722" right="0.51181102362204722" top="0.90249999999999997" bottom="0.74803149606299213" header="0.31496062992125984" footer="0.31496062992125984"/>
  <pageSetup paperSize="9" scale="75" orientation="portrait" r:id="rId2"/>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8&amp;R&amp;"Calibri Light,Regular"&amp;10Dirección Ejecutiva
Sub Dirección de Gestión de Información</oddFooter>
  </headerFooter>
  <ignoredErrors>
    <ignoredError sqref="N26:Q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4"/>
  </sheetPr>
  <dimension ref="A1:U340"/>
  <sheetViews>
    <sheetView view="pageBreakPreview" zoomScale="130" zoomScaleNormal="100" zoomScaleSheetLayoutView="130" zoomScalePageLayoutView="70" workbookViewId="0">
      <selection activeCell="B23" sqref="B23"/>
    </sheetView>
  </sheetViews>
  <sheetFormatPr defaultRowHeight="11.25"/>
  <cols>
    <col min="1" max="1" width="35" style="139" customWidth="1"/>
    <col min="2" max="2" width="16.5" style="139" customWidth="1"/>
    <col min="3" max="3" width="13.6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97" customWidth="1"/>
    <col min="11" max="11" width="1.5" style="139" customWidth="1"/>
    <col min="12" max="12" width="9.33203125" style="742"/>
    <col min="13" max="13" width="44" style="1169" customWidth="1"/>
    <col min="14" max="14" width="9.33203125" style="362"/>
    <col min="15" max="15" width="10.6640625" style="362" bestFit="1" customWidth="1"/>
    <col min="16" max="16" width="9.33203125" style="362"/>
    <col min="17" max="17" width="14.33203125" style="362" customWidth="1"/>
    <col min="18" max="18" width="12" style="362" customWidth="1"/>
    <col min="19" max="21" width="9.33203125" style="697"/>
    <col min="22" max="16384" width="9.33203125" style="139"/>
  </cols>
  <sheetData>
    <row r="1" spans="1:21" ht="7.5" customHeight="1">
      <c r="A1" s="190"/>
      <c r="B1" s="191"/>
      <c r="C1" s="191"/>
      <c r="D1" s="191"/>
      <c r="E1" s="191"/>
      <c r="F1" s="191"/>
      <c r="G1" s="192"/>
      <c r="H1" s="192"/>
      <c r="I1" s="193"/>
      <c r="J1" s="193"/>
      <c r="K1" s="138"/>
    </row>
    <row r="2" spans="1:21" ht="7.5" customHeight="1">
      <c r="A2" s="194"/>
      <c r="B2" s="195"/>
      <c r="C2" s="195"/>
      <c r="D2" s="195"/>
      <c r="E2" s="195"/>
      <c r="F2" s="195"/>
      <c r="G2" s="196"/>
      <c r="H2" s="196"/>
      <c r="I2" s="196"/>
      <c r="J2" s="196"/>
      <c r="K2" s="141"/>
    </row>
    <row r="3" spans="1:21" ht="7.5" customHeight="1">
      <c r="A3" s="194"/>
      <c r="B3" s="195"/>
      <c r="C3" s="195"/>
      <c r="D3" s="195"/>
      <c r="E3" s="195"/>
      <c r="F3" s="195"/>
      <c r="G3" s="196"/>
      <c r="H3" s="196"/>
      <c r="I3" s="196"/>
      <c r="J3" s="196"/>
      <c r="K3" s="141"/>
    </row>
    <row r="4" spans="1:21" ht="24.75" customHeight="1">
      <c r="A4" s="1360" t="s">
        <v>606</v>
      </c>
      <c r="B4" s="1360"/>
      <c r="C4" s="1360"/>
      <c r="D4" s="1360"/>
      <c r="E4" s="1360"/>
      <c r="F4" s="1360"/>
      <c r="G4" s="1360"/>
      <c r="H4" s="1360"/>
      <c r="I4" s="1360"/>
      <c r="J4" s="1360"/>
      <c r="K4" s="142"/>
    </row>
    <row r="5" spans="1:21" ht="15.95" customHeight="1">
      <c r="A5" s="195"/>
      <c r="B5" s="336"/>
      <c r="C5" s="401"/>
      <c r="D5" s="402"/>
      <c r="E5" s="402"/>
      <c r="F5" s="403"/>
      <c r="G5" s="404"/>
      <c r="H5" s="404"/>
      <c r="I5" s="203"/>
      <c r="J5" s="199"/>
      <c r="K5" s="142"/>
    </row>
    <row r="6" spans="1:21" s="162" customFormat="1" ht="12.75">
      <c r="A6" s="204"/>
      <c r="B6" s="216"/>
      <c r="C6" s="216"/>
      <c r="D6" s="216"/>
      <c r="E6" s="216"/>
      <c r="F6" s="216"/>
      <c r="G6" s="216"/>
      <c r="H6" s="216"/>
      <c r="I6" s="216"/>
      <c r="J6" s="239"/>
      <c r="K6" s="157"/>
      <c r="L6" s="744"/>
      <c r="M6" s="1092"/>
      <c r="N6" s="357"/>
      <c r="O6" s="357"/>
      <c r="P6" s="357"/>
      <c r="Q6" s="357"/>
      <c r="R6" s="357"/>
      <c r="S6" s="699"/>
      <c r="T6" s="699"/>
      <c r="U6" s="699"/>
    </row>
    <row r="7" spans="1:21" s="162" customFormat="1" ht="29.25" customHeight="1">
      <c r="A7" s="1364" t="s">
        <v>81</v>
      </c>
      <c r="B7" s="1356" t="s">
        <v>775</v>
      </c>
      <c r="C7" s="1357"/>
      <c r="D7" s="1358"/>
      <c r="E7" s="216"/>
      <c r="F7" s="216"/>
      <c r="G7" s="1359" t="s">
        <v>370</v>
      </c>
      <c r="H7" s="1359"/>
      <c r="I7" s="1359"/>
      <c r="J7" s="239"/>
      <c r="K7" s="157"/>
      <c r="L7" s="744"/>
      <c r="M7" s="1092"/>
      <c r="N7" s="357"/>
      <c r="O7" s="357"/>
      <c r="P7" s="357"/>
      <c r="Q7" s="357"/>
      <c r="R7" s="357"/>
      <c r="S7" s="699"/>
      <c r="T7" s="699"/>
      <c r="U7" s="699"/>
    </row>
    <row r="8" spans="1:21" s="162" customFormat="1" ht="17.25" customHeight="1">
      <c r="A8" s="1364"/>
      <c r="B8" s="1011">
        <v>2017</v>
      </c>
      <c r="C8" s="1011">
        <v>2016</v>
      </c>
      <c r="D8" s="1361" t="s">
        <v>49</v>
      </c>
      <c r="E8" s="216"/>
      <c r="F8" s="216"/>
      <c r="G8" s="216"/>
      <c r="H8" s="216"/>
      <c r="I8" s="216"/>
      <c r="J8" s="239"/>
      <c r="K8" s="157"/>
      <c r="L8" s="744"/>
      <c r="M8" s="1170" t="s">
        <v>18</v>
      </c>
      <c r="N8" s="1005">
        <v>2017</v>
      </c>
      <c r="O8" s="1005">
        <v>2016</v>
      </c>
      <c r="P8" s="357"/>
      <c r="Q8" s="357"/>
      <c r="R8" s="357"/>
      <c r="S8" s="699"/>
      <c r="T8" s="699"/>
      <c r="U8" s="699"/>
    </row>
    <row r="9" spans="1:21" s="162" customFormat="1" ht="17.25" customHeight="1">
      <c r="A9" s="1364"/>
      <c r="B9" s="1010">
        <v>42907.864583333336</v>
      </c>
      <c r="C9" s="683">
        <v>42543.833333333336</v>
      </c>
      <c r="D9" s="1362"/>
      <c r="E9" s="216"/>
      <c r="F9" s="216"/>
      <c r="G9" s="216"/>
      <c r="H9" s="216"/>
      <c r="I9" s="216"/>
      <c r="J9" s="239"/>
      <c r="K9" s="157"/>
      <c r="L9" s="744"/>
      <c r="M9" s="1092" t="s">
        <v>505</v>
      </c>
      <c r="N9" s="357">
        <v>0</v>
      </c>
      <c r="O9" s="357">
        <v>0</v>
      </c>
      <c r="P9" s="357"/>
      <c r="Q9" s="357"/>
      <c r="R9" s="357"/>
      <c r="S9" s="699"/>
      <c r="T9" s="699"/>
      <c r="U9" s="699"/>
    </row>
    <row r="10" spans="1:21" s="162" customFormat="1" ht="17.25" customHeight="1">
      <c r="A10" s="1365"/>
      <c r="B10" s="526">
        <v>42907.864583333336</v>
      </c>
      <c r="C10" s="684">
        <v>42543.833333333336</v>
      </c>
      <c r="D10" s="1363"/>
      <c r="E10" s="216"/>
      <c r="F10" s="216"/>
      <c r="G10" s="216"/>
      <c r="H10" s="216"/>
      <c r="I10" s="216"/>
      <c r="J10" s="239"/>
      <c r="K10" s="157"/>
      <c r="L10" s="744"/>
      <c r="M10" s="1092" t="s">
        <v>512</v>
      </c>
      <c r="N10" s="357">
        <v>0</v>
      </c>
      <c r="O10" s="357">
        <v>11.718</v>
      </c>
      <c r="P10" s="357"/>
      <c r="Q10" s="357"/>
      <c r="R10" s="357"/>
      <c r="S10" s="699"/>
      <c r="T10" s="699"/>
      <c r="U10" s="699"/>
    </row>
    <row r="11" spans="1:21" s="162" customFormat="1" ht="12.75">
      <c r="A11" s="290" t="s">
        <v>215</v>
      </c>
      <c r="B11" s="678">
        <v>1187.0706</v>
      </c>
      <c r="C11" s="678">
        <v>1125.6618599999999</v>
      </c>
      <c r="D11" s="297">
        <f>IF(C11=0,"",B11/C11-1)</f>
        <v>5.4553451779915552E-2</v>
      </c>
      <c r="E11" s="216"/>
      <c r="F11" s="216"/>
      <c r="G11" s="216"/>
      <c r="H11" s="216"/>
      <c r="I11" s="216"/>
      <c r="J11" s="239"/>
      <c r="K11" s="157"/>
      <c r="L11" s="744"/>
      <c r="M11" s="1092" t="s">
        <v>513</v>
      </c>
      <c r="N11" s="357">
        <v>0</v>
      </c>
      <c r="O11" s="357"/>
      <c r="P11" s="357"/>
      <c r="Q11" s="357"/>
      <c r="R11" s="357"/>
      <c r="S11" s="699"/>
      <c r="T11" s="699"/>
      <c r="U11" s="699"/>
    </row>
    <row r="12" spans="1:21" s="162" customFormat="1" ht="12.75">
      <c r="A12" s="668" t="s">
        <v>524</v>
      </c>
      <c r="B12" s="688">
        <v>870.31692999999996</v>
      </c>
      <c r="C12" s="688">
        <v>1039.3417199999999</v>
      </c>
      <c r="D12" s="689">
        <f>IF(C12=0,"",B12/C12-1)</f>
        <v>-0.16262677303091422</v>
      </c>
      <c r="E12" s="216"/>
      <c r="F12" s="216"/>
      <c r="G12" s="216"/>
      <c r="H12" s="216"/>
      <c r="I12" s="216"/>
      <c r="J12" s="239"/>
      <c r="K12" s="157"/>
      <c r="L12" s="744"/>
      <c r="M12" s="1092" t="s">
        <v>522</v>
      </c>
      <c r="N12" s="357">
        <v>0</v>
      </c>
      <c r="O12" s="357">
        <v>0</v>
      </c>
      <c r="P12" s="357"/>
      <c r="Q12" s="357"/>
      <c r="R12" s="357"/>
      <c r="S12" s="699"/>
      <c r="T12" s="699"/>
      <c r="U12" s="699"/>
    </row>
    <row r="13" spans="1:21" s="162" customFormat="1" ht="12.75">
      <c r="A13" s="669" t="s">
        <v>253</v>
      </c>
      <c r="B13" s="690">
        <v>865.52495999999996</v>
      </c>
      <c r="C13" s="690">
        <v>850.28976</v>
      </c>
      <c r="D13" s="691">
        <f t="shared" ref="D13:D64" si="0">IF(C13=0,"",B13/C13-1)</f>
        <v>1.7917656682117311E-2</v>
      </c>
      <c r="E13" s="216"/>
      <c r="F13" s="216"/>
      <c r="G13" s="216"/>
      <c r="H13" s="216"/>
      <c r="I13" s="216"/>
      <c r="J13" s="239"/>
      <c r="K13" s="157"/>
      <c r="L13" s="744"/>
      <c r="M13" s="1092" t="s">
        <v>523</v>
      </c>
      <c r="N13" s="357">
        <v>0</v>
      </c>
      <c r="O13" s="357">
        <v>0</v>
      </c>
      <c r="P13" s="357"/>
      <c r="Q13" s="357"/>
      <c r="R13" s="357"/>
      <c r="S13" s="699"/>
      <c r="T13" s="699"/>
      <c r="U13" s="699"/>
    </row>
    <row r="14" spans="1:21" s="162" customFormat="1" ht="12.75">
      <c r="A14" s="668" t="s">
        <v>521</v>
      </c>
      <c r="B14" s="688">
        <v>572.93893000000003</v>
      </c>
      <c r="C14" s="688">
        <v>1032.4128000000001</v>
      </c>
      <c r="D14" s="689">
        <f t="shared" si="0"/>
        <v>-0.44504859877754321</v>
      </c>
      <c r="E14" s="216"/>
      <c r="F14" s="216"/>
      <c r="G14" s="216"/>
      <c r="H14" s="216"/>
      <c r="I14" s="216"/>
      <c r="J14" s="239"/>
      <c r="K14" s="157"/>
      <c r="L14" s="744"/>
      <c r="M14" s="1092" t="s">
        <v>507</v>
      </c>
      <c r="N14" s="357">
        <v>0</v>
      </c>
      <c r="O14" s="357"/>
      <c r="P14" s="357"/>
      <c r="Q14" s="357"/>
      <c r="R14" s="357"/>
      <c r="S14" s="699"/>
      <c r="T14" s="699"/>
      <c r="U14" s="699"/>
    </row>
    <row r="15" spans="1:21" s="162" customFormat="1" ht="12.75">
      <c r="A15" s="669" t="s">
        <v>554</v>
      </c>
      <c r="B15" s="690">
        <v>552.06059000000005</v>
      </c>
      <c r="C15" s="690">
        <v>0</v>
      </c>
      <c r="D15" s="691" t="str">
        <f t="shared" si="0"/>
        <v/>
      </c>
      <c r="E15" s="216"/>
      <c r="F15" s="216"/>
      <c r="G15" s="216"/>
      <c r="H15" s="216"/>
      <c r="I15" s="216"/>
      <c r="J15" s="239"/>
      <c r="K15" s="157"/>
      <c r="L15" s="744"/>
      <c r="M15" s="1092" t="s">
        <v>269</v>
      </c>
      <c r="N15" s="357">
        <v>0</v>
      </c>
      <c r="O15" s="357">
        <v>0</v>
      </c>
      <c r="P15" s="357"/>
      <c r="Q15" s="357"/>
      <c r="R15" s="357"/>
      <c r="S15" s="699"/>
      <c r="T15" s="699"/>
      <c r="U15" s="699"/>
    </row>
    <row r="16" spans="1:21" s="162" customFormat="1" ht="12.75">
      <c r="A16" s="668" t="s">
        <v>187</v>
      </c>
      <c r="B16" s="688">
        <v>331.59863999999999</v>
      </c>
      <c r="C16" s="688">
        <v>292.33368000000002</v>
      </c>
      <c r="D16" s="689">
        <f t="shared" si="0"/>
        <v>0.1343155533772229</v>
      </c>
      <c r="E16" s="216"/>
      <c r="F16" s="216"/>
      <c r="G16" s="216"/>
      <c r="H16" s="216"/>
      <c r="I16" s="216"/>
      <c r="J16" s="239"/>
      <c r="K16" s="157"/>
      <c r="L16" s="744"/>
      <c r="M16" s="1092" t="s">
        <v>499</v>
      </c>
      <c r="N16" s="357">
        <v>0</v>
      </c>
      <c r="O16" s="357">
        <v>0</v>
      </c>
      <c r="P16" s="357"/>
      <c r="Q16" s="357"/>
      <c r="R16" s="357"/>
      <c r="S16" s="699"/>
      <c r="T16" s="699"/>
      <c r="U16" s="699"/>
    </row>
    <row r="17" spans="1:21" s="162" customFormat="1" ht="12.75">
      <c r="A17" s="669" t="s">
        <v>555</v>
      </c>
      <c r="B17" s="690">
        <v>251.28774999999999</v>
      </c>
      <c r="C17" s="690">
        <v>293.86067000000003</v>
      </c>
      <c r="D17" s="691">
        <f t="shared" si="0"/>
        <v>-0.14487450804491819</v>
      </c>
      <c r="E17" s="216"/>
      <c r="F17" s="216"/>
      <c r="G17" s="216"/>
      <c r="H17" s="216"/>
      <c r="I17" s="216"/>
      <c r="J17" s="239"/>
      <c r="K17" s="157"/>
      <c r="L17" s="744"/>
      <c r="M17" s="1092" t="s">
        <v>773</v>
      </c>
      <c r="N17" s="357">
        <v>0</v>
      </c>
      <c r="O17" s="357">
        <v>0</v>
      </c>
      <c r="P17" s="357"/>
      <c r="Q17" s="357"/>
      <c r="R17" s="357"/>
      <c r="S17" s="699"/>
      <c r="T17" s="699"/>
      <c r="U17" s="699"/>
    </row>
    <row r="18" spans="1:21" s="162" customFormat="1" ht="12.75">
      <c r="A18" s="668" t="s">
        <v>67</v>
      </c>
      <c r="B18" s="688">
        <v>201.54910000000001</v>
      </c>
      <c r="C18" s="688">
        <v>236.12589</v>
      </c>
      <c r="D18" s="689">
        <f t="shared" si="0"/>
        <v>-0.14643370957754775</v>
      </c>
      <c r="E18" s="216"/>
      <c r="F18" s="216"/>
      <c r="G18" s="216"/>
      <c r="H18" s="216"/>
      <c r="I18" s="216"/>
      <c r="J18" s="239"/>
      <c r="K18" s="157"/>
      <c r="L18" s="744"/>
      <c r="M18" s="1092" t="s">
        <v>72</v>
      </c>
      <c r="N18" s="357">
        <v>0</v>
      </c>
      <c r="O18" s="357">
        <v>0</v>
      </c>
      <c r="P18" s="357"/>
      <c r="Q18" s="357"/>
      <c r="R18" s="357"/>
      <c r="S18" s="699"/>
      <c r="T18" s="699"/>
      <c r="U18" s="699"/>
    </row>
    <row r="19" spans="1:21" s="162" customFormat="1" ht="12.75">
      <c r="A19" s="669" t="s">
        <v>66</v>
      </c>
      <c r="B19" s="690">
        <v>197.18293</v>
      </c>
      <c r="C19" s="690">
        <v>152.72465</v>
      </c>
      <c r="D19" s="691">
        <f t="shared" si="0"/>
        <v>0.29110087991689615</v>
      </c>
      <c r="E19" s="216"/>
      <c r="F19" s="216"/>
      <c r="G19" s="216"/>
      <c r="H19" s="216"/>
      <c r="I19" s="216"/>
      <c r="J19" s="239" t="s">
        <v>643</v>
      </c>
      <c r="K19" s="157"/>
      <c r="L19" s="744"/>
      <c r="M19" s="1092" t="s">
        <v>75</v>
      </c>
      <c r="N19" s="357">
        <v>0</v>
      </c>
      <c r="O19" s="357">
        <v>0</v>
      </c>
      <c r="P19" s="357"/>
      <c r="Q19" s="357"/>
      <c r="R19" s="357"/>
      <c r="S19" s="699"/>
      <c r="T19" s="699"/>
      <c r="U19" s="699"/>
    </row>
    <row r="20" spans="1:21" s="162" customFormat="1" ht="12.75">
      <c r="A20" s="668" t="s">
        <v>520</v>
      </c>
      <c r="B20" s="688">
        <v>169.79793000000001</v>
      </c>
      <c r="C20" s="688">
        <v>6.1777300000000004</v>
      </c>
      <c r="D20" s="689">
        <f t="shared" si="0"/>
        <v>26.485489006479725</v>
      </c>
      <c r="E20" s="216"/>
      <c r="F20" s="216"/>
      <c r="G20" s="216"/>
      <c r="H20" s="216"/>
      <c r="I20" s="216"/>
      <c r="J20" s="239"/>
      <c r="K20" s="157"/>
      <c r="L20" s="744"/>
      <c r="M20" s="1092" t="s">
        <v>265</v>
      </c>
      <c r="N20" s="357">
        <v>0</v>
      </c>
      <c r="O20" s="357">
        <v>0</v>
      </c>
      <c r="P20" s="357"/>
      <c r="Q20" s="357"/>
      <c r="R20" s="357"/>
      <c r="S20" s="699"/>
      <c r="T20" s="699"/>
      <c r="U20" s="699"/>
    </row>
    <row r="21" spans="1:21" s="162" customFormat="1" ht="12.75">
      <c r="A21" s="669" t="s">
        <v>243</v>
      </c>
      <c r="B21" s="690">
        <v>150.16015999999999</v>
      </c>
      <c r="C21" s="690">
        <v>0</v>
      </c>
      <c r="D21" s="691" t="str">
        <f t="shared" si="0"/>
        <v/>
      </c>
      <c r="E21" s="216"/>
      <c r="F21" s="216"/>
      <c r="G21" s="216"/>
      <c r="H21" s="216"/>
      <c r="I21" s="216"/>
      <c r="J21" s="239"/>
      <c r="K21" s="157"/>
      <c r="L21" s="744"/>
      <c r="M21" s="1092" t="s">
        <v>76</v>
      </c>
      <c r="N21" s="357">
        <v>0</v>
      </c>
      <c r="O21" s="357">
        <v>194.35008999999999</v>
      </c>
      <c r="P21" s="357"/>
      <c r="Q21" s="357"/>
      <c r="R21" s="357"/>
      <c r="S21" s="699"/>
      <c r="T21" s="699"/>
      <c r="U21" s="699"/>
    </row>
    <row r="22" spans="1:21" s="162" customFormat="1" ht="12.75">
      <c r="A22" s="668" t="s">
        <v>518</v>
      </c>
      <c r="B22" s="688">
        <v>142.41273000000001</v>
      </c>
      <c r="C22" s="688">
        <v>132.74343999999999</v>
      </c>
      <c r="D22" s="689">
        <f t="shared" si="0"/>
        <v>7.2841942321217656E-2</v>
      </c>
      <c r="E22" s="216"/>
      <c r="F22" s="216"/>
      <c r="G22" s="216"/>
      <c r="H22" s="216"/>
      <c r="I22" s="216"/>
      <c r="J22" s="239"/>
      <c r="K22" s="157"/>
      <c r="L22" s="744"/>
      <c r="M22" s="1092" t="s">
        <v>77</v>
      </c>
      <c r="N22" s="1144">
        <v>0</v>
      </c>
      <c r="O22" s="1144">
        <v>175.08655999999999</v>
      </c>
      <c r="P22" s="357"/>
      <c r="Q22" s="357"/>
      <c r="R22" s="357"/>
      <c r="S22" s="699"/>
      <c r="T22" s="699"/>
      <c r="U22" s="699"/>
    </row>
    <row r="23" spans="1:21" s="162" customFormat="1" ht="12.75">
      <c r="A23" s="669" t="s">
        <v>516</v>
      </c>
      <c r="B23" s="690">
        <v>130.42132000000001</v>
      </c>
      <c r="C23" s="690">
        <v>95.942790000000002</v>
      </c>
      <c r="D23" s="691">
        <f t="shared" si="0"/>
        <v>0.35936551355239943</v>
      </c>
      <c r="E23" s="216"/>
      <c r="F23" s="216"/>
      <c r="G23" s="216"/>
      <c r="H23" s="216"/>
      <c r="I23" s="216"/>
      <c r="J23" s="239"/>
      <c r="K23" s="157"/>
      <c r="L23" s="744"/>
      <c r="M23" s="1092" t="s">
        <v>734</v>
      </c>
      <c r="N23" s="357">
        <v>0</v>
      </c>
      <c r="O23" s="357">
        <v>11.27791</v>
      </c>
      <c r="P23" s="357"/>
      <c r="Q23" s="357"/>
      <c r="R23" s="357"/>
      <c r="S23" s="699"/>
      <c r="T23" s="699"/>
      <c r="U23" s="699"/>
    </row>
    <row r="24" spans="1:21" s="162" customFormat="1" ht="12.75">
      <c r="A24" s="668" t="s">
        <v>68</v>
      </c>
      <c r="B24" s="688">
        <v>120.94345</v>
      </c>
      <c r="C24" s="688">
        <v>87.146919999999994</v>
      </c>
      <c r="D24" s="689">
        <f t="shared" si="0"/>
        <v>0.38781095189594783</v>
      </c>
      <c r="E24" s="216"/>
      <c r="F24" s="216"/>
      <c r="G24" s="216"/>
      <c r="H24" s="216"/>
      <c r="I24" s="216"/>
      <c r="J24" s="239"/>
      <c r="K24" s="157"/>
      <c r="L24" s="744"/>
      <c r="M24" s="1092" t="s">
        <v>506</v>
      </c>
      <c r="N24" s="357">
        <v>0.84894999999999998</v>
      </c>
      <c r="O24" s="357">
        <v>0</v>
      </c>
      <c r="P24" s="357"/>
      <c r="Q24" s="357"/>
      <c r="R24" s="357"/>
      <c r="S24" s="699"/>
      <c r="T24" s="699"/>
      <c r="U24" s="699"/>
    </row>
    <row r="25" spans="1:21" s="162" customFormat="1" ht="12.75">
      <c r="A25" s="669" t="s">
        <v>519</v>
      </c>
      <c r="B25" s="690">
        <v>92.333160000000007</v>
      </c>
      <c r="C25" s="690"/>
      <c r="D25" s="691" t="str">
        <f t="shared" si="0"/>
        <v/>
      </c>
      <c r="E25" s="216"/>
      <c r="F25" s="216"/>
      <c r="G25" s="216"/>
      <c r="H25" s="216"/>
      <c r="I25" s="216"/>
      <c r="J25" s="239"/>
      <c r="K25" s="157"/>
      <c r="L25" s="744"/>
      <c r="M25" s="1092" t="s">
        <v>508</v>
      </c>
      <c r="N25" s="357">
        <v>1.4499</v>
      </c>
      <c r="O25" s="357">
        <v>1.4006799999999999</v>
      </c>
      <c r="P25" s="357"/>
      <c r="Q25" s="357"/>
      <c r="R25" s="357"/>
      <c r="S25" s="699"/>
      <c r="T25" s="699"/>
      <c r="U25" s="699"/>
    </row>
    <row r="26" spans="1:21" s="162" customFormat="1" ht="12.75">
      <c r="A26" s="668" t="s">
        <v>551</v>
      </c>
      <c r="B26" s="688">
        <v>84.793520000000001</v>
      </c>
      <c r="C26" s="688">
        <v>93.732619999999997</v>
      </c>
      <c r="D26" s="689">
        <f t="shared" si="0"/>
        <v>-9.5368079970452047E-2</v>
      </c>
      <c r="E26" s="216"/>
      <c r="F26" s="216"/>
      <c r="G26" s="216"/>
      <c r="H26" s="216"/>
      <c r="I26" s="216"/>
      <c r="J26" s="239"/>
      <c r="K26" s="157"/>
      <c r="L26" s="744"/>
      <c r="M26" s="1092" t="s">
        <v>758</v>
      </c>
      <c r="N26" s="357">
        <v>2.52</v>
      </c>
      <c r="O26" s="357">
        <v>1.46</v>
      </c>
      <c r="P26" s="357"/>
      <c r="Q26" s="357"/>
      <c r="R26" s="357"/>
      <c r="S26" s="699"/>
      <c r="T26" s="699"/>
      <c r="U26" s="699"/>
    </row>
    <row r="27" spans="1:21" s="162" customFormat="1" ht="12.75">
      <c r="A27" s="669" t="s">
        <v>771</v>
      </c>
      <c r="B27" s="690">
        <v>72.490799999999993</v>
      </c>
      <c r="C27" s="690">
        <v>58.550550000000001</v>
      </c>
      <c r="D27" s="691">
        <f t="shared" si="0"/>
        <v>0.23808913835992995</v>
      </c>
      <c r="E27" s="216"/>
      <c r="F27" s="216"/>
      <c r="G27" s="216"/>
      <c r="H27" s="216"/>
      <c r="I27" s="216"/>
      <c r="J27" s="239"/>
      <c r="K27" s="157"/>
      <c r="L27" s="744"/>
      <c r="M27" s="1092" t="s">
        <v>71</v>
      </c>
      <c r="N27" s="357">
        <v>2.7587999999999999</v>
      </c>
      <c r="O27" s="357">
        <v>4.2077400000000003</v>
      </c>
      <c r="P27" s="357"/>
      <c r="Q27" s="357"/>
      <c r="R27" s="357"/>
      <c r="S27" s="699"/>
      <c r="T27" s="699"/>
      <c r="U27" s="699"/>
    </row>
    <row r="28" spans="1:21" s="162" customFormat="1" ht="12.75">
      <c r="A28" s="668" t="s">
        <v>70</v>
      </c>
      <c r="B28" s="688">
        <v>61.922440000000002</v>
      </c>
      <c r="C28" s="688">
        <v>51.461370000000002</v>
      </c>
      <c r="D28" s="689">
        <f t="shared" si="0"/>
        <v>0.20328005259090465</v>
      </c>
      <c r="E28" s="216"/>
      <c r="F28" s="216"/>
      <c r="G28" s="216"/>
      <c r="H28" s="216"/>
      <c r="I28" s="216"/>
      <c r="J28" s="239"/>
      <c r="K28" s="157"/>
      <c r="L28" s="744"/>
      <c r="M28" s="1092" t="s">
        <v>509</v>
      </c>
      <c r="N28" s="357">
        <v>3.2</v>
      </c>
      <c r="O28" s="357">
        <v>2.8</v>
      </c>
      <c r="P28" s="357"/>
      <c r="Q28" s="357"/>
      <c r="R28" s="357"/>
      <c r="S28" s="699"/>
      <c r="T28" s="699"/>
      <c r="U28" s="699"/>
    </row>
    <row r="29" spans="1:21" s="162" customFormat="1" ht="12.75">
      <c r="A29" s="669" t="s">
        <v>258</v>
      </c>
      <c r="B29" s="690">
        <v>56.116979999999998</v>
      </c>
      <c r="C29" s="690">
        <v>109.55425</v>
      </c>
      <c r="D29" s="691">
        <f t="shared" si="0"/>
        <v>-0.48776994046328648</v>
      </c>
      <c r="E29" s="216"/>
      <c r="F29" s="216"/>
      <c r="G29" s="216"/>
      <c r="H29" s="216"/>
      <c r="I29" s="216"/>
      <c r="J29" s="239"/>
      <c r="K29" s="157"/>
      <c r="L29" s="744"/>
      <c r="M29" s="1092" t="s">
        <v>761</v>
      </c>
      <c r="N29" s="357">
        <v>3.371</v>
      </c>
      <c r="O29" s="357">
        <v>1.9790000000000001</v>
      </c>
      <c r="P29" s="357"/>
      <c r="Q29" s="357"/>
      <c r="R29" s="357"/>
      <c r="S29" s="699"/>
      <c r="T29" s="699"/>
      <c r="U29" s="699"/>
    </row>
    <row r="30" spans="1:21" s="162" customFormat="1" ht="12.75">
      <c r="A30" s="668" t="s">
        <v>69</v>
      </c>
      <c r="B30" s="688">
        <v>50.037269999999999</v>
      </c>
      <c r="C30" s="688">
        <v>44.670819999999999</v>
      </c>
      <c r="D30" s="689">
        <f t="shared" si="0"/>
        <v>0.12013323238749596</v>
      </c>
      <c r="E30" s="216"/>
      <c r="F30" s="216"/>
      <c r="G30" s="216"/>
      <c r="H30" s="216"/>
      <c r="I30" s="216"/>
      <c r="J30" s="239"/>
      <c r="K30" s="157"/>
      <c r="L30" s="744"/>
      <c r="M30" s="1092" t="s">
        <v>490</v>
      </c>
      <c r="N30" s="357">
        <v>3.68398</v>
      </c>
      <c r="O30" s="357">
        <v>2.57037</v>
      </c>
      <c r="P30" s="357"/>
      <c r="Q30" s="357"/>
      <c r="R30" s="357"/>
      <c r="S30" s="699"/>
      <c r="T30" s="699"/>
      <c r="U30" s="699"/>
    </row>
    <row r="31" spans="1:21" s="162" customFormat="1" ht="12.75">
      <c r="A31" s="669" t="s">
        <v>514</v>
      </c>
      <c r="B31" s="690">
        <v>45.975670000000001</v>
      </c>
      <c r="C31" s="690">
        <v>49.693359999999998</v>
      </c>
      <c r="D31" s="691">
        <f t="shared" si="0"/>
        <v>-7.4812610779387834E-2</v>
      </c>
      <c r="E31" s="216"/>
      <c r="F31" s="216"/>
      <c r="G31" s="216"/>
      <c r="H31" s="216"/>
      <c r="I31" s="216"/>
      <c r="J31" s="239"/>
      <c r="K31" s="157"/>
      <c r="L31" s="744"/>
      <c r="M31" s="1092" t="s">
        <v>510</v>
      </c>
      <c r="N31" s="357">
        <v>6.67042</v>
      </c>
      <c r="O31" s="357">
        <v>6.01023</v>
      </c>
      <c r="P31" s="357"/>
      <c r="Q31" s="357"/>
      <c r="R31" s="357"/>
      <c r="S31" s="699"/>
      <c r="T31" s="699"/>
      <c r="U31" s="699"/>
    </row>
    <row r="32" spans="1:21" s="162" customFormat="1" ht="12.75">
      <c r="A32" s="668" t="s">
        <v>226</v>
      </c>
      <c r="B32" s="688">
        <v>28.189550000000001</v>
      </c>
      <c r="C32" s="688">
        <v>0</v>
      </c>
      <c r="D32" s="689" t="str">
        <f t="shared" si="0"/>
        <v/>
      </c>
      <c r="E32" s="216"/>
      <c r="F32" s="216"/>
      <c r="G32" s="216"/>
      <c r="H32" s="216"/>
      <c r="I32" s="216"/>
      <c r="J32" s="239"/>
      <c r="K32" s="157"/>
      <c r="L32" s="744"/>
      <c r="M32" s="1092" t="s">
        <v>704</v>
      </c>
      <c r="N32" s="357">
        <v>9.4724699999999995</v>
      </c>
      <c r="O32" s="357">
        <v>5.0012600000000003</v>
      </c>
      <c r="P32" s="357"/>
      <c r="Q32" s="357"/>
      <c r="R32" s="357"/>
      <c r="S32" s="699"/>
      <c r="T32" s="699"/>
      <c r="U32" s="699"/>
    </row>
    <row r="33" spans="1:21" s="162" customFormat="1" ht="12.75">
      <c r="A33" s="685" t="s">
        <v>772</v>
      </c>
      <c r="B33" s="686">
        <v>22.759620000000002</v>
      </c>
      <c r="C33" s="686">
        <v>19.498049999999999</v>
      </c>
      <c r="D33" s="687">
        <f t="shared" si="0"/>
        <v>0.16727672767276736</v>
      </c>
      <c r="E33" s="216"/>
      <c r="F33" s="216"/>
      <c r="G33" s="216"/>
      <c r="H33" s="216"/>
      <c r="I33" s="216"/>
      <c r="J33" s="239"/>
      <c r="K33" s="157"/>
      <c r="L33" s="744"/>
      <c r="M33" s="1092" t="s">
        <v>774</v>
      </c>
      <c r="N33" s="357">
        <v>11.451700000000001</v>
      </c>
      <c r="O33" s="357">
        <v>6.5955700000000004</v>
      </c>
      <c r="P33" s="357"/>
      <c r="Q33" s="357"/>
      <c r="R33" s="357"/>
      <c r="S33" s="699"/>
      <c r="T33" s="699"/>
      <c r="U33" s="699"/>
    </row>
    <row r="34" spans="1:21" s="162" customFormat="1" ht="12.75">
      <c r="A34" s="294" t="s">
        <v>715</v>
      </c>
      <c r="B34" s="594">
        <v>19.391210000000001</v>
      </c>
      <c r="C34" s="594"/>
      <c r="D34" s="299" t="str">
        <f t="shared" si="0"/>
        <v/>
      </c>
      <c r="E34" s="216"/>
      <c r="F34" s="216"/>
      <c r="G34" s="216"/>
      <c r="H34" s="216"/>
      <c r="I34" s="216"/>
      <c r="J34" s="239"/>
      <c r="K34" s="157"/>
      <c r="L34" s="744"/>
      <c r="M34" s="1092" t="s">
        <v>553</v>
      </c>
      <c r="N34" s="357">
        <v>14.27637</v>
      </c>
      <c r="O34" s="357">
        <v>6.2239399999999998</v>
      </c>
      <c r="P34" s="357"/>
      <c r="Q34" s="357"/>
      <c r="R34" s="357"/>
      <c r="S34" s="699"/>
      <c r="T34" s="699"/>
      <c r="U34" s="699"/>
    </row>
    <row r="35" spans="1:21" s="162" customFormat="1" ht="12.75">
      <c r="A35" s="293" t="s">
        <v>760</v>
      </c>
      <c r="B35" s="593">
        <v>19.103999999999999</v>
      </c>
      <c r="C35" s="593">
        <v>16.295999999999999</v>
      </c>
      <c r="D35" s="298">
        <f t="shared" si="0"/>
        <v>0.17231222385861567</v>
      </c>
      <c r="E35" s="216"/>
      <c r="F35" s="216"/>
      <c r="G35" s="216"/>
      <c r="H35" s="216"/>
      <c r="I35" s="216"/>
      <c r="J35" s="239"/>
      <c r="K35" s="157"/>
      <c r="L35" s="744"/>
      <c r="M35" s="1092" t="s">
        <v>552</v>
      </c>
      <c r="N35" s="357">
        <v>14.63743</v>
      </c>
      <c r="O35" s="357"/>
      <c r="P35" s="357"/>
      <c r="Q35" s="357"/>
      <c r="R35" s="357"/>
      <c r="S35" s="699"/>
      <c r="T35" s="699"/>
      <c r="U35" s="699"/>
    </row>
    <row r="36" spans="1:21" s="162" customFormat="1" ht="12.75">
      <c r="A36" s="294" t="s">
        <v>721</v>
      </c>
      <c r="B36" s="594">
        <v>15.301640000000001</v>
      </c>
      <c r="C36" s="594">
        <v>8.1210799999999992</v>
      </c>
      <c r="D36" s="299">
        <f t="shared" si="0"/>
        <v>0.88418781738389507</v>
      </c>
      <c r="E36" s="216"/>
      <c r="F36" s="216"/>
      <c r="G36" s="216"/>
      <c r="H36" s="216"/>
      <c r="I36" s="216"/>
      <c r="J36" s="239"/>
      <c r="K36" s="157"/>
      <c r="L36" s="744"/>
      <c r="M36" s="1092" t="s">
        <v>511</v>
      </c>
      <c r="N36" s="357">
        <v>14.744210000000001</v>
      </c>
      <c r="O36" s="357">
        <v>14.91929</v>
      </c>
      <c r="P36" s="357"/>
      <c r="Q36" s="357"/>
      <c r="R36" s="357"/>
      <c r="S36" s="699"/>
      <c r="T36" s="699"/>
      <c r="U36" s="699"/>
    </row>
    <row r="37" spans="1:21" s="162" customFormat="1" ht="12.75">
      <c r="A37" s="293" t="s">
        <v>511</v>
      </c>
      <c r="B37" s="593">
        <v>14.744210000000001</v>
      </c>
      <c r="C37" s="593">
        <v>14.91929</v>
      </c>
      <c r="D37" s="298">
        <f t="shared" si="0"/>
        <v>-1.1735142892188577E-2</v>
      </c>
      <c r="E37" s="216"/>
      <c r="F37" s="216"/>
      <c r="G37" s="216"/>
      <c r="H37" s="216"/>
      <c r="I37" s="216"/>
      <c r="J37" s="239"/>
      <c r="K37" s="157"/>
      <c r="L37" s="744"/>
      <c r="M37" s="1092" t="s">
        <v>721</v>
      </c>
      <c r="N37" s="357">
        <v>15.301640000000001</v>
      </c>
      <c r="O37" s="357">
        <v>8.1210799999999992</v>
      </c>
      <c r="P37" s="357"/>
      <c r="Q37" s="357"/>
      <c r="R37" s="357"/>
      <c r="S37" s="699"/>
      <c r="T37" s="699"/>
      <c r="U37" s="699"/>
    </row>
    <row r="38" spans="1:21" s="162" customFormat="1" ht="12.75">
      <c r="A38" s="294" t="s">
        <v>552</v>
      </c>
      <c r="B38" s="594">
        <v>14.63743</v>
      </c>
      <c r="C38" s="594"/>
      <c r="D38" s="299" t="str">
        <f t="shared" si="0"/>
        <v/>
      </c>
      <c r="E38" s="216"/>
      <c r="F38" s="216"/>
      <c r="G38" s="216"/>
      <c r="H38" s="216"/>
      <c r="I38" s="216"/>
      <c r="J38" s="239"/>
      <c r="K38" s="157"/>
      <c r="L38" s="744"/>
      <c r="M38" s="1092" t="s">
        <v>760</v>
      </c>
      <c r="N38" s="357">
        <v>19.103999999999999</v>
      </c>
      <c r="O38" s="357">
        <v>16.295999999999999</v>
      </c>
      <c r="P38" s="357"/>
      <c r="Q38" s="357"/>
      <c r="R38" s="357"/>
      <c r="S38" s="699"/>
      <c r="T38" s="699"/>
      <c r="U38" s="699"/>
    </row>
    <row r="39" spans="1:21" s="162" customFormat="1" ht="12.75">
      <c r="A39" s="293" t="s">
        <v>553</v>
      </c>
      <c r="B39" s="593">
        <v>14.27637</v>
      </c>
      <c r="C39" s="593">
        <v>6.2239399999999998</v>
      </c>
      <c r="D39" s="298">
        <f t="shared" si="0"/>
        <v>1.2937833590940788</v>
      </c>
      <c r="E39" s="216"/>
      <c r="F39" s="216"/>
      <c r="G39" s="216"/>
      <c r="H39" s="216"/>
      <c r="I39" s="216"/>
      <c r="J39" s="239"/>
      <c r="K39" s="157"/>
      <c r="L39" s="744"/>
      <c r="M39" s="1092" t="s">
        <v>715</v>
      </c>
      <c r="N39" s="357">
        <v>19.391210000000001</v>
      </c>
      <c r="O39" s="357"/>
      <c r="P39" s="357"/>
      <c r="Q39" s="357"/>
      <c r="R39" s="357"/>
      <c r="S39" s="699"/>
      <c r="T39" s="699"/>
      <c r="U39" s="699"/>
    </row>
    <row r="40" spans="1:21" s="162" customFormat="1" ht="12.75">
      <c r="A40" s="294" t="s">
        <v>774</v>
      </c>
      <c r="B40" s="594">
        <v>11.451700000000001</v>
      </c>
      <c r="C40" s="594">
        <v>6.5955700000000004</v>
      </c>
      <c r="D40" s="299">
        <f t="shared" si="0"/>
        <v>0.73627146706046642</v>
      </c>
      <c r="E40" s="216"/>
      <c r="F40" s="216"/>
      <c r="G40" s="216"/>
      <c r="H40" s="216"/>
      <c r="I40" s="216"/>
      <c r="J40" s="239"/>
      <c r="K40" s="157"/>
      <c r="L40" s="744"/>
      <c r="M40" s="1092" t="s">
        <v>772</v>
      </c>
      <c r="N40" s="357">
        <v>22.759620000000002</v>
      </c>
      <c r="O40" s="357">
        <v>19.498049999999999</v>
      </c>
      <c r="P40" s="357"/>
      <c r="Q40" s="357"/>
      <c r="R40" s="357"/>
      <c r="S40" s="699"/>
      <c r="T40" s="699"/>
      <c r="U40" s="699"/>
    </row>
    <row r="41" spans="1:21" s="162" customFormat="1" ht="12.75">
      <c r="A41" s="293" t="s">
        <v>704</v>
      </c>
      <c r="B41" s="593">
        <v>9.4724699999999995</v>
      </c>
      <c r="C41" s="593">
        <v>5.0012600000000003</v>
      </c>
      <c r="D41" s="298">
        <f t="shared" si="0"/>
        <v>0.89401670778963682</v>
      </c>
      <c r="E41" s="216"/>
      <c r="F41" s="216"/>
      <c r="G41" s="216"/>
      <c r="H41" s="216"/>
      <c r="I41" s="216"/>
      <c r="J41" s="239"/>
      <c r="K41" s="157"/>
      <c r="L41" s="744"/>
      <c r="M41" s="1092" t="s">
        <v>226</v>
      </c>
      <c r="N41" s="357">
        <v>28.189550000000001</v>
      </c>
      <c r="O41" s="357">
        <v>0</v>
      </c>
      <c r="P41" s="357"/>
      <c r="Q41" s="357"/>
      <c r="R41" s="357"/>
      <c r="S41" s="699"/>
      <c r="T41" s="699"/>
      <c r="U41" s="699"/>
    </row>
    <row r="42" spans="1:21" s="162" customFormat="1" ht="12.75">
      <c r="A42" s="294" t="s">
        <v>510</v>
      </c>
      <c r="B42" s="594">
        <v>6.67042</v>
      </c>
      <c r="C42" s="594">
        <v>6.01023</v>
      </c>
      <c r="D42" s="299">
        <f t="shared" si="0"/>
        <v>0.1098443819953645</v>
      </c>
      <c r="E42" s="216"/>
      <c r="F42" s="216"/>
      <c r="G42" s="216"/>
      <c r="H42" s="216"/>
      <c r="I42" s="216"/>
      <c r="J42" s="239"/>
      <c r="K42" s="157"/>
      <c r="L42" s="744"/>
      <c r="M42" s="1092" t="s">
        <v>514</v>
      </c>
      <c r="N42" s="357">
        <v>45.975670000000001</v>
      </c>
      <c r="O42" s="357">
        <v>49.693359999999998</v>
      </c>
      <c r="P42" s="357"/>
      <c r="Q42" s="357"/>
      <c r="R42" s="357"/>
      <c r="S42" s="699"/>
      <c r="T42" s="699"/>
      <c r="U42" s="699"/>
    </row>
    <row r="43" spans="1:21" s="162" customFormat="1" ht="12.75">
      <c r="A43" s="293" t="s">
        <v>490</v>
      </c>
      <c r="B43" s="593">
        <v>3.68398</v>
      </c>
      <c r="C43" s="593">
        <v>2.57037</v>
      </c>
      <c r="D43" s="298">
        <f t="shared" si="0"/>
        <v>0.4332489096900447</v>
      </c>
      <c r="E43" s="216"/>
      <c r="F43" s="216"/>
      <c r="G43" s="216"/>
      <c r="H43" s="216"/>
      <c r="I43" s="216"/>
      <c r="J43" s="239"/>
      <c r="K43" s="157"/>
      <c r="L43" s="744"/>
      <c r="M43" s="1092" t="s">
        <v>69</v>
      </c>
      <c r="N43" s="357">
        <v>50.037269999999999</v>
      </c>
      <c r="O43" s="357">
        <v>44.670819999999999</v>
      </c>
      <c r="P43" s="357"/>
      <c r="Q43" s="357"/>
      <c r="R43" s="357"/>
      <c r="S43" s="699"/>
      <c r="T43" s="699"/>
      <c r="U43" s="699"/>
    </row>
    <row r="44" spans="1:21" s="162" customFormat="1" ht="12.75">
      <c r="A44" s="294" t="s">
        <v>761</v>
      </c>
      <c r="B44" s="594">
        <v>3.371</v>
      </c>
      <c r="C44" s="594">
        <v>1.9790000000000001</v>
      </c>
      <c r="D44" s="299">
        <f t="shared" si="0"/>
        <v>0.7033855482566953</v>
      </c>
      <c r="E44" s="216"/>
      <c r="F44" s="216"/>
      <c r="G44" s="216"/>
      <c r="H44" s="216"/>
      <c r="I44" s="216"/>
      <c r="J44" s="239"/>
      <c r="K44" s="157"/>
      <c r="L44" s="744"/>
      <c r="M44" s="1092" t="s">
        <v>258</v>
      </c>
      <c r="N44" s="357">
        <v>56.116979999999998</v>
      </c>
      <c r="O44" s="357">
        <v>109.55425</v>
      </c>
      <c r="P44" s="357"/>
      <c r="Q44" s="357"/>
      <c r="R44" s="357"/>
      <c r="S44" s="699"/>
      <c r="T44" s="699"/>
      <c r="U44" s="699"/>
    </row>
    <row r="45" spans="1:21" s="162" customFormat="1" ht="12.75">
      <c r="A45" s="293" t="s">
        <v>509</v>
      </c>
      <c r="B45" s="593">
        <v>3.2</v>
      </c>
      <c r="C45" s="593">
        <v>2.8</v>
      </c>
      <c r="D45" s="298">
        <f t="shared" si="0"/>
        <v>0.14285714285714302</v>
      </c>
      <c r="E45" s="216"/>
      <c r="F45" s="216"/>
      <c r="G45" s="216"/>
      <c r="H45" s="216"/>
      <c r="I45" s="216"/>
      <c r="J45" s="239"/>
      <c r="K45" s="157"/>
      <c r="L45" s="744"/>
      <c r="M45" s="1092" t="s">
        <v>70</v>
      </c>
      <c r="N45" s="357">
        <v>61.922440000000002</v>
      </c>
      <c r="O45" s="357">
        <v>51.461370000000002</v>
      </c>
      <c r="P45" s="357"/>
      <c r="Q45" s="357"/>
      <c r="R45" s="357"/>
      <c r="S45" s="699"/>
      <c r="T45" s="699"/>
      <c r="U45" s="699"/>
    </row>
    <row r="46" spans="1:21" s="162" customFormat="1" ht="12.75">
      <c r="A46" s="294" t="s">
        <v>71</v>
      </c>
      <c r="B46" s="594">
        <v>2.7587999999999999</v>
      </c>
      <c r="C46" s="594">
        <v>4.2077400000000003</v>
      </c>
      <c r="D46" s="299">
        <f t="shared" si="0"/>
        <v>-0.34435112435654303</v>
      </c>
      <c r="E46" s="216"/>
      <c r="F46" s="216"/>
      <c r="G46" s="216"/>
      <c r="H46" s="216"/>
      <c r="I46" s="216"/>
      <c r="J46" s="239"/>
      <c r="K46" s="157"/>
      <c r="L46" s="744"/>
      <c r="M46" s="1092" t="s">
        <v>771</v>
      </c>
      <c r="N46" s="357">
        <v>72.490799999999993</v>
      </c>
      <c r="O46" s="357">
        <v>58.550550000000001</v>
      </c>
      <c r="P46" s="357"/>
      <c r="Q46" s="357"/>
      <c r="R46" s="357"/>
      <c r="S46" s="699"/>
      <c r="T46" s="699"/>
      <c r="U46" s="699"/>
    </row>
    <row r="47" spans="1:21" s="162" customFormat="1" ht="12.75">
      <c r="A47" s="293" t="s">
        <v>758</v>
      </c>
      <c r="B47" s="593">
        <v>2.52</v>
      </c>
      <c r="C47" s="593">
        <v>1.46</v>
      </c>
      <c r="D47" s="298">
        <f t="shared" si="0"/>
        <v>0.72602739726027399</v>
      </c>
      <c r="E47" s="216"/>
      <c r="F47" s="216"/>
      <c r="G47" s="216"/>
      <c r="H47" s="216"/>
      <c r="I47" s="216"/>
      <c r="J47" s="239"/>
      <c r="K47" s="157"/>
      <c r="L47" s="744"/>
      <c r="M47" s="1092" t="s">
        <v>551</v>
      </c>
      <c r="N47" s="357">
        <v>84.793520000000001</v>
      </c>
      <c r="O47" s="357">
        <v>93.732619999999997</v>
      </c>
      <c r="P47" s="357"/>
      <c r="Q47" s="357"/>
      <c r="R47" s="357"/>
      <c r="S47" s="699"/>
      <c r="T47" s="699"/>
      <c r="U47" s="699"/>
    </row>
    <row r="48" spans="1:21" s="162" customFormat="1" ht="12.75">
      <c r="A48" s="294" t="s">
        <v>508</v>
      </c>
      <c r="B48" s="594">
        <v>1.4499</v>
      </c>
      <c r="C48" s="594">
        <v>1.4006799999999999</v>
      </c>
      <c r="D48" s="299">
        <f t="shared" si="0"/>
        <v>3.5140074820801281E-2</v>
      </c>
      <c r="E48" s="216"/>
      <c r="F48" s="216"/>
      <c r="G48" s="216"/>
      <c r="H48" s="216"/>
      <c r="I48" s="216"/>
      <c r="J48" s="239"/>
      <c r="K48" s="157"/>
      <c r="L48" s="744"/>
      <c r="M48" s="1092" t="s">
        <v>519</v>
      </c>
      <c r="N48" s="357">
        <v>92.333160000000007</v>
      </c>
      <c r="O48" s="357"/>
      <c r="P48" s="357"/>
      <c r="Q48" s="357"/>
      <c r="R48" s="357"/>
      <c r="S48" s="699"/>
      <c r="T48" s="699"/>
      <c r="U48" s="699"/>
    </row>
    <row r="49" spans="1:21" s="162" customFormat="1" ht="12.75">
      <c r="A49" s="293" t="s">
        <v>506</v>
      </c>
      <c r="B49" s="593">
        <v>0.84894999999999998</v>
      </c>
      <c r="C49" s="593">
        <v>0</v>
      </c>
      <c r="D49" s="298" t="str">
        <f t="shared" si="0"/>
        <v/>
      </c>
      <c r="E49" s="216"/>
      <c r="F49" s="216"/>
      <c r="G49" s="216"/>
      <c r="H49" s="216"/>
      <c r="I49" s="216"/>
      <c r="J49" s="239"/>
      <c r="K49" s="157"/>
      <c r="L49" s="744"/>
      <c r="M49" s="1092" t="s">
        <v>68</v>
      </c>
      <c r="N49" s="357">
        <v>120.94345</v>
      </c>
      <c r="O49" s="357">
        <v>87.146919999999994</v>
      </c>
      <c r="P49" s="357"/>
      <c r="Q49" s="357"/>
      <c r="R49" s="357"/>
      <c r="S49" s="699"/>
      <c r="T49" s="699"/>
      <c r="U49" s="699"/>
    </row>
    <row r="50" spans="1:21" s="162" customFormat="1" ht="12.75">
      <c r="A50" s="294" t="s">
        <v>505</v>
      </c>
      <c r="B50" s="594">
        <v>0</v>
      </c>
      <c r="C50" s="594">
        <v>0</v>
      </c>
      <c r="D50" s="299" t="str">
        <f t="shared" si="0"/>
        <v/>
      </c>
      <c r="E50" s="216"/>
      <c r="F50" s="216"/>
      <c r="G50" s="216"/>
      <c r="H50" s="216"/>
      <c r="I50" s="216"/>
      <c r="J50" s="239"/>
      <c r="K50" s="157"/>
      <c r="L50" s="744"/>
      <c r="M50" s="1092" t="s">
        <v>516</v>
      </c>
      <c r="N50" s="357">
        <v>130.42132000000001</v>
      </c>
      <c r="O50" s="357">
        <v>95.942790000000002</v>
      </c>
      <c r="P50" s="357"/>
      <c r="Q50" s="357"/>
      <c r="R50" s="357"/>
      <c r="S50" s="699"/>
      <c r="T50" s="699"/>
      <c r="U50" s="699"/>
    </row>
    <row r="51" spans="1:21" s="162" customFormat="1" ht="12.75">
      <c r="A51" s="293" t="s">
        <v>512</v>
      </c>
      <c r="B51" s="593">
        <v>0</v>
      </c>
      <c r="C51" s="593">
        <v>11.718</v>
      </c>
      <c r="D51" s="298">
        <f t="shared" si="0"/>
        <v>-1</v>
      </c>
      <c r="E51" s="216"/>
      <c r="F51" s="216"/>
      <c r="G51" s="216"/>
      <c r="H51" s="216"/>
      <c r="I51" s="216"/>
      <c r="J51" s="239"/>
      <c r="K51" s="157"/>
      <c r="L51" s="744"/>
      <c r="M51" s="1092" t="s">
        <v>518</v>
      </c>
      <c r="N51" s="357">
        <v>142.41273000000001</v>
      </c>
      <c r="O51" s="357">
        <v>132.74343999999999</v>
      </c>
      <c r="P51" s="357"/>
      <c r="Q51" s="357"/>
      <c r="R51" s="357"/>
      <c r="S51" s="699"/>
      <c r="T51" s="699"/>
      <c r="U51" s="699"/>
    </row>
    <row r="52" spans="1:21" s="162" customFormat="1" ht="12.75">
      <c r="A52" s="294" t="s">
        <v>513</v>
      </c>
      <c r="B52" s="594">
        <v>0</v>
      </c>
      <c r="C52" s="594"/>
      <c r="D52" s="299" t="str">
        <f t="shared" si="0"/>
        <v/>
      </c>
      <c r="E52" s="216"/>
      <c r="F52" s="216"/>
      <c r="G52" s="216"/>
      <c r="H52" s="216"/>
      <c r="I52" s="216"/>
      <c r="J52" s="239"/>
      <c r="K52" s="157"/>
      <c r="L52" s="744"/>
      <c r="M52" s="1092" t="s">
        <v>243</v>
      </c>
      <c r="N52" s="357">
        <v>150.16015999999999</v>
      </c>
      <c r="O52" s="357">
        <v>0</v>
      </c>
      <c r="P52" s="357"/>
      <c r="Q52" s="357"/>
      <c r="R52" s="357"/>
      <c r="S52" s="699"/>
      <c r="T52" s="699"/>
      <c r="U52" s="699"/>
    </row>
    <row r="53" spans="1:21" s="162" customFormat="1" ht="12.75">
      <c r="A53" s="293" t="s">
        <v>522</v>
      </c>
      <c r="B53" s="593">
        <v>0</v>
      </c>
      <c r="C53" s="593">
        <v>0</v>
      </c>
      <c r="D53" s="298" t="str">
        <f t="shared" si="0"/>
        <v/>
      </c>
      <c r="E53" s="216"/>
      <c r="F53" s="216"/>
      <c r="G53" s="216"/>
      <c r="H53" s="216"/>
      <c r="I53" s="216"/>
      <c r="J53" s="239"/>
      <c r="K53" s="157"/>
      <c r="L53" s="744"/>
      <c r="M53" s="1092" t="s">
        <v>520</v>
      </c>
      <c r="N53" s="357">
        <v>169.79793000000001</v>
      </c>
      <c r="O53" s="357">
        <v>6.1777300000000004</v>
      </c>
      <c r="P53" s="357"/>
      <c r="Q53" s="357"/>
      <c r="R53" s="357"/>
      <c r="S53" s="699"/>
      <c r="T53" s="699"/>
      <c r="U53" s="699"/>
    </row>
    <row r="54" spans="1:21" s="162" customFormat="1" ht="12.75">
      <c r="A54" s="294" t="s">
        <v>523</v>
      </c>
      <c r="B54" s="594">
        <v>0</v>
      </c>
      <c r="C54" s="594">
        <v>0</v>
      </c>
      <c r="D54" s="299" t="str">
        <f t="shared" si="0"/>
        <v/>
      </c>
      <c r="E54" s="216"/>
      <c r="F54" s="216"/>
      <c r="G54" s="216"/>
      <c r="H54" s="216"/>
      <c r="I54" s="216"/>
      <c r="J54" s="239"/>
      <c r="K54" s="157"/>
      <c r="L54" s="744"/>
      <c r="M54" s="1092" t="s">
        <v>66</v>
      </c>
      <c r="N54" s="357">
        <v>197.18293</v>
      </c>
      <c r="O54" s="357">
        <v>152.72465</v>
      </c>
      <c r="P54" s="357"/>
      <c r="Q54" s="357"/>
      <c r="R54" s="357"/>
      <c r="S54" s="699"/>
      <c r="T54" s="699"/>
      <c r="U54" s="699"/>
    </row>
    <row r="55" spans="1:21" s="162" customFormat="1" ht="12.75">
      <c r="A55" s="293" t="s">
        <v>507</v>
      </c>
      <c r="B55" s="593">
        <v>0</v>
      </c>
      <c r="C55" s="593"/>
      <c r="D55" s="298" t="str">
        <f t="shared" si="0"/>
        <v/>
      </c>
      <c r="E55" s="216"/>
      <c r="F55" s="216"/>
      <c r="G55" s="216"/>
      <c r="H55" s="216"/>
      <c r="I55" s="216"/>
      <c r="J55" s="239"/>
      <c r="K55" s="157"/>
      <c r="L55" s="744"/>
      <c r="M55" s="1092" t="s">
        <v>67</v>
      </c>
      <c r="N55" s="357">
        <v>201.54910000000001</v>
      </c>
      <c r="O55" s="357">
        <v>236.12589</v>
      </c>
      <c r="P55" s="357"/>
      <c r="Q55" s="357"/>
      <c r="R55" s="357"/>
      <c r="S55" s="699"/>
      <c r="T55" s="699"/>
      <c r="U55" s="699"/>
    </row>
    <row r="56" spans="1:21" s="162" customFormat="1" ht="12.75">
      <c r="A56" s="294" t="s">
        <v>269</v>
      </c>
      <c r="B56" s="594">
        <v>0</v>
      </c>
      <c r="C56" s="594">
        <v>0</v>
      </c>
      <c r="D56" s="299" t="str">
        <f t="shared" si="0"/>
        <v/>
      </c>
      <c r="E56" s="216"/>
      <c r="F56" s="216"/>
      <c r="G56" s="216"/>
      <c r="H56" s="216"/>
      <c r="I56" s="216"/>
      <c r="J56" s="239"/>
      <c r="K56" s="157"/>
      <c r="L56" s="744"/>
      <c r="M56" s="1092" t="s">
        <v>555</v>
      </c>
      <c r="N56" s="357">
        <v>251.28774999999999</v>
      </c>
      <c r="O56" s="357">
        <v>293.86067000000003</v>
      </c>
      <c r="P56" s="357"/>
      <c r="Q56" s="357"/>
      <c r="R56" s="357"/>
      <c r="S56" s="699"/>
      <c r="T56" s="699"/>
      <c r="U56" s="699"/>
    </row>
    <row r="57" spans="1:21" s="162" customFormat="1" ht="12.75">
      <c r="A57" s="293" t="s">
        <v>499</v>
      </c>
      <c r="B57" s="593">
        <v>0</v>
      </c>
      <c r="C57" s="593">
        <v>0</v>
      </c>
      <c r="D57" s="298" t="str">
        <f t="shared" si="0"/>
        <v/>
      </c>
      <c r="E57" s="216"/>
      <c r="F57" s="216"/>
      <c r="G57" s="216"/>
      <c r="H57" s="216"/>
      <c r="I57" s="216"/>
      <c r="J57" s="239"/>
      <c r="K57" s="157"/>
      <c r="L57" s="744"/>
      <c r="M57" s="1092" t="s">
        <v>187</v>
      </c>
      <c r="N57" s="357">
        <v>331.59863999999999</v>
      </c>
      <c r="O57" s="357">
        <v>292.33368000000002</v>
      </c>
      <c r="P57" s="357"/>
      <c r="Q57" s="357"/>
      <c r="R57" s="357"/>
      <c r="S57" s="699"/>
      <c r="T57" s="699"/>
      <c r="U57" s="699"/>
    </row>
    <row r="58" spans="1:21" s="162" customFormat="1" ht="12.75">
      <c r="A58" s="294" t="s">
        <v>773</v>
      </c>
      <c r="B58" s="594">
        <v>0</v>
      </c>
      <c r="C58" s="594">
        <v>0</v>
      </c>
      <c r="D58" s="299" t="str">
        <f t="shared" si="0"/>
        <v/>
      </c>
      <c r="E58" s="216"/>
      <c r="F58" s="216"/>
      <c r="G58" s="216"/>
      <c r="H58" s="216"/>
      <c r="I58" s="216"/>
      <c r="J58" s="239"/>
      <c r="K58" s="157"/>
      <c r="L58" s="744"/>
      <c r="M58" s="1092" t="s">
        <v>554</v>
      </c>
      <c r="N58" s="357">
        <v>552.06059000000005</v>
      </c>
      <c r="O58" s="357">
        <v>0</v>
      </c>
      <c r="P58" s="357"/>
      <c r="Q58" s="357"/>
      <c r="R58" s="357"/>
      <c r="S58" s="699"/>
      <c r="T58" s="699"/>
      <c r="U58" s="699"/>
    </row>
    <row r="59" spans="1:21" s="162" customFormat="1" ht="12.75">
      <c r="A59" s="293" t="s">
        <v>72</v>
      </c>
      <c r="B59" s="593">
        <v>0</v>
      </c>
      <c r="C59" s="593">
        <v>0</v>
      </c>
      <c r="D59" s="298" t="str">
        <f t="shared" si="0"/>
        <v/>
      </c>
      <c r="E59" s="216"/>
      <c r="F59" s="216"/>
      <c r="G59" s="216"/>
      <c r="H59" s="216"/>
      <c r="I59" s="216"/>
      <c r="J59" s="239"/>
      <c r="K59" s="157"/>
      <c r="L59" s="744"/>
      <c r="M59" s="1092" t="s">
        <v>521</v>
      </c>
      <c r="N59" s="357">
        <v>572.93893000000003</v>
      </c>
      <c r="O59" s="357">
        <v>1032.4128000000001</v>
      </c>
      <c r="P59" s="357"/>
      <c r="Q59" s="357"/>
      <c r="R59" s="357"/>
      <c r="S59" s="699"/>
      <c r="T59" s="699"/>
      <c r="U59" s="699"/>
    </row>
    <row r="60" spans="1:21" s="162" customFormat="1" ht="12.75">
      <c r="A60" s="294" t="s">
        <v>75</v>
      </c>
      <c r="B60" s="594">
        <v>0</v>
      </c>
      <c r="C60" s="594">
        <v>0</v>
      </c>
      <c r="D60" s="299" t="str">
        <f t="shared" si="0"/>
        <v/>
      </c>
      <c r="E60" s="216"/>
      <c r="F60" s="216"/>
      <c r="G60" s="216"/>
      <c r="H60" s="216"/>
      <c r="I60" s="216"/>
      <c r="J60" s="239"/>
      <c r="K60" s="157"/>
      <c r="L60" s="744"/>
      <c r="M60" s="1092" t="s">
        <v>253</v>
      </c>
      <c r="N60" s="357">
        <v>865.52495999999996</v>
      </c>
      <c r="O60" s="357">
        <v>850.28976</v>
      </c>
      <c r="P60" s="357"/>
      <c r="Q60" s="357"/>
      <c r="R60" s="357"/>
      <c r="S60" s="699"/>
      <c r="T60" s="699"/>
      <c r="U60" s="699"/>
    </row>
    <row r="61" spans="1:21" s="162" customFormat="1" ht="12.75">
      <c r="A61" s="293" t="s">
        <v>265</v>
      </c>
      <c r="B61" s="593">
        <v>0</v>
      </c>
      <c r="C61" s="593">
        <v>0</v>
      </c>
      <c r="D61" s="298" t="str">
        <f t="shared" si="0"/>
        <v/>
      </c>
      <c r="E61" s="216"/>
      <c r="F61" s="216"/>
      <c r="G61" s="216"/>
      <c r="H61" s="216"/>
      <c r="I61" s="216"/>
      <c r="J61" s="239"/>
      <c r="K61" s="157"/>
      <c r="L61" s="744"/>
      <c r="M61" s="1092" t="s">
        <v>524</v>
      </c>
      <c r="N61" s="357">
        <v>870.31692999999996</v>
      </c>
      <c r="O61" s="357">
        <v>1039.3417199999999</v>
      </c>
      <c r="P61" s="357"/>
      <c r="Q61" s="357"/>
      <c r="R61" s="357"/>
      <c r="S61" s="699"/>
      <c r="T61" s="699"/>
      <c r="U61" s="699"/>
    </row>
    <row r="62" spans="1:21" s="162" customFormat="1" ht="12.75">
      <c r="A62" s="294" t="s">
        <v>76</v>
      </c>
      <c r="B62" s="594">
        <v>0</v>
      </c>
      <c r="C62" s="594">
        <v>194.35008999999999</v>
      </c>
      <c r="D62" s="299">
        <f t="shared" si="0"/>
        <v>-1</v>
      </c>
      <c r="E62" s="216"/>
      <c r="F62" s="216"/>
      <c r="G62" s="216"/>
      <c r="H62" s="216"/>
      <c r="I62" s="216"/>
      <c r="J62" s="239"/>
      <c r="K62" s="157"/>
      <c r="L62" s="744"/>
      <c r="M62" s="1092" t="s">
        <v>215</v>
      </c>
      <c r="N62" s="357">
        <v>1187.0706</v>
      </c>
      <c r="O62" s="357">
        <v>1125.6618599999999</v>
      </c>
      <c r="P62" s="357"/>
      <c r="Q62" s="357"/>
      <c r="R62" s="357"/>
      <c r="S62" s="699"/>
      <c r="T62" s="699"/>
      <c r="U62" s="699"/>
    </row>
    <row r="63" spans="1:21" s="162" customFormat="1" ht="12.75">
      <c r="A63" s="162" t="s">
        <v>77</v>
      </c>
      <c r="B63" s="1094">
        <v>0</v>
      </c>
      <c r="C63" s="1094">
        <v>175.08655999999999</v>
      </c>
      <c r="D63" s="298">
        <f t="shared" si="0"/>
        <v>-1</v>
      </c>
      <c r="E63" s="216"/>
      <c r="F63" s="216"/>
      <c r="G63" s="216"/>
      <c r="H63" s="216"/>
      <c r="I63" s="216"/>
      <c r="J63" s="239"/>
      <c r="K63" s="157"/>
      <c r="L63" s="744"/>
      <c r="M63" s="357"/>
      <c r="N63" s="357"/>
      <c r="O63" s="357"/>
      <c r="P63" s="357"/>
      <c r="Q63" s="357"/>
      <c r="R63" s="357"/>
      <c r="S63" s="699"/>
      <c r="T63" s="699"/>
      <c r="U63" s="699"/>
    </row>
    <row r="64" spans="1:21" s="162" customFormat="1" ht="12.75">
      <c r="A64" s="294" t="s">
        <v>734</v>
      </c>
      <c r="B64" s="594"/>
      <c r="C64" s="594">
        <v>11.27791</v>
      </c>
      <c r="D64" s="299">
        <f t="shared" si="0"/>
        <v>-1</v>
      </c>
      <c r="E64" s="216"/>
      <c r="F64" s="216"/>
      <c r="G64" s="216"/>
      <c r="H64" s="216"/>
      <c r="I64" s="216"/>
      <c r="J64" s="239"/>
      <c r="K64" s="157"/>
      <c r="L64" s="744"/>
      <c r="M64" s="357"/>
      <c r="N64" s="357"/>
      <c r="O64" s="357"/>
      <c r="P64" s="357"/>
      <c r="Q64" s="357"/>
      <c r="R64" s="357"/>
      <c r="S64" s="699"/>
      <c r="T64" s="699"/>
      <c r="U64" s="699"/>
    </row>
    <row r="65" spans="1:21" s="171" customFormat="1" ht="12" customHeight="1">
      <c r="A65" s="291" t="s">
        <v>528</v>
      </c>
      <c r="B65" s="292">
        <f>SUM(B11:B64)</f>
        <v>6400.767109999998</v>
      </c>
      <c r="C65" s="292">
        <f>SUM(C11:C64)</f>
        <v>6241.9406500000014</v>
      </c>
      <c r="D65" s="300">
        <f>+B65/C65-1</f>
        <v>2.5445044883596557E-2</v>
      </c>
      <c r="E65" s="219"/>
      <c r="F65" s="219"/>
      <c r="G65" s="219"/>
      <c r="H65" s="221"/>
      <c r="I65" s="221"/>
      <c r="J65" s="221"/>
      <c r="K65" s="170"/>
      <c r="L65" s="416"/>
      <c r="M65" s="948"/>
      <c r="N65" s="358"/>
      <c r="O65" s="358"/>
      <c r="P65" s="358"/>
      <c r="Q65" s="358"/>
      <c r="R65" s="358"/>
      <c r="S65" s="416"/>
      <c r="T65" s="416"/>
      <c r="U65" s="416"/>
    </row>
    <row r="66" spans="1:21" s="171" customFormat="1" ht="45" customHeight="1">
      <c r="A66" s="1341" t="s">
        <v>769</v>
      </c>
      <c r="B66" s="1341"/>
      <c r="C66" s="1341"/>
      <c r="D66" s="1341"/>
      <c r="E66" s="646"/>
      <c r="F66" s="1341" t="s">
        <v>770</v>
      </c>
      <c r="G66" s="1341"/>
      <c r="H66" s="1341"/>
      <c r="I66" s="1341"/>
      <c r="J66" s="1341"/>
      <c r="K66" s="170"/>
      <c r="L66" s="416"/>
      <c r="M66" s="948"/>
      <c r="N66" s="358"/>
      <c r="O66" s="358"/>
      <c r="P66" s="358"/>
      <c r="Q66" s="358"/>
      <c r="R66" s="358"/>
      <c r="S66" s="416"/>
      <c r="T66" s="416"/>
      <c r="U66" s="416"/>
    </row>
    <row r="67" spans="1:21" s="171" customFormat="1" ht="12" customHeight="1">
      <c r="A67" s="235"/>
      <c r="B67" s="216"/>
      <c r="C67" s="216"/>
      <c r="D67" s="216"/>
      <c r="E67" s="219"/>
      <c r="F67" s="219"/>
      <c r="G67" s="219"/>
      <c r="H67" s="221"/>
      <c r="I67" s="221"/>
      <c r="J67" s="221"/>
      <c r="K67" s="170"/>
      <c r="L67" s="416"/>
      <c r="M67" s="948"/>
      <c r="N67" s="358"/>
      <c r="O67" s="358"/>
      <c r="P67" s="358"/>
      <c r="Q67" s="358"/>
      <c r="R67" s="358"/>
      <c r="S67" s="416"/>
      <c r="T67" s="416"/>
      <c r="U67" s="416"/>
    </row>
    <row r="68" spans="1:21" s="169" customFormat="1" ht="67.5" customHeight="1">
      <c r="A68" s="1355" t="s">
        <v>642</v>
      </c>
      <c r="B68" s="1355"/>
      <c r="C68" s="1355"/>
      <c r="D68" s="1355"/>
      <c r="E68" s="1355"/>
      <c r="F68" s="1355"/>
      <c r="G68" s="1355"/>
      <c r="H68" s="1355"/>
      <c r="I68" s="1355"/>
      <c r="J68" s="1355"/>
      <c r="K68" s="174"/>
      <c r="L68" s="417"/>
      <c r="M68" s="1171"/>
      <c r="N68" s="359"/>
      <c r="O68" s="359"/>
      <c r="P68" s="359"/>
      <c r="Q68" s="359"/>
      <c r="R68" s="359"/>
      <c r="S68" s="417"/>
      <c r="T68" s="417"/>
      <c r="U68" s="417"/>
    </row>
    <row r="69" spans="1:21" s="140" customFormat="1" ht="12" customHeight="1">
      <c r="A69" s="235"/>
      <c r="B69" s="216"/>
      <c r="C69" s="216"/>
      <c r="D69" s="216"/>
      <c r="E69" s="219"/>
      <c r="F69" s="219"/>
      <c r="G69" s="219"/>
      <c r="H69" s="221"/>
      <c r="I69" s="221"/>
      <c r="J69" s="221"/>
      <c r="K69" s="157"/>
      <c r="L69" s="751"/>
      <c r="M69" s="918"/>
      <c r="N69" s="360"/>
      <c r="O69" s="360"/>
      <c r="P69" s="360"/>
      <c r="Q69" s="360"/>
      <c r="R69" s="360"/>
      <c r="S69" s="700"/>
      <c r="T69" s="700"/>
      <c r="U69" s="700"/>
    </row>
    <row r="70" spans="1:21" s="140" customFormat="1" ht="12" customHeight="1">
      <c r="B70" s="176"/>
      <c r="C70" s="176"/>
      <c r="D70" s="176"/>
      <c r="E70" s="176"/>
      <c r="F70" s="176"/>
      <c r="G70" s="176"/>
      <c r="H70" s="157"/>
      <c r="I70" s="157"/>
      <c r="J70" s="239"/>
      <c r="K70" s="157"/>
      <c r="L70" s="751"/>
      <c r="M70" s="918"/>
      <c r="N70" s="360"/>
      <c r="O70" s="360"/>
      <c r="P70" s="360"/>
      <c r="Q70" s="360"/>
      <c r="R70" s="360"/>
      <c r="S70" s="700"/>
      <c r="T70" s="700"/>
      <c r="U70" s="700"/>
    </row>
    <row r="71" spans="1:21" s="140" customFormat="1" ht="12" customHeight="1">
      <c r="B71" s="178"/>
      <c r="C71" s="178"/>
      <c r="D71" s="178"/>
      <c r="E71" s="178"/>
      <c r="F71" s="178"/>
      <c r="H71" s="157"/>
      <c r="I71" s="157"/>
      <c r="J71" s="239"/>
      <c r="K71" s="157"/>
      <c r="L71" s="751"/>
      <c r="M71" s="918"/>
      <c r="N71" s="360"/>
      <c r="O71" s="360"/>
      <c r="P71" s="360"/>
      <c r="Q71" s="360"/>
      <c r="R71" s="360"/>
      <c r="S71" s="700"/>
      <c r="T71" s="700"/>
      <c r="U71" s="700"/>
    </row>
    <row r="72" spans="1:21" s="179" customFormat="1" ht="12" customHeight="1">
      <c r="J72" s="240"/>
      <c r="L72" s="418"/>
      <c r="M72" s="1172"/>
      <c r="N72" s="361"/>
      <c r="O72" s="361"/>
      <c r="P72" s="361"/>
      <c r="Q72" s="361"/>
      <c r="R72" s="361"/>
      <c r="S72" s="418"/>
      <c r="T72" s="418"/>
      <c r="U72" s="418"/>
    </row>
    <row r="73" spans="1:21" s="140" customFormat="1" ht="12" customHeight="1">
      <c r="A73" s="180"/>
      <c r="B73" s="178"/>
      <c r="C73" s="178"/>
      <c r="D73" s="178"/>
      <c r="E73" s="178"/>
      <c r="F73" s="178"/>
      <c r="H73" s="157"/>
      <c r="I73" s="157"/>
      <c r="J73" s="239"/>
      <c r="K73" s="157"/>
      <c r="L73" s="751"/>
      <c r="M73" s="918"/>
      <c r="N73" s="360"/>
      <c r="O73" s="360"/>
      <c r="P73" s="360"/>
      <c r="Q73" s="360"/>
      <c r="R73" s="360"/>
      <c r="S73" s="700"/>
      <c r="T73" s="700"/>
      <c r="U73" s="700"/>
    </row>
    <row r="74" spans="1:21" s="140" customFormat="1" ht="12" customHeight="1">
      <c r="H74" s="144"/>
      <c r="I74" s="144"/>
      <c r="J74" s="242"/>
      <c r="K74" s="144"/>
      <c r="L74" s="751"/>
      <c r="M74" s="918"/>
      <c r="N74" s="360"/>
      <c r="O74" s="360"/>
      <c r="P74" s="360"/>
      <c r="Q74" s="360"/>
      <c r="R74" s="360"/>
      <c r="S74" s="700"/>
      <c r="T74" s="700"/>
      <c r="U74" s="700"/>
    </row>
    <row r="75" spans="1:21" s="140" customFormat="1" ht="12" customHeight="1">
      <c r="A75" s="139"/>
      <c r="B75" s="139"/>
      <c r="C75" s="139"/>
      <c r="D75" s="139"/>
      <c r="E75" s="139"/>
      <c r="F75" s="139"/>
      <c r="G75" s="139"/>
      <c r="J75" s="195"/>
      <c r="L75" s="751"/>
      <c r="M75" s="918"/>
      <c r="N75" s="360"/>
      <c r="O75" s="360"/>
      <c r="P75" s="360"/>
      <c r="Q75" s="360"/>
      <c r="R75" s="360"/>
      <c r="S75" s="700"/>
      <c r="T75" s="700"/>
      <c r="U75" s="700"/>
    </row>
    <row r="76" spans="1:21" s="140" customFormat="1" ht="12" customHeight="1">
      <c r="A76" s="139"/>
      <c r="B76" s="139"/>
      <c r="C76" s="139"/>
      <c r="D76" s="139"/>
      <c r="E76" s="139"/>
      <c r="F76" s="139"/>
      <c r="G76" s="139"/>
      <c r="J76" s="195"/>
      <c r="L76" s="751"/>
      <c r="M76" s="918"/>
      <c r="N76" s="360"/>
      <c r="O76" s="360"/>
      <c r="P76" s="360"/>
      <c r="Q76" s="360"/>
      <c r="R76" s="360"/>
      <c r="S76" s="700"/>
      <c r="T76" s="700"/>
      <c r="U76" s="700"/>
    </row>
    <row r="77" spans="1:21" s="140" customFormat="1" ht="12" customHeight="1">
      <c r="A77" s="139"/>
      <c r="B77" s="139"/>
      <c r="C77" s="139"/>
      <c r="D77" s="139"/>
      <c r="E77" s="139"/>
      <c r="F77" s="139"/>
      <c r="G77" s="139"/>
      <c r="J77" s="195"/>
      <c r="L77" s="751"/>
      <c r="M77" s="918"/>
      <c r="N77" s="360"/>
      <c r="O77" s="360"/>
      <c r="P77" s="360"/>
      <c r="Q77" s="360"/>
      <c r="R77" s="360"/>
      <c r="S77" s="700"/>
      <c r="T77" s="700"/>
      <c r="U77" s="700"/>
    </row>
    <row r="78" spans="1:21" s="140" customFormat="1" ht="12" customHeight="1">
      <c r="A78" s="139"/>
      <c r="B78" s="139"/>
      <c r="C78" s="139"/>
      <c r="D78" s="139"/>
      <c r="E78" s="139"/>
      <c r="F78" s="139"/>
      <c r="G78" s="139"/>
      <c r="J78" s="195"/>
      <c r="L78" s="751"/>
      <c r="M78" s="918"/>
      <c r="N78" s="360"/>
      <c r="O78" s="360"/>
      <c r="P78" s="360"/>
      <c r="Q78" s="360"/>
      <c r="R78" s="360"/>
      <c r="S78" s="700"/>
      <c r="T78" s="700"/>
      <c r="U78" s="700"/>
    </row>
    <row r="79" spans="1:21" s="140" customFormat="1" ht="12" customHeight="1">
      <c r="A79" s="139"/>
      <c r="B79" s="139"/>
      <c r="C79" s="139"/>
      <c r="D79" s="139"/>
      <c r="E79" s="139"/>
      <c r="F79" s="139"/>
      <c r="G79" s="139"/>
      <c r="J79" s="195"/>
      <c r="L79" s="751"/>
      <c r="M79" s="918"/>
      <c r="N79" s="360"/>
      <c r="O79" s="360"/>
      <c r="P79" s="360"/>
      <c r="Q79" s="360"/>
      <c r="R79" s="360"/>
      <c r="S79" s="700"/>
      <c r="T79" s="700"/>
      <c r="U79" s="700"/>
    </row>
    <row r="80" spans="1:21" s="140" customFormat="1" ht="12" customHeight="1">
      <c r="A80" s="139"/>
      <c r="B80" s="139"/>
      <c r="C80" s="139"/>
      <c r="D80" s="139"/>
      <c r="E80" s="139"/>
      <c r="F80" s="139"/>
      <c r="G80" s="139"/>
      <c r="J80" s="195"/>
      <c r="L80" s="751"/>
      <c r="M80" s="918"/>
      <c r="N80" s="360"/>
      <c r="O80" s="360"/>
      <c r="P80" s="360"/>
      <c r="Q80" s="360"/>
      <c r="R80" s="360"/>
      <c r="S80" s="700"/>
      <c r="T80" s="700"/>
      <c r="U80" s="700"/>
    </row>
    <row r="81" spans="1:21" s="179" customFormat="1" ht="12" customHeight="1">
      <c r="A81" s="139"/>
      <c r="B81" s="139"/>
      <c r="C81" s="139"/>
      <c r="D81" s="139"/>
      <c r="E81" s="139"/>
      <c r="F81" s="139"/>
      <c r="G81" s="139"/>
      <c r="J81" s="240"/>
      <c r="L81" s="418"/>
      <c r="M81" s="1172"/>
      <c r="N81" s="361"/>
      <c r="O81" s="361"/>
      <c r="P81" s="361"/>
      <c r="Q81" s="361"/>
      <c r="R81" s="361"/>
      <c r="S81" s="418"/>
      <c r="T81" s="418"/>
      <c r="U81" s="418"/>
    </row>
    <row r="82" spans="1:21" s="140" customFormat="1" ht="12" customHeight="1">
      <c r="A82" s="139"/>
      <c r="B82" s="139"/>
      <c r="C82" s="139"/>
      <c r="D82" s="139"/>
      <c r="E82" s="139"/>
      <c r="F82" s="139"/>
      <c r="G82" s="139"/>
      <c r="J82" s="195"/>
      <c r="L82" s="751"/>
      <c r="M82" s="918"/>
      <c r="N82" s="360"/>
      <c r="O82" s="360"/>
      <c r="P82" s="360"/>
      <c r="Q82" s="360"/>
      <c r="R82" s="360"/>
      <c r="S82" s="700"/>
      <c r="T82" s="700"/>
      <c r="U82" s="700"/>
    </row>
    <row r="83" spans="1:21" s="179" customFormat="1" ht="12" customHeight="1">
      <c r="A83" s="139"/>
      <c r="B83" s="139"/>
      <c r="C83" s="139"/>
      <c r="D83" s="139"/>
      <c r="E83" s="139"/>
      <c r="F83" s="139"/>
      <c r="G83" s="139"/>
      <c r="H83" s="176"/>
      <c r="I83" s="176"/>
      <c r="J83" s="238"/>
      <c r="K83" s="176"/>
      <c r="L83" s="418"/>
      <c r="M83" s="1172"/>
      <c r="N83" s="361"/>
      <c r="O83" s="361"/>
      <c r="P83" s="361"/>
      <c r="Q83" s="361"/>
      <c r="R83" s="361"/>
      <c r="S83" s="418"/>
      <c r="T83" s="418"/>
      <c r="U83" s="418"/>
    </row>
    <row r="84" spans="1:21" s="140" customFormat="1" ht="12" customHeight="1">
      <c r="A84" s="139"/>
      <c r="B84" s="139"/>
      <c r="C84" s="139"/>
      <c r="D84" s="139"/>
      <c r="E84" s="139"/>
      <c r="F84" s="139"/>
      <c r="G84" s="139"/>
      <c r="H84" s="181"/>
      <c r="I84" s="181"/>
      <c r="J84" s="243"/>
      <c r="K84" s="181"/>
      <c r="L84" s="751"/>
      <c r="M84" s="918"/>
      <c r="N84" s="360"/>
      <c r="O84" s="360"/>
      <c r="P84" s="360"/>
      <c r="Q84" s="360"/>
      <c r="R84" s="360"/>
      <c r="S84" s="700"/>
      <c r="T84" s="700"/>
      <c r="U84" s="700"/>
    </row>
    <row r="85" spans="1:21" ht="12" customHeight="1"/>
    <row r="86" spans="1:21" ht="12" customHeight="1"/>
    <row r="87" spans="1:21" ht="12" customHeight="1"/>
    <row r="88" spans="1:21" ht="12" customHeight="1"/>
    <row r="89" spans="1:21" ht="12" customHeight="1"/>
    <row r="90" spans="1:21" ht="12" customHeight="1"/>
    <row r="91" spans="1:21" ht="12" customHeight="1"/>
    <row r="92" spans="1:21" ht="12" customHeight="1"/>
    <row r="93" spans="1:21" ht="12" customHeight="1">
      <c r="A93" s="162"/>
    </row>
    <row r="94" spans="1:21" ht="12" customHeight="1"/>
    <row r="95" spans="1:21" ht="12" customHeight="1"/>
    <row r="96" spans="1:21" ht="12" customHeight="1"/>
    <row r="97" ht="12" customHeight="1"/>
    <row r="98" ht="12" customHeight="1"/>
    <row r="99" ht="12" customHeight="1"/>
    <row r="100" ht="12" customHeight="1"/>
    <row r="101" ht="12" customHeight="1"/>
    <row r="102" ht="12" customHeight="1"/>
    <row r="103" ht="12" customHeight="1"/>
    <row r="104" ht="8.25" customHeight="1"/>
    <row r="105" ht="8.25" customHeight="1"/>
    <row r="106" ht="8.25" customHeight="1"/>
    <row r="107" ht="8.25" customHeight="1"/>
    <row r="108" ht="8.25" customHeight="1"/>
    <row r="109" ht="8.25" customHeight="1"/>
    <row r="110" ht="11.45" customHeight="1"/>
    <row r="111" ht="11.45" customHeight="1"/>
    <row r="112" ht="11.45" customHeight="1"/>
    <row r="113" ht="9"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sheetData>
  <mergeCells count="8">
    <mergeCell ref="A68:J68"/>
    <mergeCell ref="B7:D7"/>
    <mergeCell ref="G7:I7"/>
    <mergeCell ref="A4:J4"/>
    <mergeCell ref="D8:D10"/>
    <mergeCell ref="A7:A10"/>
    <mergeCell ref="F66:J66"/>
    <mergeCell ref="A66:D66"/>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4"/>
  </sheetPr>
  <dimension ref="A1:BZ638"/>
  <sheetViews>
    <sheetView view="pageBreakPreview" topLeftCell="A4" zoomScale="130" zoomScaleNormal="100" zoomScaleSheetLayoutView="130" zoomScalePageLayoutView="70" workbookViewId="0">
      <selection activeCell="M53" sqref="M53"/>
    </sheetView>
  </sheetViews>
  <sheetFormatPr defaultRowHeight="11.25"/>
  <cols>
    <col min="1" max="1" width="36.6640625" style="139" customWidth="1"/>
    <col min="2" max="2" width="16.5" style="139" customWidth="1"/>
    <col min="3" max="3" width="17.5" style="139" customWidth="1"/>
    <col min="4" max="4" width="16.5" style="139" customWidth="1"/>
    <col min="5" max="5" width="16.33203125" style="139" customWidth="1"/>
    <col min="6" max="6" width="14" style="139" customWidth="1"/>
    <col min="7" max="7" width="16.1640625" style="139" customWidth="1"/>
    <col min="8" max="8" width="17.6640625" style="139" customWidth="1"/>
    <col min="9" max="9" width="14.33203125" style="139" customWidth="1"/>
    <col min="10" max="10" width="12.83203125" style="197" customWidth="1"/>
    <col min="11" max="11" width="1.5" style="139" customWidth="1"/>
    <col min="12" max="14" width="9.33203125" style="742"/>
    <col min="15" max="15" width="10.6640625" style="742" bestFit="1" customWidth="1"/>
    <col min="16" max="16" width="9.33203125" style="742"/>
    <col min="17" max="17" width="14.33203125" style="742" customWidth="1"/>
    <col min="18" max="18" width="12" style="742" customWidth="1"/>
    <col min="19" max="35" width="9.33203125" style="742"/>
    <col min="36" max="36" width="9.33203125" style="760"/>
    <col min="37" max="64" width="9.33203125" style="742"/>
    <col min="65" max="78" width="9.33203125" style="362"/>
    <col min="79" max="16384" width="9.33203125" style="139"/>
  </cols>
  <sheetData>
    <row r="1" spans="1:58" ht="14.1" customHeight="1">
      <c r="A1" s="190"/>
      <c r="B1" s="191"/>
      <c r="C1" s="191"/>
      <c r="D1" s="191"/>
      <c r="E1" s="191"/>
      <c r="F1" s="191"/>
      <c r="G1" s="192"/>
      <c r="H1" s="192"/>
      <c r="I1" s="193"/>
      <c r="J1" s="193"/>
      <c r="K1" s="138"/>
    </row>
    <row r="2" spans="1:58" ht="23.25" customHeight="1">
      <c r="A2" s="1370" t="s">
        <v>571</v>
      </c>
      <c r="B2" s="1370"/>
      <c r="C2" s="1370"/>
      <c r="D2" s="1370"/>
      <c r="E2" s="1370"/>
      <c r="F2" s="1370"/>
      <c r="G2" s="1370"/>
      <c r="H2" s="1370"/>
      <c r="I2" s="1370"/>
      <c r="J2" s="196"/>
      <c r="K2" s="141"/>
    </row>
    <row r="3" spans="1:58" ht="14.1" customHeight="1">
      <c r="A3" s="194"/>
      <c r="B3" s="195"/>
      <c r="C3" s="195"/>
      <c r="D3" s="195"/>
      <c r="E3" s="195"/>
      <c r="F3" s="195"/>
      <c r="G3" s="196"/>
      <c r="H3" s="196"/>
      <c r="I3" s="196"/>
      <c r="J3" s="196"/>
      <c r="K3" s="141"/>
    </row>
    <row r="4" spans="1:58" ht="24" customHeight="1">
      <c r="A4" s="1300" t="s">
        <v>607</v>
      </c>
      <c r="B4" s="1300"/>
      <c r="C4" s="1300"/>
      <c r="D4" s="1300"/>
      <c r="E4" s="1300"/>
      <c r="F4" s="1300"/>
      <c r="G4" s="1300"/>
      <c r="H4" s="1300"/>
      <c r="I4" s="1300"/>
      <c r="J4" s="199"/>
      <c r="K4" s="142"/>
    </row>
    <row r="5" spans="1:58" ht="15.95" customHeight="1">
      <c r="A5" s="197"/>
      <c r="B5" s="198"/>
      <c r="C5" s="200"/>
      <c r="D5" s="201"/>
      <c r="E5" s="201"/>
      <c r="F5" s="199"/>
      <c r="G5" s="202"/>
      <c r="H5" s="202"/>
      <c r="I5" s="203"/>
      <c r="J5" s="199"/>
      <c r="K5" s="142"/>
      <c r="V5" s="761"/>
      <c r="W5" s="760"/>
      <c r="X5" s="762"/>
      <c r="Y5" s="762"/>
      <c r="Z5" s="762"/>
      <c r="AA5" s="762"/>
      <c r="AB5" s="762"/>
      <c r="AC5" s="762"/>
      <c r="AD5" s="762"/>
      <c r="AE5" s="762"/>
      <c r="AF5" s="762"/>
      <c r="AG5" s="762"/>
      <c r="AH5" s="762"/>
      <c r="AI5" s="762"/>
    </row>
    <row r="6" spans="1:58" ht="45.75" customHeight="1">
      <c r="A6" s="197"/>
      <c r="B6" s="1368" t="s">
        <v>101</v>
      </c>
      <c r="C6" s="1369"/>
      <c r="D6" s="598" t="s">
        <v>777</v>
      </c>
      <c r="E6" s="598" t="s">
        <v>778</v>
      </c>
      <c r="F6" s="599" t="s">
        <v>526</v>
      </c>
      <c r="G6" s="202"/>
      <c r="H6" s="202"/>
      <c r="I6" s="203"/>
      <c r="J6" s="199"/>
      <c r="K6" s="143"/>
      <c r="V6" s="761" t="s">
        <v>82</v>
      </c>
      <c r="W6" s="760"/>
      <c r="X6" s="762"/>
      <c r="Y6" s="762"/>
      <c r="Z6" s="762"/>
      <c r="AA6" s="762"/>
      <c r="AB6" s="762"/>
      <c r="AC6" s="762" t="s">
        <v>83</v>
      </c>
      <c r="AD6" s="762"/>
      <c r="AE6" s="762"/>
      <c r="AF6" s="762"/>
      <c r="AG6" s="762"/>
      <c r="AH6" s="762"/>
      <c r="AI6" s="762"/>
    </row>
    <row r="7" spans="1:58" ht="14.25" customHeight="1">
      <c r="A7" s="197"/>
      <c r="B7" s="1018" t="s">
        <v>102</v>
      </c>
      <c r="C7" s="306"/>
      <c r="D7" s="1012">
        <v>20.674999239999998</v>
      </c>
      <c r="E7" s="1012">
        <v>20.34</v>
      </c>
      <c r="F7" s="1013">
        <f>IF(E7=0,"",(D7-E7)/E7)</f>
        <v>1.6469972468043183E-2</v>
      </c>
      <c r="G7" s="202"/>
      <c r="H7" s="202"/>
      <c r="I7" s="203"/>
      <c r="J7" s="199"/>
      <c r="K7" s="144"/>
      <c r="V7" s="761"/>
      <c r="W7" s="760"/>
      <c r="X7" s="763"/>
      <c r="Y7" s="763"/>
      <c r="Z7" s="763"/>
      <c r="AA7" s="763"/>
      <c r="AB7" s="763"/>
      <c r="AC7" s="763"/>
      <c r="AD7" s="763"/>
      <c r="AE7" s="763"/>
      <c r="AF7" s="763"/>
      <c r="AG7" s="763"/>
      <c r="AH7" s="763"/>
      <c r="AI7" s="763"/>
    </row>
    <row r="8" spans="1:58" ht="14.25" customHeight="1" thickBot="1">
      <c r="A8" s="197"/>
      <c r="B8" s="1019" t="s">
        <v>103</v>
      </c>
      <c r="C8" s="308"/>
      <c r="D8" s="1014">
        <v>116.53399659999999</v>
      </c>
      <c r="E8" s="1014">
        <v>101.5</v>
      </c>
      <c r="F8" s="1015">
        <f t="shared" ref="F8:F28" si="0">IF(E8=0,"",(D8-E8)/E8)</f>
        <v>0.14811819310344823</v>
      </c>
      <c r="G8" s="202"/>
      <c r="H8" s="202"/>
      <c r="I8" s="203"/>
      <c r="J8" s="199"/>
      <c r="K8" s="145"/>
      <c r="V8" s="764" t="s">
        <v>84</v>
      </c>
      <c r="W8" s="765"/>
      <c r="X8" s="766" t="s">
        <v>85</v>
      </c>
      <c r="Y8" s="766" t="s">
        <v>86</v>
      </c>
      <c r="Z8" s="766" t="s">
        <v>87</v>
      </c>
      <c r="AA8" s="766" t="s">
        <v>88</v>
      </c>
      <c r="AB8" s="766" t="s">
        <v>89</v>
      </c>
      <c r="AC8" s="766" t="s">
        <v>90</v>
      </c>
      <c r="AD8" s="766" t="s">
        <v>91</v>
      </c>
      <c r="AE8" s="766" t="s">
        <v>92</v>
      </c>
      <c r="AF8" s="766" t="s">
        <v>93</v>
      </c>
      <c r="AG8" s="766" t="s">
        <v>94</v>
      </c>
      <c r="AH8" s="766" t="s">
        <v>95</v>
      </c>
      <c r="AI8" s="766" t="s">
        <v>73</v>
      </c>
      <c r="AO8" s="767" t="s">
        <v>97</v>
      </c>
    </row>
    <row r="9" spans="1:58" ht="14.25" customHeight="1">
      <c r="A9" s="197"/>
      <c r="B9" s="1018" t="s">
        <v>104</v>
      </c>
      <c r="C9" s="306"/>
      <c r="D9" s="1012">
        <v>84.620002749999998</v>
      </c>
      <c r="E9" s="1012">
        <v>28.4</v>
      </c>
      <c r="F9" s="1013">
        <f t="shared" si="0"/>
        <v>1.9795775616197184</v>
      </c>
      <c r="G9" s="202"/>
      <c r="H9" s="202"/>
      <c r="I9" s="203"/>
      <c r="J9" s="199"/>
      <c r="K9" s="145"/>
      <c r="U9" s="768">
        <v>2014</v>
      </c>
      <c r="V9" s="769">
        <v>1</v>
      </c>
      <c r="W9" s="760"/>
      <c r="X9" s="770">
        <v>45.814286095755399</v>
      </c>
      <c r="Y9" s="770">
        <v>104.61314283098464</v>
      </c>
      <c r="Z9" s="770">
        <v>31.571999686104871</v>
      </c>
      <c r="AA9" s="770">
        <v>17.96414253</v>
      </c>
      <c r="AB9" s="770">
        <v>11.870428698403462</v>
      </c>
      <c r="AC9" s="771">
        <v>299.47557503836458</v>
      </c>
      <c r="AD9" s="770">
        <v>98.19285714285715</v>
      </c>
      <c r="AE9" s="770">
        <v>24.754285948617071</v>
      </c>
      <c r="AF9" s="770">
        <v>14.002857208251942</v>
      </c>
      <c r="AG9" s="770">
        <v>4.2468571322304829</v>
      </c>
      <c r="AH9" s="770">
        <v>341.09000069754433</v>
      </c>
      <c r="AI9" s="770">
        <v>107.01071384974837</v>
      </c>
      <c r="AO9" s="767" t="s">
        <v>98</v>
      </c>
      <c r="AW9" s="767" t="s">
        <v>99</v>
      </c>
      <c r="BC9" s="772" t="s">
        <v>100</v>
      </c>
    </row>
    <row r="10" spans="1:58" ht="14.25" customHeight="1">
      <c r="A10" s="197"/>
      <c r="B10" s="1019" t="s">
        <v>105</v>
      </c>
      <c r="C10" s="308"/>
      <c r="D10" s="1014">
        <v>79.306999210000001</v>
      </c>
      <c r="E10" s="1014">
        <v>62.29</v>
      </c>
      <c r="F10" s="1015">
        <f t="shared" si="0"/>
        <v>0.27318990544228611</v>
      </c>
      <c r="G10" s="202"/>
      <c r="H10" s="202"/>
      <c r="I10" s="203"/>
      <c r="J10" s="199"/>
      <c r="K10" s="146"/>
      <c r="U10" s="762"/>
      <c r="V10" s="761"/>
      <c r="W10" s="760"/>
      <c r="X10" s="773">
        <v>57.100000108991324</v>
      </c>
      <c r="Y10" s="773">
        <v>101.16556985037651</v>
      </c>
      <c r="Z10" s="773">
        <v>18.800000054495627</v>
      </c>
      <c r="AA10" s="773">
        <v>18.098571368626171</v>
      </c>
      <c r="AB10" s="773">
        <v>13.948571205139114</v>
      </c>
      <c r="AC10" s="774">
        <v>381.51428222656199</v>
      </c>
      <c r="AD10" s="773">
        <v>193.07428414480972</v>
      </c>
      <c r="AE10" s="773">
        <v>29.882857186453634</v>
      </c>
      <c r="AF10" s="773">
        <v>14.230000087193057</v>
      </c>
      <c r="AG10" s="773">
        <v>2.1289999825613801</v>
      </c>
      <c r="AH10" s="773">
        <v>258.36142839704183</v>
      </c>
      <c r="AI10" s="773">
        <v>87.34771401541569</v>
      </c>
      <c r="AP10" s="775">
        <v>2014</v>
      </c>
      <c r="AQ10" s="775">
        <v>2015</v>
      </c>
      <c r="AR10" s="775">
        <v>2016</v>
      </c>
      <c r="AS10" s="775">
        <v>2017</v>
      </c>
      <c r="AX10" s="775">
        <v>2014</v>
      </c>
      <c r="AY10" s="775">
        <v>2015</v>
      </c>
      <c r="AZ10" s="775">
        <v>2016</v>
      </c>
      <c r="BA10" s="775">
        <v>2017</v>
      </c>
      <c r="BC10" s="775">
        <v>2014</v>
      </c>
      <c r="BD10" s="775">
        <v>2015</v>
      </c>
      <c r="BE10" s="775">
        <v>2016</v>
      </c>
      <c r="BF10" s="775">
        <v>2017</v>
      </c>
    </row>
    <row r="11" spans="1:58" ht="14.25" customHeight="1">
      <c r="A11" s="197"/>
      <c r="B11" s="1018" t="s">
        <v>106</v>
      </c>
      <c r="C11" s="306"/>
      <c r="D11" s="1012">
        <v>30.70400047</v>
      </c>
      <c r="E11" s="1012">
        <v>23.52</v>
      </c>
      <c r="F11" s="1013">
        <f t="shared" si="0"/>
        <v>0.30544219685374152</v>
      </c>
      <c r="G11" s="202"/>
      <c r="H11" s="202"/>
      <c r="I11" s="203"/>
      <c r="J11" s="199"/>
      <c r="K11" s="149"/>
      <c r="N11" s="758"/>
      <c r="O11" s="758"/>
      <c r="P11" s="758"/>
      <c r="Q11" s="759"/>
      <c r="R11" s="759"/>
      <c r="U11" s="762"/>
      <c r="V11" s="761"/>
      <c r="W11" s="760"/>
      <c r="X11" s="773">
        <v>82.4</v>
      </c>
      <c r="Y11" s="773">
        <v>111.64</v>
      </c>
      <c r="Z11" s="773">
        <v>24.53</v>
      </c>
      <c r="AA11" s="773">
        <v>25.12</v>
      </c>
      <c r="AB11" s="773">
        <v>21.56</v>
      </c>
      <c r="AC11" s="774">
        <v>431.35</v>
      </c>
      <c r="AD11" s="773">
        <v>173.3</v>
      </c>
      <c r="AE11" s="773">
        <v>37.090000000000003</v>
      </c>
      <c r="AF11" s="773">
        <v>19.02</v>
      </c>
      <c r="AG11" s="773">
        <v>5.39</v>
      </c>
      <c r="AH11" s="773">
        <v>372.98</v>
      </c>
      <c r="AI11" s="773">
        <v>113.44</v>
      </c>
      <c r="AO11" s="776">
        <v>1</v>
      </c>
      <c r="AP11" s="777">
        <v>133.74</v>
      </c>
      <c r="AQ11" s="777">
        <v>120.986000061035</v>
      </c>
      <c r="AR11" s="778">
        <v>138.54</v>
      </c>
      <c r="AS11" s="742">
        <v>93.1</v>
      </c>
      <c r="AW11" s="776">
        <v>1</v>
      </c>
      <c r="AX11" s="777">
        <v>111.015998840332</v>
      </c>
      <c r="AY11" s="777">
        <v>98.037002563476506</v>
      </c>
      <c r="AZ11" s="778">
        <v>119.86</v>
      </c>
      <c r="BA11" s="742">
        <v>27.56</v>
      </c>
      <c r="BB11" s="776">
        <v>1</v>
      </c>
      <c r="BC11" s="779">
        <v>176.68799662590013</v>
      </c>
      <c r="BD11" s="780">
        <v>77.525999411940418</v>
      </c>
      <c r="BE11" s="781">
        <v>150.22999999999999</v>
      </c>
      <c r="BF11" s="742">
        <v>122.2</v>
      </c>
    </row>
    <row r="12" spans="1:58" ht="14.25" customHeight="1">
      <c r="A12" s="197"/>
      <c r="B12" s="1019" t="s">
        <v>107</v>
      </c>
      <c r="C12" s="308"/>
      <c r="D12" s="1014">
        <v>22.934999470000001</v>
      </c>
      <c r="E12" s="1014">
        <v>17.05</v>
      </c>
      <c r="F12" s="1015">
        <f t="shared" si="0"/>
        <v>0.34516125923753666</v>
      </c>
      <c r="G12" s="202"/>
      <c r="H12" s="202"/>
      <c r="I12" s="203"/>
      <c r="J12" s="199"/>
      <c r="K12" s="149"/>
      <c r="N12" s="758"/>
      <c r="O12" s="758"/>
      <c r="P12" s="758"/>
      <c r="Q12" s="759"/>
      <c r="R12" s="759"/>
      <c r="U12" s="762"/>
      <c r="V12" s="761">
        <v>4</v>
      </c>
      <c r="W12" s="760"/>
      <c r="X12" s="773">
        <v>61.07</v>
      </c>
      <c r="Y12" s="773">
        <v>95.39</v>
      </c>
      <c r="Z12" s="773">
        <v>19.45</v>
      </c>
      <c r="AA12" s="773">
        <v>17.23</v>
      </c>
      <c r="AB12" s="773">
        <v>15.99</v>
      </c>
      <c r="AC12" s="774">
        <v>273.22000000000003</v>
      </c>
      <c r="AD12" s="773">
        <v>127.94</v>
      </c>
      <c r="AE12" s="773">
        <v>28.03</v>
      </c>
      <c r="AF12" s="773">
        <v>19.78</v>
      </c>
      <c r="AG12" s="773">
        <v>2.48</v>
      </c>
      <c r="AH12" s="773">
        <v>269.07</v>
      </c>
      <c r="AI12" s="773">
        <v>134.16999999999999</v>
      </c>
      <c r="AO12" s="776">
        <v>2</v>
      </c>
      <c r="AP12" s="777">
        <v>140.50399780000001</v>
      </c>
      <c r="AQ12" s="777">
        <v>137.12399291992099</v>
      </c>
      <c r="AR12" s="778">
        <v>140.53</v>
      </c>
      <c r="AS12" s="742">
        <v>93.1</v>
      </c>
      <c r="AW12" s="776">
        <v>2</v>
      </c>
      <c r="AX12" s="777">
        <v>111.015998840332</v>
      </c>
      <c r="AY12" s="777">
        <v>126.60299682617099</v>
      </c>
      <c r="AZ12" s="778">
        <v>113.21</v>
      </c>
      <c r="BA12" s="742">
        <v>36.590000000000003</v>
      </c>
      <c r="BB12" s="776">
        <v>2</v>
      </c>
      <c r="BC12" s="779">
        <v>192.07700252532933</v>
      </c>
      <c r="BD12" s="780">
        <v>78.785000398754988</v>
      </c>
      <c r="BE12" s="781">
        <v>145.21</v>
      </c>
      <c r="BF12" s="742">
        <v>136.54</v>
      </c>
    </row>
    <row r="13" spans="1:58" ht="14.25" customHeight="1">
      <c r="A13" s="197"/>
      <c r="B13" s="1018" t="s">
        <v>108</v>
      </c>
      <c r="C13" s="306"/>
      <c r="D13" s="1012">
        <v>90.244003300000003</v>
      </c>
      <c r="E13" s="1012">
        <v>111.59</v>
      </c>
      <c r="F13" s="1013">
        <f t="shared" si="0"/>
        <v>-0.19128951250112017</v>
      </c>
      <c r="G13" s="202"/>
      <c r="H13" s="202"/>
      <c r="I13" s="203"/>
      <c r="J13" s="199"/>
      <c r="K13" s="149"/>
      <c r="N13" s="758"/>
      <c r="O13" s="758"/>
      <c r="P13" s="758"/>
      <c r="Q13" s="759"/>
      <c r="R13" s="759"/>
      <c r="U13" s="761"/>
      <c r="V13" s="761"/>
      <c r="W13" s="760"/>
      <c r="X13" s="773">
        <v>62.75</v>
      </c>
      <c r="Y13" s="773">
        <v>103.58</v>
      </c>
      <c r="Z13" s="773">
        <v>14.62</v>
      </c>
      <c r="AA13" s="773">
        <v>17.52</v>
      </c>
      <c r="AB13" s="773">
        <v>15.91</v>
      </c>
      <c r="AC13" s="774">
        <v>360.15</v>
      </c>
      <c r="AD13" s="773">
        <v>172</v>
      </c>
      <c r="AE13" s="773">
        <v>34.06</v>
      </c>
      <c r="AF13" s="773">
        <v>16.795000000000002</v>
      </c>
      <c r="AG13" s="773">
        <v>1.3140000000000001</v>
      </c>
      <c r="AH13" s="773">
        <v>373.63</v>
      </c>
      <c r="AI13" s="773">
        <v>134.30000000000001</v>
      </c>
      <c r="AO13" s="776">
        <v>3</v>
      </c>
      <c r="AP13" s="777">
        <v>140.5</v>
      </c>
      <c r="AQ13" s="777">
        <v>137.12399291992099</v>
      </c>
      <c r="AR13" s="778">
        <v>140.53</v>
      </c>
      <c r="AS13" s="742">
        <v>98.74</v>
      </c>
      <c r="AW13" s="776">
        <v>3</v>
      </c>
      <c r="AX13" s="777">
        <v>152.07</v>
      </c>
      <c r="AY13" s="777">
        <v>147.34800720214801</v>
      </c>
      <c r="AZ13" s="778">
        <v>117.64</v>
      </c>
      <c r="BA13" s="742">
        <v>63.18</v>
      </c>
      <c r="BB13" s="776">
        <v>3</v>
      </c>
      <c r="BC13" s="779">
        <v>234.58800000000002</v>
      </c>
      <c r="BD13" s="780">
        <v>76.62799982726554</v>
      </c>
      <c r="BE13" s="781">
        <v>143.88</v>
      </c>
      <c r="BF13" s="742">
        <v>170.81</v>
      </c>
    </row>
    <row r="14" spans="1:58" ht="14.25" customHeight="1">
      <c r="A14" s="197"/>
      <c r="B14" s="1019" t="s">
        <v>109</v>
      </c>
      <c r="C14" s="308"/>
      <c r="D14" s="1014">
        <v>232.7910004</v>
      </c>
      <c r="E14" s="1014">
        <v>225.86</v>
      </c>
      <c r="F14" s="1015">
        <f t="shared" si="0"/>
        <v>3.0687153103692497E-2</v>
      </c>
      <c r="G14" s="202"/>
      <c r="H14" s="202"/>
      <c r="I14" s="203"/>
      <c r="J14" s="199"/>
      <c r="K14" s="149"/>
      <c r="N14" s="758"/>
      <c r="O14" s="758"/>
      <c r="P14" s="758"/>
      <c r="Q14" s="759"/>
      <c r="R14" s="759"/>
      <c r="U14" s="761"/>
      <c r="V14" s="761"/>
      <c r="W14" s="760"/>
      <c r="X14" s="773">
        <v>71.03</v>
      </c>
      <c r="Y14" s="773">
        <v>145.91</v>
      </c>
      <c r="Z14" s="773">
        <v>15.904999999999999</v>
      </c>
      <c r="AA14" s="773">
        <v>18.044</v>
      </c>
      <c r="AB14" s="773">
        <v>14.96</v>
      </c>
      <c r="AC14" s="774">
        <v>369.98</v>
      </c>
      <c r="AD14" s="773">
        <v>175.17</v>
      </c>
      <c r="AE14" s="773">
        <v>43.62</v>
      </c>
      <c r="AF14" s="773">
        <v>14.701000000000001</v>
      </c>
      <c r="AG14" s="773">
        <v>1.1140000000000001</v>
      </c>
      <c r="AH14" s="773">
        <v>404.34</v>
      </c>
      <c r="AI14" s="773">
        <v>129.29</v>
      </c>
      <c r="AO14" s="776">
        <v>4</v>
      </c>
      <c r="AP14" s="777">
        <v>163.19800000000001</v>
      </c>
      <c r="AQ14" s="777">
        <v>150.91200256347599</v>
      </c>
      <c r="AR14" s="778">
        <v>137.44</v>
      </c>
      <c r="AS14" s="742">
        <v>98.74</v>
      </c>
      <c r="AW14" s="776">
        <v>4</v>
      </c>
      <c r="AX14" s="777">
        <v>203.96</v>
      </c>
      <c r="AY14" s="777">
        <v>161.61799619999999</v>
      </c>
      <c r="AZ14" s="778">
        <v>117.64</v>
      </c>
      <c r="BA14" s="742">
        <v>113.21</v>
      </c>
      <c r="BB14" s="776">
        <v>4</v>
      </c>
      <c r="BC14" s="779">
        <v>232.04400016784652</v>
      </c>
      <c r="BD14" s="780">
        <v>82.207001742533564</v>
      </c>
      <c r="BE14" s="781">
        <v>139.38200000000001</v>
      </c>
      <c r="BF14" s="742">
        <v>186.39</v>
      </c>
    </row>
    <row r="15" spans="1:58" ht="14.25" customHeight="1">
      <c r="A15" s="197"/>
      <c r="B15" s="1018" t="s">
        <v>110</v>
      </c>
      <c r="C15" s="306"/>
      <c r="D15" s="1012">
        <v>22.399999900000001</v>
      </c>
      <c r="E15" s="1012">
        <v>17.11</v>
      </c>
      <c r="F15" s="1013">
        <f t="shared" si="0"/>
        <v>0.30917591466978384</v>
      </c>
      <c r="G15" s="202"/>
      <c r="H15" s="202"/>
      <c r="I15" s="203"/>
      <c r="J15" s="199"/>
      <c r="K15" s="149"/>
      <c r="N15" s="758"/>
      <c r="O15" s="782"/>
      <c r="P15" s="758"/>
      <c r="Q15" s="759"/>
      <c r="R15" s="759"/>
      <c r="U15" s="761"/>
      <c r="V15" s="761"/>
      <c r="W15" s="760"/>
      <c r="X15" s="773">
        <v>79.42857142857136</v>
      </c>
      <c r="Y15" s="773">
        <v>146.2477155412943</v>
      </c>
      <c r="Z15" s="773">
        <v>34.528000150408026</v>
      </c>
      <c r="AA15" s="773">
        <v>19.531571524483784</v>
      </c>
      <c r="AB15" s="773">
        <v>16.602428981235999</v>
      </c>
      <c r="AC15" s="774">
        <v>362.92442975725425</v>
      </c>
      <c r="AD15" s="773">
        <v>172.78000313895041</v>
      </c>
      <c r="AE15" s="773">
        <v>37.718571254185221</v>
      </c>
      <c r="AF15" s="773">
        <v>12.252857208251928</v>
      </c>
      <c r="AG15" s="773">
        <v>1.0977142708642085</v>
      </c>
      <c r="AH15" s="773">
        <v>396.4942801339281</v>
      </c>
      <c r="AI15" s="773">
        <v>108.11000061035121</v>
      </c>
      <c r="AO15" s="776">
        <v>5</v>
      </c>
      <c r="AP15" s="777">
        <v>163.19800000000001</v>
      </c>
      <c r="AQ15" s="777">
        <v>150.91200256347599</v>
      </c>
      <c r="AR15" s="778">
        <v>137.44</v>
      </c>
      <c r="AS15" s="742">
        <v>125.15</v>
      </c>
      <c r="AW15" s="776">
        <v>5</v>
      </c>
      <c r="AX15" s="777">
        <v>235.55</v>
      </c>
      <c r="AY15" s="777">
        <v>191.21299743652301</v>
      </c>
      <c r="AZ15" s="778">
        <v>133.43</v>
      </c>
      <c r="BA15" s="742">
        <v>156.82</v>
      </c>
      <c r="BB15" s="776">
        <v>5</v>
      </c>
      <c r="BC15" s="779">
        <v>229.71699501037588</v>
      </c>
      <c r="BD15" s="780">
        <v>99.395001649856425</v>
      </c>
      <c r="BE15" s="781">
        <v>135.79099489999999</v>
      </c>
      <c r="BF15" s="742">
        <v>204.81</v>
      </c>
    </row>
    <row r="16" spans="1:58" ht="14.25" customHeight="1">
      <c r="A16" s="197"/>
      <c r="B16" s="1019" t="s">
        <v>111</v>
      </c>
      <c r="C16" s="308"/>
      <c r="D16" s="1014">
        <v>268.55099489999998</v>
      </c>
      <c r="E16" s="1014">
        <v>265.75</v>
      </c>
      <c r="F16" s="1015">
        <f t="shared" si="0"/>
        <v>1.0539961994355513E-2</v>
      </c>
      <c r="G16" s="202"/>
      <c r="H16" s="202"/>
      <c r="I16" s="203"/>
      <c r="J16" s="199"/>
      <c r="K16" s="149"/>
      <c r="U16" s="761"/>
      <c r="V16" s="761">
        <v>8</v>
      </c>
      <c r="W16" s="760"/>
      <c r="X16" s="773">
        <v>95.671427045549564</v>
      </c>
      <c r="Y16" s="773">
        <v>310.30528479999998</v>
      </c>
      <c r="Z16" s="773">
        <v>123.4721418</v>
      </c>
      <c r="AA16" s="773">
        <v>21.873999999999999</v>
      </c>
      <c r="AB16" s="773">
        <v>19.75271429</v>
      </c>
      <c r="AC16" s="774">
        <v>428.29571529999998</v>
      </c>
      <c r="AD16" s="773">
        <v>191.44571139999999</v>
      </c>
      <c r="AE16" s="773">
        <v>49.187142510000001</v>
      </c>
      <c r="AF16" s="773">
        <v>12.017142979999999</v>
      </c>
      <c r="AG16" s="773">
        <v>1.644428577</v>
      </c>
      <c r="AH16" s="773">
        <v>277.80142869999997</v>
      </c>
      <c r="AI16" s="773">
        <v>81.150284900000003</v>
      </c>
      <c r="AO16" s="776">
        <v>6</v>
      </c>
      <c r="AP16" s="777">
        <v>163.19800000000001</v>
      </c>
      <c r="AQ16" s="777">
        <v>170.628005981445</v>
      </c>
      <c r="AR16" s="778">
        <v>137.44</v>
      </c>
      <c r="AS16" s="742">
        <v>125.15</v>
      </c>
      <c r="AW16" s="776">
        <v>6</v>
      </c>
      <c r="AX16" s="777">
        <v>257.39999999999998</v>
      </c>
      <c r="AY16" s="777">
        <v>216.95199584960901</v>
      </c>
      <c r="AZ16" s="778">
        <v>159.21</v>
      </c>
      <c r="BA16" s="742">
        <v>168.88</v>
      </c>
      <c r="BB16" s="776">
        <v>6</v>
      </c>
      <c r="BC16" s="779">
        <v>228.29300178527819</v>
      </c>
      <c r="BD16" s="780">
        <v>122.14100027084339</v>
      </c>
      <c r="BE16" s="781">
        <v>150.04800030000001</v>
      </c>
      <c r="BF16" s="742">
        <v>201.83</v>
      </c>
    </row>
    <row r="17" spans="1:78" ht="14.25" customHeight="1">
      <c r="A17" s="197"/>
      <c r="B17" s="1018" t="s">
        <v>112</v>
      </c>
      <c r="C17" s="306"/>
      <c r="D17" s="1012">
        <v>207.36000060000001</v>
      </c>
      <c r="E17" s="1012">
        <v>162.81</v>
      </c>
      <c r="F17" s="1013">
        <f t="shared" si="0"/>
        <v>0.27363184448129724</v>
      </c>
      <c r="G17" s="202"/>
      <c r="H17" s="202"/>
      <c r="I17" s="203"/>
      <c r="J17" s="199"/>
      <c r="K17" s="149"/>
      <c r="U17" s="761"/>
      <c r="V17" s="761"/>
      <c r="W17" s="760"/>
      <c r="X17" s="773">
        <v>101.84</v>
      </c>
      <c r="Y17" s="773">
        <v>232.7</v>
      </c>
      <c r="Z17" s="773">
        <v>127.05</v>
      </c>
      <c r="AA17" s="773">
        <v>25.35</v>
      </c>
      <c r="AB17" s="773">
        <v>21.95</v>
      </c>
      <c r="AC17" s="774">
        <v>383.16</v>
      </c>
      <c r="AD17" s="773">
        <v>140.93</v>
      </c>
      <c r="AE17" s="773">
        <v>38.619999999999997</v>
      </c>
      <c r="AF17" s="773">
        <v>12</v>
      </c>
      <c r="AG17" s="773">
        <v>1.43</v>
      </c>
      <c r="AH17" s="773">
        <v>179.2</v>
      </c>
      <c r="AI17" s="773">
        <v>58.33</v>
      </c>
      <c r="AO17" s="776">
        <v>7</v>
      </c>
      <c r="AP17" s="777">
        <v>180.73800659179599</v>
      </c>
      <c r="AQ17" s="777">
        <v>170.628005981445</v>
      </c>
      <c r="AR17" s="778">
        <v>151.05000000000001</v>
      </c>
      <c r="AS17" s="742">
        <v>142.99</v>
      </c>
      <c r="AW17" s="776">
        <v>7</v>
      </c>
      <c r="AX17" s="777">
        <v>300.037994384765</v>
      </c>
      <c r="AY17" s="777">
        <v>240.95399475097599</v>
      </c>
      <c r="AZ17" s="778">
        <v>186.18</v>
      </c>
      <c r="BA17" s="742">
        <v>196.28</v>
      </c>
      <c r="BB17" s="776">
        <v>7</v>
      </c>
      <c r="BC17" s="779">
        <v>224.18200111389126</v>
      </c>
      <c r="BD17" s="780">
        <v>164.75300073623634</v>
      </c>
      <c r="BE17" s="781">
        <v>174.31999970000001</v>
      </c>
      <c r="BF17" s="742">
        <v>199.6</v>
      </c>
    </row>
    <row r="18" spans="1:78" ht="14.25" customHeight="1">
      <c r="A18" s="197"/>
      <c r="B18" s="1019" t="s">
        <v>113</v>
      </c>
      <c r="C18" s="308"/>
      <c r="D18" s="1014">
        <v>27.670000080000001</v>
      </c>
      <c r="E18" s="1014">
        <v>13.59</v>
      </c>
      <c r="F18" s="1015">
        <f t="shared" si="0"/>
        <v>1.0360559293598235</v>
      </c>
      <c r="G18" s="202"/>
      <c r="H18" s="202"/>
      <c r="I18" s="203"/>
      <c r="J18" s="199"/>
      <c r="K18" s="157"/>
      <c r="U18" s="761"/>
      <c r="V18" s="761"/>
      <c r="W18" s="760"/>
      <c r="X18" s="773">
        <v>111.7285712</v>
      </c>
      <c r="Y18" s="773">
        <v>313.02366640000002</v>
      </c>
      <c r="Z18" s="773">
        <v>102.4850019</v>
      </c>
      <c r="AA18" s="773">
        <v>32.583857129999998</v>
      </c>
      <c r="AB18" s="773">
        <v>16.16099998</v>
      </c>
      <c r="AC18" s="774">
        <v>557.40757099999996</v>
      </c>
      <c r="AD18" s="773">
        <v>175.57571630000001</v>
      </c>
      <c r="AE18" s="773">
        <v>47.68142864</v>
      </c>
      <c r="AF18" s="773">
        <v>12.001428600000001</v>
      </c>
      <c r="AG18" s="773">
        <v>1.4118571280000001</v>
      </c>
      <c r="AH18" s="773">
        <v>158.30857409999999</v>
      </c>
      <c r="AI18" s="773">
        <v>48.130142759999998</v>
      </c>
      <c r="AO18" s="776">
        <v>8</v>
      </c>
      <c r="AP18" s="777">
        <v>199.62100219999999</v>
      </c>
      <c r="AQ18" s="777">
        <v>170.628005981445</v>
      </c>
      <c r="AR18" s="778">
        <v>151.05000000000001</v>
      </c>
      <c r="AS18" s="742">
        <v>142.99</v>
      </c>
      <c r="AW18" s="776">
        <v>8</v>
      </c>
      <c r="AX18" s="777">
        <v>326.67999270000001</v>
      </c>
      <c r="AY18" s="777">
        <v>240.95399475097599</v>
      </c>
      <c r="AZ18" s="778">
        <v>206.54</v>
      </c>
      <c r="BA18" s="742">
        <v>230.19</v>
      </c>
      <c r="BB18" s="776">
        <v>8</v>
      </c>
      <c r="BC18" s="779">
        <v>220.41400382999998</v>
      </c>
      <c r="BD18" s="780">
        <v>173.15699958801241</v>
      </c>
      <c r="BE18" s="781">
        <v>262.93500039999998</v>
      </c>
      <c r="BF18" s="742">
        <v>214.34</v>
      </c>
    </row>
    <row r="19" spans="1:78" ht="14.25" customHeight="1">
      <c r="A19" s="197"/>
      <c r="B19" s="1018" t="s">
        <v>114</v>
      </c>
      <c r="C19" s="306"/>
      <c r="D19" s="1012">
        <v>50.962001800000003</v>
      </c>
      <c r="E19" s="1012">
        <v>47.38</v>
      </c>
      <c r="F19" s="1013">
        <f t="shared" si="0"/>
        <v>7.5601557619248638E-2</v>
      </c>
      <c r="G19" s="202"/>
      <c r="H19" s="202"/>
      <c r="I19" s="203"/>
      <c r="J19" s="199" t="s">
        <v>643</v>
      </c>
      <c r="K19" s="157"/>
      <c r="U19" s="761"/>
      <c r="V19" s="761"/>
      <c r="W19" s="760"/>
      <c r="X19" s="773">
        <v>107.21428571428528</v>
      </c>
      <c r="Y19" s="773">
        <v>264.70640258789024</v>
      </c>
      <c r="Z19" s="773">
        <v>100.62920074462855</v>
      </c>
      <c r="AA19" s="773">
        <v>35.707000187465077</v>
      </c>
      <c r="AB19" s="773">
        <v>20.230571338108572</v>
      </c>
      <c r="AC19" s="774">
        <v>738.35199846540127</v>
      </c>
      <c r="AD19" s="773">
        <v>222.98999895368257</v>
      </c>
      <c r="AE19" s="773">
        <v>58.7428567068917</v>
      </c>
      <c r="AF19" s="773">
        <v>11.715714318411687</v>
      </c>
      <c r="AG19" s="773">
        <v>1.4087142603737945</v>
      </c>
      <c r="AH19" s="773">
        <v>187.32428414480987</v>
      </c>
      <c r="AI19" s="773">
        <v>66.01142992292128</v>
      </c>
      <c r="AO19" s="776">
        <v>9</v>
      </c>
      <c r="AP19" s="777">
        <v>199.62100219999999</v>
      </c>
      <c r="AQ19" s="777">
        <v>185.25</v>
      </c>
      <c r="AR19" s="778">
        <v>165.01</v>
      </c>
      <c r="AS19" s="742">
        <v>159.53</v>
      </c>
      <c r="AW19" s="776">
        <v>9</v>
      </c>
      <c r="AX19" s="777">
        <v>332.71</v>
      </c>
      <c r="AY19" s="777">
        <v>274.18798828125</v>
      </c>
      <c r="AZ19" s="778">
        <v>240.95</v>
      </c>
      <c r="BA19" s="742">
        <v>249.13</v>
      </c>
      <c r="BB19" s="776">
        <v>9</v>
      </c>
      <c r="BC19" s="779">
        <v>218.33100054931617</v>
      </c>
      <c r="BD19" s="780">
        <v>186.28200244903536</v>
      </c>
      <c r="BE19" s="781">
        <v>279.08800120000001</v>
      </c>
      <c r="BF19" s="742">
        <v>250.89</v>
      </c>
    </row>
    <row r="20" spans="1:78" ht="14.25" customHeight="1">
      <c r="A20" s="197"/>
      <c r="B20" s="1019" t="s">
        <v>115</v>
      </c>
      <c r="C20" s="308"/>
      <c r="D20" s="1014">
        <v>23.524999619999999</v>
      </c>
      <c r="E20" s="1014">
        <v>19.05</v>
      </c>
      <c r="F20" s="1015">
        <f t="shared" si="0"/>
        <v>0.23490811653543298</v>
      </c>
      <c r="G20" s="202"/>
      <c r="H20" s="202"/>
      <c r="I20" s="203"/>
      <c r="J20" s="199"/>
      <c r="K20" s="161"/>
      <c r="U20" s="761"/>
      <c r="V20" s="761">
        <v>12</v>
      </c>
      <c r="W20" s="760"/>
      <c r="X20" s="773">
        <v>105.2142846</v>
      </c>
      <c r="Y20" s="773">
        <v>260.1815709</v>
      </c>
      <c r="Z20" s="773">
        <v>165.7174268</v>
      </c>
      <c r="AA20" s="773">
        <v>31.82685661</v>
      </c>
      <c r="AB20" s="773">
        <v>9.8735712600000003</v>
      </c>
      <c r="AC20" s="774">
        <v>531.9642857</v>
      </c>
      <c r="AD20" s="773">
        <v>193.36714169999999</v>
      </c>
      <c r="AE20" s="773">
        <v>60.019999910000003</v>
      </c>
      <c r="AF20" s="773">
        <v>11.001428600000001</v>
      </c>
      <c r="AG20" s="773">
        <v>1.3644285709999999</v>
      </c>
      <c r="AH20" s="773">
        <v>215.06571310000001</v>
      </c>
      <c r="AI20" s="773">
        <v>62.787142070000002</v>
      </c>
      <c r="AO20" s="776">
        <v>10</v>
      </c>
      <c r="AP20" s="777">
        <v>199.62100219999999</v>
      </c>
      <c r="AQ20" s="777">
        <v>185.25</v>
      </c>
      <c r="AR20" s="778">
        <v>165.01</v>
      </c>
      <c r="AS20" s="742">
        <v>159.53</v>
      </c>
      <c r="AW20" s="776">
        <v>10</v>
      </c>
      <c r="AX20" s="777">
        <v>332.70800780000002</v>
      </c>
      <c r="AY20" s="777">
        <v>288.45</v>
      </c>
      <c r="AZ20" s="778">
        <v>279.86</v>
      </c>
      <c r="BA20" s="742">
        <v>311.77999999999997</v>
      </c>
      <c r="BB20" s="776">
        <v>10</v>
      </c>
      <c r="BC20" s="779">
        <v>215.62899492000003</v>
      </c>
      <c r="BD20" s="780">
        <v>223.25000000000003</v>
      </c>
      <c r="BE20" s="781">
        <v>283.7940006</v>
      </c>
      <c r="BF20" s="742">
        <v>299</v>
      </c>
    </row>
    <row r="21" spans="1:78" s="162" customFormat="1" ht="14.25" customHeight="1">
      <c r="A21" s="244"/>
      <c r="B21" s="1018" t="s">
        <v>116</v>
      </c>
      <c r="C21" s="306"/>
      <c r="D21" s="1012">
        <v>46.021999360000002</v>
      </c>
      <c r="E21" s="1012">
        <v>25.18</v>
      </c>
      <c r="F21" s="1013">
        <f t="shared" si="0"/>
        <v>0.82772038760921374</v>
      </c>
      <c r="G21" s="202"/>
      <c r="H21" s="202"/>
      <c r="I21" s="203"/>
      <c r="J21" s="199"/>
      <c r="K21" s="157"/>
      <c r="L21" s="744"/>
      <c r="M21" s="744"/>
      <c r="N21" s="744"/>
      <c r="O21" s="744"/>
      <c r="P21" s="744"/>
      <c r="Q21" s="744"/>
      <c r="R21" s="744"/>
      <c r="S21" s="744"/>
      <c r="T21" s="744"/>
      <c r="U21" s="761"/>
      <c r="V21" s="761"/>
      <c r="W21" s="760"/>
      <c r="X21" s="773">
        <v>85.84</v>
      </c>
      <c r="Y21" s="773">
        <v>163.47999999999999</v>
      </c>
      <c r="Z21" s="773">
        <v>81.83</v>
      </c>
      <c r="AA21" s="773">
        <v>24.225000000000001</v>
      </c>
      <c r="AB21" s="773">
        <v>10.32</v>
      </c>
      <c r="AC21" s="774">
        <v>277.75099999999998</v>
      </c>
      <c r="AD21" s="773">
        <v>132.26300000000001</v>
      </c>
      <c r="AE21" s="773">
        <v>35.963999999999999</v>
      </c>
      <c r="AF21" s="773">
        <v>10.43</v>
      </c>
      <c r="AG21" s="773">
        <v>1.35</v>
      </c>
      <c r="AH21" s="773">
        <v>145.36000000000001</v>
      </c>
      <c r="AI21" s="773">
        <v>49.43</v>
      </c>
      <c r="AJ21" s="744"/>
      <c r="AK21" s="744"/>
      <c r="AL21" s="744"/>
      <c r="AM21" s="744"/>
      <c r="AN21" s="744"/>
      <c r="AO21" s="776">
        <v>11</v>
      </c>
      <c r="AP21" s="777">
        <v>218.65400695800699</v>
      </c>
      <c r="AQ21" s="777">
        <v>203.9</v>
      </c>
      <c r="AR21" s="778">
        <v>186.45</v>
      </c>
      <c r="AS21" s="744">
        <v>184.94</v>
      </c>
      <c r="AT21" s="744"/>
      <c r="AU21" s="744"/>
      <c r="AV21" s="744"/>
      <c r="AW21" s="776">
        <v>11</v>
      </c>
      <c r="AX21" s="777">
        <v>363.43499755859301</v>
      </c>
      <c r="AY21" s="777">
        <v>311.77999999999997</v>
      </c>
      <c r="AZ21" s="778">
        <v>308.83</v>
      </c>
      <c r="BA21" s="744">
        <v>332.71</v>
      </c>
      <c r="BB21" s="776">
        <v>11</v>
      </c>
      <c r="BC21" s="779">
        <v>222.04299736022926</v>
      </c>
      <c r="BD21" s="780">
        <v>237.42999999999998</v>
      </c>
      <c r="BE21" s="781">
        <v>286.24</v>
      </c>
      <c r="BF21" s="744">
        <v>321.02999999999997</v>
      </c>
      <c r="BG21" s="744"/>
      <c r="BH21" s="744"/>
      <c r="BI21" s="744"/>
      <c r="BJ21" s="744"/>
      <c r="BK21" s="744"/>
      <c r="BL21" s="744"/>
      <c r="BM21" s="357"/>
      <c r="BN21" s="357"/>
      <c r="BO21" s="357"/>
      <c r="BP21" s="357"/>
      <c r="BQ21" s="357"/>
      <c r="BR21" s="357"/>
      <c r="BS21" s="357"/>
      <c r="BT21" s="357"/>
      <c r="BU21" s="357"/>
      <c r="BV21" s="357"/>
      <c r="BW21" s="357"/>
      <c r="BX21" s="357"/>
      <c r="BY21" s="357"/>
      <c r="BZ21" s="357"/>
    </row>
    <row r="22" spans="1:78" s="162" customFormat="1" ht="14.25" customHeight="1">
      <c r="A22" s="244"/>
      <c r="B22" s="1019" t="s">
        <v>117</v>
      </c>
      <c r="C22" s="308"/>
      <c r="D22" s="1014">
        <v>8.0889997480000009</v>
      </c>
      <c r="E22" s="1014">
        <v>9.98</v>
      </c>
      <c r="F22" s="1015">
        <f t="shared" si="0"/>
        <v>-0.1894789831663326</v>
      </c>
      <c r="G22" s="202"/>
      <c r="H22" s="202"/>
      <c r="I22" s="203"/>
      <c r="J22" s="199"/>
      <c r="K22" s="157"/>
      <c r="L22" s="744"/>
      <c r="M22" s="744"/>
      <c r="N22" s="744"/>
      <c r="O22" s="744"/>
      <c r="P22" s="744"/>
      <c r="Q22" s="744"/>
      <c r="R22" s="744"/>
      <c r="S22" s="744"/>
      <c r="T22" s="744"/>
      <c r="U22" s="761"/>
      <c r="V22" s="761"/>
      <c r="W22" s="760"/>
      <c r="X22" s="773">
        <v>60.343000000000004</v>
      </c>
      <c r="Y22" s="773">
        <v>101.372</v>
      </c>
      <c r="Z22" s="773">
        <v>38.957999999999998</v>
      </c>
      <c r="AA22" s="773">
        <v>17.963999999999999</v>
      </c>
      <c r="AB22" s="773">
        <v>11.87</v>
      </c>
      <c r="AC22" s="774">
        <v>251.89099999999999</v>
      </c>
      <c r="AD22" s="773">
        <v>209.01</v>
      </c>
      <c r="AE22" s="773">
        <v>24.754000000000001</v>
      </c>
      <c r="AF22" s="773">
        <v>9.0090000000000003</v>
      </c>
      <c r="AG22" s="773">
        <v>1.3260000000000001</v>
      </c>
      <c r="AH22" s="773">
        <v>124.146</v>
      </c>
      <c r="AI22" s="773">
        <v>54.344000000000001</v>
      </c>
      <c r="AJ22" s="744"/>
      <c r="AK22" s="744"/>
      <c r="AL22" s="744"/>
      <c r="AM22" s="744"/>
      <c r="AN22" s="744"/>
      <c r="AO22" s="776">
        <v>12</v>
      </c>
      <c r="AP22" s="777">
        <v>218.65400695800699</v>
      </c>
      <c r="AQ22" s="777">
        <v>203.9</v>
      </c>
      <c r="AR22" s="778">
        <v>186.45</v>
      </c>
      <c r="AS22" s="744">
        <v>184.94</v>
      </c>
      <c r="AT22" s="744"/>
      <c r="AU22" s="744"/>
      <c r="AV22" s="744"/>
      <c r="AW22" s="776">
        <v>12</v>
      </c>
      <c r="AX22" s="777">
        <v>404.84201050000001</v>
      </c>
      <c r="AY22" s="777">
        <v>314.74099731445301</v>
      </c>
      <c r="AZ22" s="778">
        <v>308.83</v>
      </c>
      <c r="BA22" s="744">
        <v>344.88</v>
      </c>
      <c r="BB22" s="776">
        <v>12</v>
      </c>
      <c r="BC22" s="779">
        <v>222.46699903000001</v>
      </c>
      <c r="BD22" s="780">
        <v>259.42500019073447</v>
      </c>
      <c r="BE22" s="781">
        <v>285.0129948</v>
      </c>
      <c r="BF22" s="744">
        <v>332.35</v>
      </c>
      <c r="BG22" s="744"/>
      <c r="BH22" s="744"/>
      <c r="BI22" s="744"/>
      <c r="BJ22" s="744"/>
      <c r="BK22" s="744"/>
      <c r="BL22" s="744"/>
      <c r="BM22" s="357"/>
      <c r="BN22" s="357"/>
      <c r="BO22" s="357"/>
      <c r="BP22" s="357"/>
      <c r="BQ22" s="357"/>
      <c r="BR22" s="357"/>
      <c r="BS22" s="357"/>
      <c r="BT22" s="357"/>
      <c r="BU22" s="357"/>
      <c r="BV22" s="357"/>
      <c r="BW22" s="357"/>
      <c r="BX22" s="357"/>
      <c r="BY22" s="357"/>
      <c r="BZ22" s="357"/>
    </row>
    <row r="23" spans="1:78" s="162" customFormat="1" ht="14.25" customHeight="1">
      <c r="A23" s="244"/>
      <c r="B23" s="1018" t="s">
        <v>118</v>
      </c>
      <c r="C23" s="306"/>
      <c r="D23" s="1012">
        <v>8.0830001829999993</v>
      </c>
      <c r="E23" s="1012">
        <v>6.63</v>
      </c>
      <c r="F23" s="1013">
        <f t="shared" si="0"/>
        <v>0.21915538205128196</v>
      </c>
      <c r="G23" s="202"/>
      <c r="H23" s="202"/>
      <c r="I23" s="203"/>
      <c r="J23" s="199"/>
      <c r="K23" s="157"/>
      <c r="L23" s="744"/>
      <c r="M23" s="744"/>
      <c r="N23" s="744"/>
      <c r="O23" s="744"/>
      <c r="P23" s="744"/>
      <c r="Q23" s="744"/>
      <c r="R23" s="744"/>
      <c r="S23" s="744"/>
      <c r="T23" s="744"/>
      <c r="U23" s="761"/>
      <c r="V23" s="761"/>
      <c r="W23" s="760"/>
      <c r="X23" s="773">
        <v>45.5</v>
      </c>
      <c r="Y23" s="773">
        <v>86.66</v>
      </c>
      <c r="Z23" s="773">
        <v>30.167999999999999</v>
      </c>
      <c r="AA23" s="773">
        <v>15.83</v>
      </c>
      <c r="AB23" s="773">
        <v>10.039999999999999</v>
      </c>
      <c r="AC23" s="774">
        <v>183.58199999999999</v>
      </c>
      <c r="AD23" s="773">
        <v>95.99</v>
      </c>
      <c r="AE23" s="773">
        <v>26.423999999999999</v>
      </c>
      <c r="AF23" s="773">
        <v>9</v>
      </c>
      <c r="AG23" s="773">
        <v>1.319</v>
      </c>
      <c r="AH23" s="773">
        <v>97.190700000000007</v>
      </c>
      <c r="AI23" s="773">
        <v>41.814</v>
      </c>
      <c r="AJ23" s="744"/>
      <c r="AK23" s="744"/>
      <c r="AL23" s="744"/>
      <c r="AM23" s="744"/>
      <c r="AN23" s="744"/>
      <c r="AO23" s="776">
        <v>13</v>
      </c>
      <c r="AP23" s="777">
        <v>220.94</v>
      </c>
      <c r="AQ23" s="777">
        <v>221.62</v>
      </c>
      <c r="AR23" s="778">
        <v>195.65</v>
      </c>
      <c r="AS23" s="744">
        <v>203.73</v>
      </c>
      <c r="AT23" s="744"/>
      <c r="AU23" s="744"/>
      <c r="AV23" s="744"/>
      <c r="AW23" s="776">
        <v>13</v>
      </c>
      <c r="AX23" s="777">
        <v>395.14</v>
      </c>
      <c r="AY23" s="777">
        <v>323.68</v>
      </c>
      <c r="AZ23" s="778">
        <v>308.83</v>
      </c>
      <c r="BA23" s="744">
        <v>338.77</v>
      </c>
      <c r="BB23" s="776">
        <v>13</v>
      </c>
      <c r="BC23" s="779">
        <v>220.64399999999998</v>
      </c>
      <c r="BD23" s="780">
        <v>263.17400000000004</v>
      </c>
      <c r="BE23" s="781">
        <v>279.9690008</v>
      </c>
      <c r="BF23" s="744">
        <v>366.03</v>
      </c>
      <c r="BG23" s="744"/>
      <c r="BH23" s="744"/>
      <c r="BI23" s="744"/>
      <c r="BJ23" s="744"/>
      <c r="BK23" s="744"/>
      <c r="BL23" s="744"/>
      <c r="BM23" s="357"/>
      <c r="BN23" s="357"/>
      <c r="BO23" s="357"/>
      <c r="BP23" s="357"/>
      <c r="BQ23" s="357"/>
      <c r="BR23" s="357"/>
      <c r="BS23" s="357"/>
      <c r="BT23" s="357"/>
      <c r="BU23" s="357"/>
      <c r="BV23" s="357"/>
      <c r="BW23" s="357"/>
      <c r="BX23" s="357"/>
      <c r="BY23" s="357"/>
      <c r="BZ23" s="357"/>
    </row>
    <row r="24" spans="1:78" s="162" customFormat="1" ht="14.25" customHeight="1">
      <c r="A24" s="244"/>
      <c r="B24" s="1019" t="s">
        <v>781</v>
      </c>
      <c r="C24" s="308"/>
      <c r="D24" s="1014">
        <v>10.9090004</v>
      </c>
      <c r="E24" s="1014">
        <v>5.54</v>
      </c>
      <c r="F24" s="1015">
        <f t="shared" si="0"/>
        <v>0.96913364620938625</v>
      </c>
      <c r="G24" s="202"/>
      <c r="H24" s="202"/>
      <c r="I24" s="203"/>
      <c r="J24" s="199"/>
      <c r="K24" s="157"/>
      <c r="L24" s="744"/>
      <c r="M24" s="744"/>
      <c r="N24" s="744"/>
      <c r="O24" s="744"/>
      <c r="P24" s="744"/>
      <c r="Q24" s="744"/>
      <c r="R24" s="744"/>
      <c r="S24" s="744"/>
      <c r="T24" s="744"/>
      <c r="U24" s="761"/>
      <c r="V24" s="761">
        <v>16</v>
      </c>
      <c r="W24" s="760"/>
      <c r="X24" s="773">
        <v>43.256999999999998</v>
      </c>
      <c r="Y24" s="773">
        <v>82.16</v>
      </c>
      <c r="Z24" s="773">
        <v>40.76</v>
      </c>
      <c r="AA24" s="773">
        <v>15.3</v>
      </c>
      <c r="AB24" s="773">
        <v>9.1</v>
      </c>
      <c r="AC24" s="774">
        <v>155.88999999999999</v>
      </c>
      <c r="AD24" s="773">
        <v>89.72</v>
      </c>
      <c r="AE24" s="773">
        <v>20.83</v>
      </c>
      <c r="AF24" s="773">
        <v>9</v>
      </c>
      <c r="AG24" s="773">
        <v>1.3069999999999999</v>
      </c>
      <c r="AH24" s="773">
        <v>89.46</v>
      </c>
      <c r="AI24" s="773">
        <v>33.630000000000003</v>
      </c>
      <c r="AJ24" s="744"/>
      <c r="AK24" s="744"/>
      <c r="AL24" s="744"/>
      <c r="AM24" s="744"/>
      <c r="AN24" s="744"/>
      <c r="AO24" s="776">
        <v>14</v>
      </c>
      <c r="AP24" s="777">
        <v>220.94</v>
      </c>
      <c r="AQ24" s="777">
        <v>221.62</v>
      </c>
      <c r="AR24" s="778">
        <v>195.65</v>
      </c>
      <c r="AS24" s="744">
        <v>203.73</v>
      </c>
      <c r="AT24" s="744"/>
      <c r="AU24" s="744"/>
      <c r="AV24" s="744"/>
      <c r="AW24" s="776">
        <v>14</v>
      </c>
      <c r="AX24" s="777">
        <v>376</v>
      </c>
      <c r="AY24" s="777">
        <v>323.68</v>
      </c>
      <c r="AZ24" s="778">
        <v>302.95999999999998</v>
      </c>
      <c r="BA24" s="744">
        <v>338.78</v>
      </c>
      <c r="BB24" s="776">
        <v>14</v>
      </c>
      <c r="BC24" s="779">
        <v>223.27600000000001</v>
      </c>
      <c r="BD24" s="780">
        <v>268.62</v>
      </c>
      <c r="BE24" s="781">
        <v>286.5410023</v>
      </c>
      <c r="BF24" s="744">
        <v>382.58</v>
      </c>
      <c r="BG24" s="744"/>
      <c r="BH24" s="744"/>
      <c r="BI24" s="744"/>
      <c r="BJ24" s="744"/>
      <c r="BK24" s="744"/>
      <c r="BL24" s="744"/>
      <c r="BM24" s="357"/>
      <c r="BN24" s="357"/>
      <c r="BO24" s="357"/>
      <c r="BP24" s="357"/>
      <c r="BQ24" s="357"/>
      <c r="BR24" s="357"/>
      <c r="BS24" s="357"/>
      <c r="BT24" s="357"/>
      <c r="BU24" s="357"/>
      <c r="BV24" s="357"/>
      <c r="BW24" s="357"/>
      <c r="BX24" s="357"/>
      <c r="BY24" s="357"/>
      <c r="BZ24" s="357"/>
    </row>
    <row r="25" spans="1:78" s="162" customFormat="1" ht="14.25" customHeight="1">
      <c r="A25" s="244"/>
      <c r="B25" s="1018" t="s">
        <v>119</v>
      </c>
      <c r="C25" s="306"/>
      <c r="D25" s="1012">
        <v>225.5599976</v>
      </c>
      <c r="E25" s="1012">
        <v>193.55</v>
      </c>
      <c r="F25" s="1013">
        <f t="shared" si="0"/>
        <v>0.16538360940325492</v>
      </c>
      <c r="G25" s="202"/>
      <c r="H25" s="202"/>
      <c r="I25" s="203"/>
      <c r="J25" s="199"/>
      <c r="K25" s="157"/>
      <c r="L25" s="744"/>
      <c r="M25" s="744"/>
      <c r="N25" s="744"/>
      <c r="O25" s="744"/>
      <c r="P25" s="744"/>
      <c r="Q25" s="744"/>
      <c r="R25" s="744"/>
      <c r="S25" s="744"/>
      <c r="T25" s="744"/>
      <c r="U25" s="761"/>
      <c r="V25" s="761"/>
      <c r="W25" s="760"/>
      <c r="X25" s="773">
        <v>50.91</v>
      </c>
      <c r="Y25" s="773">
        <v>97.92</v>
      </c>
      <c r="Z25" s="773">
        <v>50.25</v>
      </c>
      <c r="AA25" s="773">
        <v>15.52</v>
      </c>
      <c r="AB25" s="773">
        <v>9.36</v>
      </c>
      <c r="AC25" s="774">
        <v>166.41</v>
      </c>
      <c r="AD25" s="773">
        <v>101.72</v>
      </c>
      <c r="AE25" s="773">
        <v>23.6</v>
      </c>
      <c r="AF25" s="773">
        <v>9.0057144165039045</v>
      </c>
      <c r="AG25" s="773">
        <v>1.42</v>
      </c>
      <c r="AH25" s="773">
        <v>99.16</v>
      </c>
      <c r="AI25" s="773">
        <v>32.46</v>
      </c>
      <c r="AJ25" s="744"/>
      <c r="AK25" s="744"/>
      <c r="AL25" s="744"/>
      <c r="AM25" s="744"/>
      <c r="AN25" s="744"/>
      <c r="AO25" s="776">
        <v>15</v>
      </c>
      <c r="AP25" s="777">
        <v>221.99</v>
      </c>
      <c r="AQ25" s="777">
        <v>226.28</v>
      </c>
      <c r="AR25" s="778">
        <v>201.94</v>
      </c>
      <c r="AS25" s="744">
        <v>203.73</v>
      </c>
      <c r="AT25" s="744"/>
      <c r="AU25" s="744"/>
      <c r="AV25" s="744"/>
      <c r="AW25" s="776">
        <v>15</v>
      </c>
      <c r="AX25" s="777">
        <v>363.43</v>
      </c>
      <c r="AY25" s="777">
        <v>335.74</v>
      </c>
      <c r="AZ25" s="778">
        <v>311.77999999999997</v>
      </c>
      <c r="BA25" s="744">
        <v>347.95</v>
      </c>
      <c r="BB25" s="776">
        <v>15</v>
      </c>
      <c r="BC25" s="779">
        <v>222.00500000000002</v>
      </c>
      <c r="BD25" s="780">
        <v>278.94</v>
      </c>
      <c r="BE25" s="781">
        <v>288.78499979999998</v>
      </c>
      <c r="BF25" s="744">
        <v>385.3</v>
      </c>
      <c r="BG25" s="744"/>
      <c r="BH25" s="744"/>
      <c r="BI25" s="744"/>
      <c r="BJ25" s="744"/>
      <c r="BK25" s="744"/>
      <c r="BL25" s="744"/>
      <c r="BM25" s="357"/>
      <c r="BN25" s="357"/>
      <c r="BO25" s="357"/>
      <c r="BP25" s="357"/>
      <c r="BQ25" s="357"/>
      <c r="BR25" s="357"/>
      <c r="BS25" s="357"/>
      <c r="BT25" s="357"/>
      <c r="BU25" s="357"/>
      <c r="BV25" s="357"/>
      <c r="BW25" s="357"/>
      <c r="BX25" s="357"/>
      <c r="BY25" s="357"/>
      <c r="BZ25" s="357"/>
    </row>
    <row r="26" spans="1:78" s="162" customFormat="1" ht="14.25" customHeight="1">
      <c r="A26" s="244"/>
      <c r="B26" s="1019" t="s">
        <v>120</v>
      </c>
      <c r="C26" s="308"/>
      <c r="D26" s="1014">
        <v>47.840000150000002</v>
      </c>
      <c r="E26" s="1014">
        <v>38.35</v>
      </c>
      <c r="F26" s="1015">
        <f t="shared" si="0"/>
        <v>0.24745763102998697</v>
      </c>
      <c r="G26" s="202"/>
      <c r="H26" s="216"/>
      <c r="I26" s="216"/>
      <c r="J26" s="239"/>
      <c r="K26" s="157"/>
      <c r="L26" s="744"/>
      <c r="M26" s="744"/>
      <c r="N26" s="744"/>
      <c r="O26" s="744"/>
      <c r="P26" s="744"/>
      <c r="Q26" s="744"/>
      <c r="R26" s="744"/>
      <c r="S26" s="744"/>
      <c r="T26" s="744"/>
      <c r="U26" s="761"/>
      <c r="V26" s="761"/>
      <c r="W26" s="760"/>
      <c r="X26" s="773">
        <v>60.1</v>
      </c>
      <c r="Y26" s="773">
        <v>118.21</v>
      </c>
      <c r="Z26" s="773">
        <v>88.1</v>
      </c>
      <c r="AA26" s="773">
        <v>15.59</v>
      </c>
      <c r="AB26" s="773">
        <v>8.8000000000000007</v>
      </c>
      <c r="AC26" s="774">
        <v>178.05</v>
      </c>
      <c r="AD26" s="773">
        <v>95.81</v>
      </c>
      <c r="AE26" s="773">
        <v>22.27</v>
      </c>
      <c r="AF26" s="773">
        <v>9.0057144165039045</v>
      </c>
      <c r="AG26" s="773">
        <v>1.2150000000000001</v>
      </c>
      <c r="AH26" s="773">
        <v>71.319999999999993</v>
      </c>
      <c r="AI26" s="773">
        <v>32.46</v>
      </c>
      <c r="AJ26" s="744"/>
      <c r="AK26" s="744"/>
      <c r="AL26" s="744"/>
      <c r="AM26" s="744"/>
      <c r="AN26" s="744"/>
      <c r="AO26" s="776">
        <v>16</v>
      </c>
      <c r="AP26" s="777">
        <v>221.99</v>
      </c>
      <c r="AQ26" s="777">
        <v>226.28</v>
      </c>
      <c r="AR26" s="778">
        <v>201.94</v>
      </c>
      <c r="AS26" s="744">
        <v>222.8</v>
      </c>
      <c r="AT26" s="744"/>
      <c r="AU26" s="744"/>
      <c r="AV26" s="744"/>
      <c r="AW26" s="776">
        <v>16</v>
      </c>
      <c r="AX26" s="777">
        <v>347.95</v>
      </c>
      <c r="AY26" s="777">
        <v>329.68899540000001</v>
      </c>
      <c r="AZ26" s="778">
        <v>320.69</v>
      </c>
      <c r="BA26" s="744">
        <v>354.11</v>
      </c>
      <c r="BB26" s="776">
        <v>16</v>
      </c>
      <c r="BC26" s="779">
        <v>223.80200000000002</v>
      </c>
      <c r="BD26" s="780">
        <v>283.35699175000002</v>
      </c>
      <c r="BE26" s="781">
        <v>293.26400000000001</v>
      </c>
      <c r="BF26" s="744">
        <v>384.96</v>
      </c>
      <c r="BG26" s="744"/>
      <c r="BH26" s="744"/>
      <c r="BI26" s="744"/>
      <c r="BJ26" s="744"/>
      <c r="BK26" s="744"/>
      <c r="BL26" s="744"/>
      <c r="BM26" s="357"/>
      <c r="BN26" s="357"/>
      <c r="BO26" s="357"/>
      <c r="BP26" s="357"/>
      <c r="BQ26" s="357"/>
      <c r="BR26" s="357"/>
      <c r="BS26" s="357"/>
      <c r="BT26" s="357"/>
      <c r="BU26" s="357"/>
      <c r="BV26" s="357"/>
      <c r="BW26" s="357"/>
      <c r="BX26" s="357"/>
      <c r="BY26" s="357"/>
      <c r="BZ26" s="357"/>
    </row>
    <row r="27" spans="1:78" s="162" customFormat="1" ht="14.25" customHeight="1">
      <c r="A27" s="244"/>
      <c r="B27" s="1018" t="s">
        <v>121</v>
      </c>
      <c r="C27" s="306"/>
      <c r="D27" s="1012">
        <v>67.150999999999996</v>
      </c>
      <c r="E27" s="1012">
        <v>66.16</v>
      </c>
      <c r="F27" s="1013">
        <f t="shared" si="0"/>
        <v>1.4978839177750903E-2</v>
      </c>
      <c r="G27" s="202"/>
      <c r="H27" s="216"/>
      <c r="I27" s="216"/>
      <c r="J27" s="239"/>
      <c r="K27" s="157"/>
      <c r="L27" s="744"/>
      <c r="M27" s="744"/>
      <c r="N27" s="744"/>
      <c r="O27" s="744"/>
      <c r="P27" s="744"/>
      <c r="Q27" s="744"/>
      <c r="R27" s="744"/>
      <c r="S27" s="744"/>
      <c r="T27" s="744"/>
      <c r="U27" s="761"/>
      <c r="V27" s="761"/>
      <c r="W27" s="760"/>
      <c r="X27" s="773">
        <v>51.714286260000002</v>
      </c>
      <c r="Y27" s="773">
        <v>91.569599909999994</v>
      </c>
      <c r="Z27" s="773">
        <v>109.7940002</v>
      </c>
      <c r="AA27" s="773">
        <v>14.470856939999999</v>
      </c>
      <c r="AB27" s="773">
        <v>7.7015714649999998</v>
      </c>
      <c r="AC27" s="774">
        <v>158.61442779999999</v>
      </c>
      <c r="AD27" s="773">
        <v>86.274285449999994</v>
      </c>
      <c r="AE27" s="773">
        <v>20.1857139</v>
      </c>
      <c r="AF27" s="773">
        <v>9</v>
      </c>
      <c r="AG27" s="773">
        <v>1.3400000160000001</v>
      </c>
      <c r="AH27" s="773">
        <v>61.869286670000001</v>
      </c>
      <c r="AI27" s="773">
        <v>18.350000380000001</v>
      </c>
      <c r="AJ27" s="744"/>
      <c r="AK27" s="744"/>
      <c r="AL27" s="744"/>
      <c r="AM27" s="744"/>
      <c r="AN27" s="744"/>
      <c r="AO27" s="776">
        <v>17</v>
      </c>
      <c r="AP27" s="777">
        <v>225.06</v>
      </c>
      <c r="AQ27" s="777">
        <v>228.07400000000001</v>
      </c>
      <c r="AR27" s="778">
        <v>201.94</v>
      </c>
      <c r="AS27" s="744">
        <v>222.8</v>
      </c>
      <c r="AT27" s="744"/>
      <c r="AU27" s="744"/>
      <c r="AV27" s="744"/>
      <c r="AW27" s="776">
        <v>17</v>
      </c>
      <c r="AX27" s="777">
        <v>338.77</v>
      </c>
      <c r="AY27" s="777">
        <v>326.68</v>
      </c>
      <c r="AZ27" s="778">
        <v>326.68</v>
      </c>
      <c r="BA27" s="744">
        <v>351.03</v>
      </c>
      <c r="BB27" s="776">
        <v>17</v>
      </c>
      <c r="BC27" s="779">
        <v>217.49399757385231</v>
      </c>
      <c r="BD27" s="780">
        <v>293.363</v>
      </c>
      <c r="BE27" s="781">
        <v>292.87300069999998</v>
      </c>
      <c r="BF27" s="744">
        <v>381.87</v>
      </c>
      <c r="BG27" s="744"/>
      <c r="BH27" s="744"/>
      <c r="BI27" s="744"/>
      <c r="BJ27" s="744"/>
      <c r="BK27" s="744"/>
      <c r="BL27" s="744"/>
      <c r="BM27" s="357"/>
      <c r="BN27" s="357"/>
      <c r="BO27" s="357"/>
      <c r="BP27" s="357"/>
      <c r="BQ27" s="357"/>
      <c r="BR27" s="357"/>
      <c r="BS27" s="357"/>
      <c r="BT27" s="357"/>
      <c r="BU27" s="357"/>
      <c r="BV27" s="357"/>
      <c r="BW27" s="357"/>
      <c r="BX27" s="357"/>
      <c r="BY27" s="357"/>
      <c r="BZ27" s="357"/>
    </row>
    <row r="28" spans="1:78" s="162" customFormat="1" ht="14.25" customHeight="1">
      <c r="A28" s="244"/>
      <c r="B28" s="1020" t="s">
        <v>122</v>
      </c>
      <c r="C28" s="307"/>
      <c r="D28" s="1016">
        <v>379.91198730000002</v>
      </c>
      <c r="E28" s="1016">
        <v>264.2</v>
      </c>
      <c r="F28" s="1017">
        <f t="shared" si="0"/>
        <v>0.4379711858440577</v>
      </c>
      <c r="G28" s="202"/>
      <c r="H28" s="216"/>
      <c r="I28" s="216"/>
      <c r="J28" s="239"/>
      <c r="K28" s="157"/>
      <c r="L28" s="744"/>
      <c r="M28" s="744"/>
      <c r="N28" s="744"/>
      <c r="O28" s="744"/>
      <c r="P28" s="744"/>
      <c r="Q28" s="744"/>
      <c r="R28" s="744"/>
      <c r="S28" s="744"/>
      <c r="T28" s="744"/>
      <c r="U28" s="761"/>
      <c r="V28" s="761">
        <v>20</v>
      </c>
      <c r="W28" s="760"/>
      <c r="X28" s="773">
        <v>37.44</v>
      </c>
      <c r="Y28" s="773">
        <v>67.650000000000006</v>
      </c>
      <c r="Z28" s="773">
        <v>77.853999999999999</v>
      </c>
      <c r="AA28" s="773">
        <v>12.94</v>
      </c>
      <c r="AB28" s="773">
        <v>5.64</v>
      </c>
      <c r="AC28" s="774">
        <v>121.72</v>
      </c>
      <c r="AD28" s="773">
        <v>79.86</v>
      </c>
      <c r="AE28" s="773">
        <v>19.373000000000001</v>
      </c>
      <c r="AF28" s="773">
        <v>9</v>
      </c>
      <c r="AG28" s="773">
        <v>1.355</v>
      </c>
      <c r="AH28" s="773">
        <v>62.061</v>
      </c>
      <c r="AI28" s="773">
        <v>16.739999999999998</v>
      </c>
      <c r="AJ28" s="744"/>
      <c r="AK28" s="744"/>
      <c r="AL28" s="744"/>
      <c r="AM28" s="744"/>
      <c r="AN28" s="744"/>
      <c r="AO28" s="776">
        <v>18</v>
      </c>
      <c r="AP28" s="777">
        <v>225.06</v>
      </c>
      <c r="AQ28" s="777">
        <v>228.07400000000001</v>
      </c>
      <c r="AR28" s="778">
        <v>207.59</v>
      </c>
      <c r="AS28" s="744">
        <v>225.58</v>
      </c>
      <c r="AT28" s="744"/>
      <c r="AU28" s="744"/>
      <c r="AV28" s="744"/>
      <c r="AW28" s="776">
        <v>18</v>
      </c>
      <c r="AX28" s="777">
        <v>326.67999267578102</v>
      </c>
      <c r="AY28" s="777">
        <v>323.68</v>
      </c>
      <c r="AZ28" s="778">
        <v>314.74</v>
      </c>
      <c r="BA28" s="744">
        <v>354.11</v>
      </c>
      <c r="BB28" s="776">
        <v>18</v>
      </c>
      <c r="BC28" s="779">
        <v>213.5109978485107</v>
      </c>
      <c r="BD28" s="780">
        <v>295.185</v>
      </c>
      <c r="BE28" s="781">
        <v>289.06400009999999</v>
      </c>
      <c r="BF28" s="744">
        <v>382.78</v>
      </c>
      <c r="BG28" s="744"/>
      <c r="BH28" s="744"/>
      <c r="BI28" s="744"/>
      <c r="BJ28" s="744"/>
      <c r="BK28" s="744"/>
      <c r="BL28" s="744"/>
      <c r="BM28" s="357"/>
      <c r="BN28" s="357"/>
      <c r="BO28" s="357"/>
      <c r="BP28" s="357"/>
      <c r="BQ28" s="357"/>
      <c r="BR28" s="357"/>
      <c r="BS28" s="357"/>
      <c r="BT28" s="357"/>
      <c r="BU28" s="357"/>
      <c r="BV28" s="357"/>
      <c r="BW28" s="357"/>
      <c r="BX28" s="357"/>
      <c r="BY28" s="357"/>
      <c r="BZ28" s="357"/>
    </row>
    <row r="29" spans="1:78" s="162" customFormat="1" ht="30.75" customHeight="1">
      <c r="A29" s="204"/>
      <c r="B29" s="1371" t="s">
        <v>776</v>
      </c>
      <c r="C29" s="1371"/>
      <c r="D29" s="1371"/>
      <c r="E29" s="1371"/>
      <c r="F29" s="1371"/>
      <c r="G29" s="216"/>
      <c r="H29" s="216"/>
      <c r="I29" s="216"/>
      <c r="J29" s="239"/>
      <c r="K29" s="157"/>
      <c r="L29" s="744"/>
      <c r="M29" s="744"/>
      <c r="N29" s="744"/>
      <c r="O29" s="744"/>
      <c r="P29" s="744"/>
      <c r="Q29" s="744"/>
      <c r="R29" s="744"/>
      <c r="S29" s="744"/>
      <c r="T29" s="744"/>
      <c r="U29" s="761"/>
      <c r="V29" s="761"/>
      <c r="W29" s="760"/>
      <c r="X29" s="773">
        <v>27.871428353445829</v>
      </c>
      <c r="Y29" s="773">
        <v>56.340142386300158</v>
      </c>
      <c r="Z29" s="773">
        <v>46.279857635497997</v>
      </c>
      <c r="AA29" s="773">
        <v>12.185285568237273</v>
      </c>
      <c r="AB29" s="773">
        <v>4.946999958583282</v>
      </c>
      <c r="AC29" s="774">
        <v>97.352142333984176</v>
      </c>
      <c r="AD29" s="773">
        <v>59.180000305175732</v>
      </c>
      <c r="AE29" s="773">
        <v>15.218571390424414</v>
      </c>
      <c r="AF29" s="773">
        <v>9.0042858123779261</v>
      </c>
      <c r="AG29" s="773">
        <v>1.5431428466524355</v>
      </c>
      <c r="AH29" s="773">
        <v>58.464999607631093</v>
      </c>
      <c r="AI29" s="773">
        <v>15.350000108991299</v>
      </c>
      <c r="AJ29" s="744"/>
      <c r="AK29" s="744"/>
      <c r="AL29" s="744"/>
      <c r="AM29" s="744"/>
      <c r="AN29" s="744"/>
      <c r="AO29" s="776">
        <v>19</v>
      </c>
      <c r="AP29" s="777">
        <v>225.9400024</v>
      </c>
      <c r="AQ29" s="777">
        <v>229.173</v>
      </c>
      <c r="AR29" s="778">
        <v>207.59</v>
      </c>
      <c r="AS29" s="744">
        <v>225.58</v>
      </c>
      <c r="AT29" s="744"/>
      <c r="AU29" s="744"/>
      <c r="AV29" s="744"/>
      <c r="AW29" s="776">
        <v>19</v>
      </c>
      <c r="AX29" s="777">
        <v>326.67999270000001</v>
      </c>
      <c r="AY29" s="777">
        <v>317.71099853515602</v>
      </c>
      <c r="AZ29" s="778">
        <v>308.83</v>
      </c>
      <c r="BA29" s="744">
        <v>363.43</v>
      </c>
      <c r="BB29" s="776">
        <v>19</v>
      </c>
      <c r="BC29" s="779">
        <v>210.8809986</v>
      </c>
      <c r="BD29" s="780">
        <v>294.39800000000002</v>
      </c>
      <c r="BE29" s="781">
        <v>283.7310013</v>
      </c>
      <c r="BF29" s="744">
        <v>381.92</v>
      </c>
      <c r="BG29" s="744"/>
      <c r="BH29" s="744"/>
      <c r="BI29" s="744"/>
      <c r="BJ29" s="744"/>
      <c r="BK29" s="744"/>
      <c r="BL29" s="744"/>
      <c r="BM29" s="357"/>
      <c r="BN29" s="357"/>
      <c r="BO29" s="357"/>
      <c r="BP29" s="357"/>
      <c r="BQ29" s="357"/>
      <c r="BR29" s="357"/>
      <c r="BS29" s="357"/>
      <c r="BT29" s="357"/>
      <c r="BU29" s="357"/>
      <c r="BV29" s="357"/>
      <c r="BW29" s="357"/>
      <c r="BX29" s="357"/>
      <c r="BY29" s="357"/>
      <c r="BZ29" s="357"/>
    </row>
    <row r="30" spans="1:78" s="162" customFormat="1" ht="52.5" customHeight="1">
      <c r="A30" s="1300" t="s">
        <v>608</v>
      </c>
      <c r="B30" s="1300"/>
      <c r="C30" s="1300"/>
      <c r="D30" s="1300"/>
      <c r="E30" s="1300"/>
      <c r="F30" s="1300"/>
      <c r="G30" s="1300"/>
      <c r="H30" s="1300"/>
      <c r="I30" s="1300"/>
      <c r="J30" s="239"/>
      <c r="K30" s="157"/>
      <c r="L30" s="744"/>
      <c r="M30" s="744"/>
      <c r="N30" s="744"/>
      <c r="O30" s="744"/>
      <c r="P30" s="744"/>
      <c r="Q30" s="744"/>
      <c r="R30" s="744"/>
      <c r="S30" s="744"/>
      <c r="T30" s="744"/>
      <c r="U30" s="761"/>
      <c r="V30" s="761"/>
      <c r="W30" s="760"/>
      <c r="X30" s="773">
        <v>22.73</v>
      </c>
      <c r="Y30" s="773">
        <v>42.3</v>
      </c>
      <c r="Z30" s="773">
        <v>27.998000000000001</v>
      </c>
      <c r="AA30" s="773">
        <v>11.54</v>
      </c>
      <c r="AB30" s="773">
        <v>4.165</v>
      </c>
      <c r="AC30" s="774">
        <v>85.36</v>
      </c>
      <c r="AD30" s="773">
        <v>45.05</v>
      </c>
      <c r="AE30" s="773">
        <v>12.23</v>
      </c>
      <c r="AF30" s="773">
        <v>9</v>
      </c>
      <c r="AG30" s="773">
        <v>1.57</v>
      </c>
      <c r="AH30" s="773">
        <v>45.284999999999997</v>
      </c>
      <c r="AI30" s="773">
        <v>15.35</v>
      </c>
      <c r="AJ30" s="744"/>
      <c r="AK30" s="744"/>
      <c r="AL30" s="744"/>
      <c r="AM30" s="744"/>
      <c r="AN30" s="744"/>
      <c r="AO30" s="776">
        <v>20</v>
      </c>
      <c r="AP30" s="777">
        <v>225.9400024</v>
      </c>
      <c r="AQ30" s="777">
        <v>229.173</v>
      </c>
      <c r="AR30" s="778">
        <v>205.7</v>
      </c>
      <c r="AS30" s="744">
        <v>226.61</v>
      </c>
      <c r="AT30" s="744"/>
      <c r="AU30" s="744"/>
      <c r="AV30" s="744"/>
      <c r="AW30" s="776">
        <v>20</v>
      </c>
      <c r="AX30" s="777">
        <v>323.7</v>
      </c>
      <c r="AY30" s="777">
        <v>320.69100950000001</v>
      </c>
      <c r="AZ30" s="778">
        <v>308.8</v>
      </c>
      <c r="BA30" s="744">
        <v>366.56</v>
      </c>
      <c r="BB30" s="776">
        <v>20</v>
      </c>
      <c r="BC30" s="779">
        <v>207.37700241088851</v>
      </c>
      <c r="BD30" s="780">
        <v>292.23500059000003</v>
      </c>
      <c r="BE30" s="781">
        <v>278.89999999999998</v>
      </c>
      <c r="BF30" s="744">
        <v>379.36</v>
      </c>
      <c r="BG30" s="744"/>
      <c r="BH30" s="744"/>
      <c r="BI30" s="744"/>
      <c r="BJ30" s="744"/>
      <c r="BK30" s="744"/>
      <c r="BL30" s="744"/>
      <c r="BM30" s="357"/>
      <c r="BN30" s="357"/>
      <c r="BO30" s="357"/>
      <c r="BP30" s="357"/>
      <c r="BQ30" s="357"/>
      <c r="BR30" s="357"/>
      <c r="BS30" s="357"/>
      <c r="BT30" s="357"/>
      <c r="BU30" s="357"/>
      <c r="BV30" s="357"/>
      <c r="BW30" s="357"/>
      <c r="BX30" s="357"/>
      <c r="BY30" s="357"/>
      <c r="BZ30" s="357"/>
    </row>
    <row r="31" spans="1:78" s="162" customFormat="1" ht="39" customHeight="1">
      <c r="A31" s="204"/>
      <c r="B31" s="216"/>
      <c r="C31" s="216"/>
      <c r="D31" s="216"/>
      <c r="E31" s="216"/>
      <c r="F31" s="216"/>
      <c r="G31" s="216"/>
      <c r="H31" s="216"/>
      <c r="I31" s="216"/>
      <c r="J31" s="239"/>
      <c r="K31" s="157"/>
      <c r="L31" s="744"/>
      <c r="M31" s="744"/>
      <c r="N31" s="744"/>
      <c r="O31" s="744"/>
      <c r="P31" s="744"/>
      <c r="Q31" s="744"/>
      <c r="R31" s="744"/>
      <c r="S31" s="744"/>
      <c r="T31" s="744"/>
      <c r="U31" s="762"/>
      <c r="V31" s="761"/>
      <c r="W31" s="760"/>
      <c r="X31" s="773">
        <v>19.685714449999999</v>
      </c>
      <c r="Y31" s="773">
        <v>42.036570959999999</v>
      </c>
      <c r="Z31" s="773">
        <v>20.883000240000001</v>
      </c>
      <c r="AA31" s="773">
        <v>10.125571389999999</v>
      </c>
      <c r="AB31" s="773">
        <v>2.893857138</v>
      </c>
      <c r="AC31" s="774">
        <v>79.191714700000006</v>
      </c>
      <c r="AD31" s="773">
        <v>42.964286260000002</v>
      </c>
      <c r="AE31" s="773">
        <v>11.14142854</v>
      </c>
      <c r="AF31" s="773">
        <v>9.0013386860000004</v>
      </c>
      <c r="AG31" s="773">
        <v>1.7202857389999999</v>
      </c>
      <c r="AH31" s="773">
        <v>39.832142419999997</v>
      </c>
      <c r="AI31" s="773">
        <v>11.67585727</v>
      </c>
      <c r="AJ31" s="744"/>
      <c r="AK31" s="744"/>
      <c r="AL31" s="744"/>
      <c r="AM31" s="744"/>
      <c r="AN31" s="744"/>
      <c r="AO31" s="776">
        <v>21</v>
      </c>
      <c r="AP31" s="777">
        <v>225.9400024</v>
      </c>
      <c r="AQ31" s="777">
        <v>229.173</v>
      </c>
      <c r="AR31" s="778">
        <v>205.7</v>
      </c>
      <c r="AS31" s="744">
        <v>226.61</v>
      </c>
      <c r="AT31" s="744"/>
      <c r="AU31" s="744"/>
      <c r="AV31" s="744"/>
      <c r="AW31" s="776">
        <v>21</v>
      </c>
      <c r="AX31" s="777">
        <v>314.74099731445301</v>
      </c>
      <c r="AY31" s="777">
        <v>314.7409973</v>
      </c>
      <c r="AZ31" s="778">
        <v>311.77999999999997</v>
      </c>
      <c r="BA31" s="744">
        <v>357.21</v>
      </c>
      <c r="BB31" s="776">
        <v>21</v>
      </c>
      <c r="BC31" s="779">
        <v>203.7669992446898</v>
      </c>
      <c r="BD31" s="780">
        <v>289.28499365999994</v>
      </c>
      <c r="BE31" s="781">
        <v>274.65599980000002</v>
      </c>
      <c r="BF31" s="744">
        <v>375.6</v>
      </c>
      <c r="BG31" s="744"/>
      <c r="BH31" s="744"/>
      <c r="BI31" s="744"/>
      <c r="BJ31" s="744"/>
      <c r="BK31" s="744"/>
      <c r="BL31" s="744"/>
      <c r="BM31" s="357"/>
      <c r="BN31" s="357"/>
      <c r="BO31" s="357"/>
      <c r="BP31" s="357"/>
      <c r="BQ31" s="357"/>
      <c r="BR31" s="357"/>
      <c r="BS31" s="357"/>
      <c r="BT31" s="357"/>
      <c r="BU31" s="357"/>
      <c r="BV31" s="357"/>
      <c r="BW31" s="357"/>
      <c r="BX31" s="357"/>
      <c r="BY31" s="357"/>
      <c r="BZ31" s="357"/>
    </row>
    <row r="32" spans="1:78" s="162" customFormat="1" ht="12.75">
      <c r="A32" s="204"/>
      <c r="B32" s="216"/>
      <c r="C32" s="216"/>
      <c r="D32" s="216"/>
      <c r="E32" s="216"/>
      <c r="F32" s="216"/>
      <c r="G32" s="216"/>
      <c r="H32" s="216"/>
      <c r="I32" s="216"/>
      <c r="J32" s="239"/>
      <c r="K32" s="157"/>
      <c r="L32" s="744"/>
      <c r="M32" s="744"/>
      <c r="N32" s="744"/>
      <c r="O32" s="744"/>
      <c r="P32" s="744"/>
      <c r="Q32" s="744"/>
      <c r="R32" s="744"/>
      <c r="S32" s="744"/>
      <c r="T32" s="744"/>
      <c r="U32" s="762"/>
      <c r="V32" s="761">
        <v>24</v>
      </c>
      <c r="W32" s="760"/>
      <c r="X32" s="773">
        <v>18.34285736</v>
      </c>
      <c r="Y32" s="773">
        <v>37.365667340000002</v>
      </c>
      <c r="Z32" s="773">
        <v>16.6200002</v>
      </c>
      <c r="AA32" s="773">
        <v>9.6549998689999992</v>
      </c>
      <c r="AB32" s="773">
        <v>4.0768571920000003</v>
      </c>
      <c r="AC32" s="774">
        <v>77.282856530000004</v>
      </c>
      <c r="AD32" s="773">
        <v>48.352857319999998</v>
      </c>
      <c r="AE32" s="773">
        <v>11.87857151</v>
      </c>
      <c r="AF32" s="773">
        <v>9</v>
      </c>
      <c r="AG32" s="773">
        <v>1.7888571529999999</v>
      </c>
      <c r="AH32" s="773">
        <v>37.416428699999997</v>
      </c>
      <c r="AI32" s="773">
        <v>11.18857152</v>
      </c>
      <c r="AJ32" s="744"/>
      <c r="AK32" s="744"/>
      <c r="AL32" s="744"/>
      <c r="AM32" s="744"/>
      <c r="AN32" s="744"/>
      <c r="AO32" s="776">
        <v>22</v>
      </c>
      <c r="AP32" s="777">
        <v>224.12</v>
      </c>
      <c r="AQ32" s="777">
        <v>227.72900390625</v>
      </c>
      <c r="AR32" s="778">
        <v>204.65</v>
      </c>
      <c r="AS32" s="744">
        <v>227.42</v>
      </c>
      <c r="AT32" s="744"/>
      <c r="AU32" s="744"/>
      <c r="AV32" s="744"/>
      <c r="AW32" s="776">
        <v>22</v>
      </c>
      <c r="AX32" s="777">
        <v>300.04000000000002</v>
      </c>
      <c r="AY32" s="777">
        <v>308.829986572265</v>
      </c>
      <c r="AZ32" s="778">
        <v>314.74</v>
      </c>
      <c r="BA32" s="744">
        <v>341.82</v>
      </c>
      <c r="BB32" s="776">
        <v>22</v>
      </c>
      <c r="BC32" s="779">
        <v>200.18000106811502</v>
      </c>
      <c r="BD32" s="780">
        <v>287.342002868652</v>
      </c>
      <c r="BE32" s="781">
        <v>269.74</v>
      </c>
      <c r="BF32" s="744">
        <v>373.52</v>
      </c>
      <c r="BG32" s="744"/>
      <c r="BH32" s="744"/>
      <c r="BI32" s="744"/>
      <c r="BJ32" s="744"/>
      <c r="BK32" s="744"/>
      <c r="BL32" s="744"/>
      <c r="BM32" s="357"/>
      <c r="BN32" s="357"/>
      <c r="BO32" s="357"/>
      <c r="BP32" s="357"/>
      <c r="BQ32" s="357"/>
      <c r="BR32" s="357"/>
      <c r="BS32" s="357"/>
      <c r="BT32" s="357"/>
      <c r="BU32" s="357"/>
      <c r="BV32" s="357"/>
      <c r="BW32" s="357"/>
      <c r="BX32" s="357"/>
      <c r="BY32" s="357"/>
      <c r="BZ32" s="357"/>
    </row>
    <row r="33" spans="1:78" s="162" customFormat="1" ht="12.75">
      <c r="A33" s="204"/>
      <c r="B33" s="216"/>
      <c r="C33" s="216"/>
      <c r="D33" s="216"/>
      <c r="E33" s="216"/>
      <c r="F33" s="216"/>
      <c r="G33" s="216"/>
      <c r="H33" s="216"/>
      <c r="I33" s="216"/>
      <c r="J33" s="239"/>
      <c r="K33" s="157"/>
      <c r="L33" s="744"/>
      <c r="M33" s="744"/>
      <c r="N33" s="744"/>
      <c r="O33" s="744"/>
      <c r="P33" s="744"/>
      <c r="Q33" s="744"/>
      <c r="R33" s="744"/>
      <c r="S33" s="744"/>
      <c r="T33" s="744"/>
      <c r="U33" s="762"/>
      <c r="V33" s="761"/>
      <c r="W33" s="760"/>
      <c r="X33" s="773">
        <v>18.350000000000001</v>
      </c>
      <c r="Y33" s="773">
        <v>33.43</v>
      </c>
      <c r="Z33" s="773">
        <v>13.565</v>
      </c>
      <c r="AA33" s="773">
        <v>9.0500000000000007</v>
      </c>
      <c r="AB33" s="773">
        <v>3.68</v>
      </c>
      <c r="AC33" s="774">
        <v>78.992999999999995</v>
      </c>
      <c r="AD33" s="773">
        <v>35.799999999999997</v>
      </c>
      <c r="AE33" s="773">
        <v>10.18</v>
      </c>
      <c r="AF33" s="773">
        <v>9</v>
      </c>
      <c r="AG33" s="773">
        <v>1.89</v>
      </c>
      <c r="AH33" s="773">
        <v>35.86</v>
      </c>
      <c r="AI33" s="773">
        <v>11.34</v>
      </c>
      <c r="AJ33" s="744"/>
      <c r="AK33" s="744"/>
      <c r="AL33" s="744"/>
      <c r="AM33" s="744"/>
      <c r="AN33" s="744"/>
      <c r="AO33" s="776">
        <v>23</v>
      </c>
      <c r="AP33" s="777">
        <v>224.12</v>
      </c>
      <c r="AQ33" s="777">
        <v>227.72900390625</v>
      </c>
      <c r="AR33" s="778">
        <v>204.65</v>
      </c>
      <c r="AS33" s="744">
        <v>227.42</v>
      </c>
      <c r="AT33" s="744"/>
      <c r="AU33" s="744"/>
      <c r="AV33" s="744"/>
      <c r="AW33" s="776">
        <v>23</v>
      </c>
      <c r="AX33" s="777">
        <v>297.12701420000002</v>
      </c>
      <c r="AY33" s="777">
        <v>311.78100000000001</v>
      </c>
      <c r="AZ33" s="778">
        <v>308.83</v>
      </c>
      <c r="BA33" s="744">
        <v>326.68</v>
      </c>
      <c r="BB33" s="776">
        <v>23</v>
      </c>
      <c r="BC33" s="779">
        <v>196.66499901</v>
      </c>
      <c r="BD33" s="780">
        <v>285.25799999999998</v>
      </c>
      <c r="BE33" s="781">
        <v>265.4609997</v>
      </c>
      <c r="BF33" s="744">
        <v>369.22</v>
      </c>
      <c r="BG33" s="744"/>
      <c r="BH33" s="744"/>
      <c r="BI33" s="744"/>
      <c r="BJ33" s="744"/>
      <c r="BK33" s="744"/>
      <c r="BL33" s="744"/>
      <c r="BM33" s="357"/>
      <c r="BN33" s="357"/>
      <c r="BO33" s="357"/>
      <c r="BP33" s="357"/>
      <c r="BQ33" s="357"/>
      <c r="BR33" s="357"/>
      <c r="BS33" s="357"/>
      <c r="BT33" s="357"/>
      <c r="BU33" s="357"/>
      <c r="BV33" s="357"/>
      <c r="BW33" s="357"/>
      <c r="BX33" s="357"/>
      <c r="BY33" s="357"/>
      <c r="BZ33" s="357"/>
    </row>
    <row r="34" spans="1:78" s="162" customFormat="1" ht="12.75">
      <c r="A34" s="204"/>
      <c r="B34" s="216"/>
      <c r="C34" s="216"/>
      <c r="D34" s="216"/>
      <c r="E34" s="216"/>
      <c r="F34" s="216"/>
      <c r="G34" s="216"/>
      <c r="H34" s="216"/>
      <c r="I34" s="216"/>
      <c r="J34" s="239"/>
      <c r="K34" s="157"/>
      <c r="L34" s="744"/>
      <c r="M34" s="744"/>
      <c r="N34" s="744"/>
      <c r="O34" s="744"/>
      <c r="P34" s="744"/>
      <c r="Q34" s="744"/>
      <c r="R34" s="744"/>
      <c r="S34" s="744"/>
      <c r="T34" s="744"/>
      <c r="U34" s="762"/>
      <c r="V34" s="761"/>
      <c r="W34" s="760"/>
      <c r="X34" s="773">
        <v>17.23</v>
      </c>
      <c r="Y34" s="773">
        <v>32.89</v>
      </c>
      <c r="Z34" s="773">
        <v>12.42</v>
      </c>
      <c r="AA34" s="773">
        <v>8.61</v>
      </c>
      <c r="AB34" s="773">
        <v>2.5219999999999998</v>
      </c>
      <c r="AC34" s="774">
        <v>93.44</v>
      </c>
      <c r="AD34" s="773">
        <v>34.47</v>
      </c>
      <c r="AE34" s="773">
        <v>9.86</v>
      </c>
      <c r="AF34" s="773">
        <v>8.9860000000000007</v>
      </c>
      <c r="AG34" s="773">
        <v>1.47</v>
      </c>
      <c r="AH34" s="773">
        <v>35.03</v>
      </c>
      <c r="AI34" s="773">
        <v>10.78</v>
      </c>
      <c r="AJ34" s="744"/>
      <c r="AK34" s="744"/>
      <c r="AL34" s="744"/>
      <c r="AM34" s="744"/>
      <c r="AN34" s="744"/>
      <c r="AO34" s="776">
        <v>24</v>
      </c>
      <c r="AP34" s="777">
        <v>217.49299619999999</v>
      </c>
      <c r="AQ34" s="777">
        <v>223.85</v>
      </c>
      <c r="AR34" s="778">
        <v>200.38</v>
      </c>
      <c r="AS34" s="744">
        <v>227.45</v>
      </c>
      <c r="AT34" s="744"/>
      <c r="AU34" s="744"/>
      <c r="AV34" s="744"/>
      <c r="AW34" s="776">
        <v>24</v>
      </c>
      <c r="AX34" s="777">
        <v>297.12701420000002</v>
      </c>
      <c r="AY34" s="777">
        <v>311.77999999999997</v>
      </c>
      <c r="AZ34" s="778">
        <v>300.04000000000002</v>
      </c>
      <c r="BA34" s="744">
        <v>308.83</v>
      </c>
      <c r="BB34" s="776">
        <v>24</v>
      </c>
      <c r="BC34" s="779">
        <v>194.99600025000001</v>
      </c>
      <c r="BD34" s="780">
        <v>281.64</v>
      </c>
      <c r="BE34" s="781">
        <v>261.10000000000002</v>
      </c>
      <c r="BF34" s="744">
        <v>364.44</v>
      </c>
      <c r="BG34" s="744"/>
      <c r="BH34" s="744"/>
      <c r="BI34" s="744"/>
      <c r="BJ34" s="744"/>
      <c r="BK34" s="744"/>
      <c r="BL34" s="744"/>
      <c r="BM34" s="357"/>
      <c r="BN34" s="357"/>
      <c r="BO34" s="357"/>
      <c r="BP34" s="357"/>
      <c r="BQ34" s="357"/>
      <c r="BR34" s="357"/>
      <c r="BS34" s="357"/>
      <c r="BT34" s="357"/>
      <c r="BU34" s="357"/>
      <c r="BV34" s="357"/>
      <c r="BW34" s="357"/>
      <c r="BX34" s="357"/>
      <c r="BY34" s="357"/>
      <c r="BZ34" s="357"/>
    </row>
    <row r="35" spans="1:78" s="162" customFormat="1" ht="12.75">
      <c r="A35" s="204"/>
      <c r="B35" s="216"/>
      <c r="C35" s="216"/>
      <c r="D35" s="216"/>
      <c r="E35" s="216"/>
      <c r="F35" s="216"/>
      <c r="G35" s="216"/>
      <c r="H35" s="216"/>
      <c r="I35" s="216"/>
      <c r="J35" s="239"/>
      <c r="K35" s="157"/>
      <c r="L35" s="744"/>
      <c r="M35" s="744"/>
      <c r="N35" s="744"/>
      <c r="O35" s="744"/>
      <c r="P35" s="744"/>
      <c r="Q35" s="744"/>
      <c r="R35" s="744"/>
      <c r="S35" s="744"/>
      <c r="T35" s="744"/>
      <c r="U35" s="762"/>
      <c r="V35" s="761"/>
      <c r="W35" s="760"/>
      <c r="X35" s="773">
        <v>15.81</v>
      </c>
      <c r="Y35" s="773">
        <v>29.11</v>
      </c>
      <c r="Z35" s="773">
        <v>10.92</v>
      </c>
      <c r="AA35" s="773">
        <v>8.08</v>
      </c>
      <c r="AB35" s="773">
        <v>2.29</v>
      </c>
      <c r="AC35" s="774">
        <v>75.959999999999994</v>
      </c>
      <c r="AD35" s="773">
        <v>32.409999999999997</v>
      </c>
      <c r="AE35" s="773">
        <v>9.5500000000000007</v>
      </c>
      <c r="AF35" s="773">
        <v>9.0100000930000004</v>
      </c>
      <c r="AG35" s="773">
        <v>1.6</v>
      </c>
      <c r="AH35" s="773">
        <v>34.11</v>
      </c>
      <c r="AI35" s="773">
        <v>9.3800000000000008</v>
      </c>
      <c r="AJ35" s="744"/>
      <c r="AK35" s="744"/>
      <c r="AL35" s="744"/>
      <c r="AM35" s="744"/>
      <c r="AN35" s="744"/>
      <c r="AO35" s="776">
        <v>25</v>
      </c>
      <c r="AP35" s="777">
        <v>217.49299619999999</v>
      </c>
      <c r="AQ35" s="777">
        <v>223.85</v>
      </c>
      <c r="AR35" s="778">
        <v>200.38</v>
      </c>
      <c r="AS35" s="744">
        <v>227.45</v>
      </c>
      <c r="AT35" s="744"/>
      <c r="AU35" s="744"/>
      <c r="AV35" s="744"/>
      <c r="AW35" s="776">
        <v>25</v>
      </c>
      <c r="AX35" s="777">
        <v>294.225006103515</v>
      </c>
      <c r="AY35" s="777">
        <v>308.83</v>
      </c>
      <c r="AZ35" s="778">
        <v>282.72000000000003</v>
      </c>
      <c r="BA35" s="744">
        <v>291.33</v>
      </c>
      <c r="BB35" s="776">
        <v>25</v>
      </c>
      <c r="BC35" s="779">
        <v>193.36700119018531</v>
      </c>
      <c r="BD35" s="780">
        <v>276.89499999999998</v>
      </c>
      <c r="BE35" s="781">
        <v>256.25999990000003</v>
      </c>
      <c r="BF35" s="744">
        <v>359.62</v>
      </c>
      <c r="BG35" s="744"/>
      <c r="BH35" s="744"/>
      <c r="BI35" s="744"/>
      <c r="BJ35" s="744"/>
      <c r="BK35" s="744"/>
      <c r="BL35" s="744"/>
      <c r="BM35" s="357"/>
      <c r="BN35" s="357"/>
      <c r="BO35" s="357"/>
      <c r="BP35" s="357"/>
      <c r="BQ35" s="357"/>
      <c r="BR35" s="357"/>
      <c r="BS35" s="357"/>
      <c r="BT35" s="357"/>
      <c r="BU35" s="357"/>
      <c r="BV35" s="357"/>
      <c r="BW35" s="357"/>
      <c r="BX35" s="357"/>
      <c r="BY35" s="357"/>
      <c r="BZ35" s="357"/>
    </row>
    <row r="36" spans="1:78" s="162" customFormat="1" ht="12.75">
      <c r="A36" s="204"/>
      <c r="B36" s="216"/>
      <c r="C36" s="216"/>
      <c r="D36" s="216"/>
      <c r="E36" s="216"/>
      <c r="F36" s="216"/>
      <c r="G36" s="216"/>
      <c r="H36" s="216"/>
      <c r="I36" s="216"/>
      <c r="J36" s="239"/>
      <c r="K36" s="157"/>
      <c r="L36" s="744"/>
      <c r="M36" s="744"/>
      <c r="N36" s="744"/>
      <c r="O36" s="744"/>
      <c r="P36" s="744"/>
      <c r="Q36" s="744"/>
      <c r="R36" s="744"/>
      <c r="S36" s="744"/>
      <c r="T36" s="744"/>
      <c r="U36" s="762"/>
      <c r="V36" s="761">
        <v>28</v>
      </c>
      <c r="W36" s="760"/>
      <c r="X36" s="773">
        <v>14.83</v>
      </c>
      <c r="Y36" s="773">
        <v>26.72</v>
      </c>
      <c r="Z36" s="773">
        <v>8.65</v>
      </c>
      <c r="AA36" s="773">
        <v>8.27</v>
      </c>
      <c r="AB36" s="773">
        <v>11.83</v>
      </c>
      <c r="AC36" s="774">
        <v>95.68</v>
      </c>
      <c r="AD36" s="773">
        <v>27.36</v>
      </c>
      <c r="AE36" s="773">
        <v>8.51</v>
      </c>
      <c r="AF36" s="773">
        <v>9.0014286040000009</v>
      </c>
      <c r="AG36" s="773">
        <v>0.97099999999999997</v>
      </c>
      <c r="AH36" s="773">
        <v>33.92</v>
      </c>
      <c r="AI36" s="773">
        <v>7.82</v>
      </c>
      <c r="AJ36" s="744"/>
      <c r="AK36" s="744"/>
      <c r="AL36" s="744"/>
      <c r="AM36" s="744"/>
      <c r="AN36" s="744"/>
      <c r="AO36" s="776">
        <v>26</v>
      </c>
      <c r="AP36" s="777">
        <v>210.53</v>
      </c>
      <c r="AQ36" s="777">
        <v>216.86000060000001</v>
      </c>
      <c r="AR36" s="778">
        <v>193.55</v>
      </c>
      <c r="AS36" s="744">
        <v>225.56</v>
      </c>
      <c r="AT36" s="744"/>
      <c r="AU36" s="744"/>
      <c r="AV36" s="744"/>
      <c r="AW36" s="776">
        <v>26</v>
      </c>
      <c r="AX36" s="777">
        <v>294.23</v>
      </c>
      <c r="AY36" s="777">
        <v>288.4509888</v>
      </c>
      <c r="AZ36" s="778">
        <v>262.95</v>
      </c>
      <c r="BA36" s="744">
        <v>268.55</v>
      </c>
      <c r="BB36" s="776">
        <v>26</v>
      </c>
      <c r="BC36" s="779">
        <v>190.59600123596181</v>
      </c>
      <c r="BD36" s="780">
        <v>272.34099963</v>
      </c>
      <c r="BE36" s="781">
        <v>252.54899979999999</v>
      </c>
      <c r="BF36" s="744">
        <v>354.77</v>
      </c>
      <c r="BG36" s="744"/>
      <c r="BH36" s="744"/>
      <c r="BI36" s="744"/>
      <c r="BJ36" s="744"/>
      <c r="BK36" s="744"/>
      <c r="BL36" s="744"/>
      <c r="BM36" s="357"/>
      <c r="BN36" s="357"/>
      <c r="BO36" s="357"/>
      <c r="BP36" s="357"/>
      <c r="BQ36" s="357"/>
      <c r="BR36" s="357"/>
      <c r="BS36" s="357"/>
      <c r="BT36" s="357"/>
      <c r="BU36" s="357"/>
      <c r="BV36" s="357"/>
      <c r="BW36" s="357"/>
      <c r="BX36" s="357"/>
      <c r="BY36" s="357"/>
      <c r="BZ36" s="357"/>
    </row>
    <row r="37" spans="1:78" s="162" customFormat="1" ht="12.75">
      <c r="A37" s="204"/>
      <c r="B37" s="216"/>
      <c r="C37" s="216"/>
      <c r="D37" s="216"/>
      <c r="E37" s="216"/>
      <c r="F37" s="216"/>
      <c r="G37" s="216"/>
      <c r="H37" s="216"/>
      <c r="I37" s="216"/>
      <c r="J37" s="239"/>
      <c r="K37" s="157"/>
      <c r="L37" s="744"/>
      <c r="M37" s="744"/>
      <c r="N37" s="744"/>
      <c r="O37" s="744"/>
      <c r="P37" s="744"/>
      <c r="Q37" s="744"/>
      <c r="R37" s="744"/>
      <c r="S37" s="744"/>
      <c r="T37" s="744"/>
      <c r="U37" s="762"/>
      <c r="V37" s="761"/>
      <c r="W37" s="760"/>
      <c r="X37" s="773">
        <v>14.57142844</v>
      </c>
      <c r="Y37" s="773">
        <v>25.072999639999999</v>
      </c>
      <c r="Z37" s="773">
        <v>6.3326666359999999</v>
      </c>
      <c r="AA37" s="773">
        <v>7.9144286429999999</v>
      </c>
      <c r="AB37" s="773">
        <v>3.6995714730000002</v>
      </c>
      <c r="AC37" s="774">
        <v>98.174714219999998</v>
      </c>
      <c r="AD37" s="773">
        <v>31.010000229999999</v>
      </c>
      <c r="AE37" s="773">
        <v>8.7557142799999994</v>
      </c>
      <c r="AF37" s="773">
        <v>8.9985715319999997</v>
      </c>
      <c r="AG37" s="773">
        <v>1.6887143</v>
      </c>
      <c r="AH37" s="773">
        <v>34.240000039999998</v>
      </c>
      <c r="AI37" s="773">
        <v>6.7918571060000001</v>
      </c>
      <c r="AJ37" s="744"/>
      <c r="AK37" s="744"/>
      <c r="AL37" s="744"/>
      <c r="AM37" s="744"/>
      <c r="AN37" s="744"/>
      <c r="AO37" s="776">
        <v>27</v>
      </c>
      <c r="AP37" s="777">
        <v>210.53</v>
      </c>
      <c r="AQ37" s="777">
        <v>216.86000060000001</v>
      </c>
      <c r="AR37" s="778">
        <v>193.55</v>
      </c>
      <c r="AS37" s="744"/>
      <c r="AT37" s="744"/>
      <c r="AU37" s="744"/>
      <c r="AV37" s="744"/>
      <c r="AW37" s="776">
        <v>27</v>
      </c>
      <c r="AX37" s="777">
        <v>285.58</v>
      </c>
      <c r="AY37" s="777">
        <v>265.74700000000001</v>
      </c>
      <c r="AZ37" s="778">
        <v>254.63</v>
      </c>
      <c r="BA37" s="744"/>
      <c r="BB37" s="776">
        <v>27</v>
      </c>
      <c r="BC37" s="779">
        <v>187.24</v>
      </c>
      <c r="BD37" s="780">
        <v>268.09899999999999</v>
      </c>
      <c r="BE37" s="781">
        <v>248.26700020000001</v>
      </c>
      <c r="BF37" s="744"/>
      <c r="BG37" s="744"/>
      <c r="BH37" s="744"/>
      <c r="BI37" s="744"/>
      <c r="BJ37" s="744"/>
      <c r="BK37" s="744"/>
      <c r="BL37" s="744"/>
      <c r="BM37" s="357"/>
      <c r="BN37" s="357"/>
      <c r="BO37" s="357"/>
      <c r="BP37" s="357"/>
      <c r="BQ37" s="357"/>
      <c r="BR37" s="357"/>
      <c r="BS37" s="357"/>
      <c r="BT37" s="357"/>
      <c r="BU37" s="357"/>
      <c r="BV37" s="357"/>
      <c r="BW37" s="357"/>
      <c r="BX37" s="357"/>
      <c r="BY37" s="357"/>
      <c r="BZ37" s="357"/>
    </row>
    <row r="38" spans="1:78" s="162" customFormat="1" ht="12.75">
      <c r="A38" s="204"/>
      <c r="B38" s="216"/>
      <c r="C38" s="216"/>
      <c r="D38" s="216"/>
      <c r="E38" s="216"/>
      <c r="F38" s="216"/>
      <c r="G38" s="216"/>
      <c r="H38" s="216"/>
      <c r="I38" s="216"/>
      <c r="J38" s="239"/>
      <c r="K38" s="157"/>
      <c r="L38" s="744"/>
      <c r="M38" s="744"/>
      <c r="N38" s="744"/>
      <c r="O38" s="744"/>
      <c r="P38" s="744"/>
      <c r="Q38" s="744"/>
      <c r="R38" s="744"/>
      <c r="S38" s="744"/>
      <c r="T38" s="744"/>
      <c r="U38" s="762"/>
      <c r="V38" s="761"/>
      <c r="W38" s="760"/>
      <c r="X38" s="773">
        <v>14.83</v>
      </c>
      <c r="Y38" s="773">
        <v>24.52</v>
      </c>
      <c r="Z38" s="773">
        <v>9.15</v>
      </c>
      <c r="AA38" s="773">
        <v>7.45</v>
      </c>
      <c r="AB38" s="773">
        <v>2.5</v>
      </c>
      <c r="AC38" s="774">
        <v>88.82</v>
      </c>
      <c r="AD38" s="773">
        <v>46.76</v>
      </c>
      <c r="AE38" s="773">
        <v>13.59</v>
      </c>
      <c r="AF38" s="773">
        <v>9.01</v>
      </c>
      <c r="AG38" s="773">
        <v>1.46</v>
      </c>
      <c r="AH38" s="773">
        <v>33.86</v>
      </c>
      <c r="AI38" s="773">
        <v>6.13</v>
      </c>
      <c r="AJ38" s="744"/>
      <c r="AK38" s="744"/>
      <c r="AL38" s="744"/>
      <c r="AM38" s="744"/>
      <c r="AN38" s="744"/>
      <c r="AO38" s="776">
        <v>28</v>
      </c>
      <c r="AP38" s="777">
        <v>201.54</v>
      </c>
      <c r="AQ38" s="783">
        <v>209.0310059</v>
      </c>
      <c r="AR38" s="778">
        <v>186.01</v>
      </c>
      <c r="AS38" s="744"/>
      <c r="AT38" s="744"/>
      <c r="AU38" s="744"/>
      <c r="AV38" s="744"/>
      <c r="AW38" s="776">
        <v>28</v>
      </c>
      <c r="AX38" s="777">
        <v>271.36</v>
      </c>
      <c r="AY38" s="783">
        <v>251.875</v>
      </c>
      <c r="AZ38" s="778">
        <v>240.95</v>
      </c>
      <c r="BA38" s="744"/>
      <c r="BB38" s="776">
        <v>28</v>
      </c>
      <c r="BC38" s="779">
        <v>183.3</v>
      </c>
      <c r="BD38" s="780">
        <v>262.15200039500002</v>
      </c>
      <c r="BE38" s="781">
        <v>243.86400219999999</v>
      </c>
      <c r="BF38" s="744"/>
      <c r="BG38" s="744"/>
      <c r="BH38" s="744"/>
      <c r="BI38" s="744"/>
      <c r="BJ38" s="744"/>
      <c r="BK38" s="744"/>
      <c r="BL38" s="744"/>
      <c r="BM38" s="357"/>
      <c r="BN38" s="357"/>
      <c r="BO38" s="357"/>
      <c r="BP38" s="357"/>
      <c r="BQ38" s="357"/>
      <c r="BR38" s="357"/>
      <c r="BS38" s="357"/>
      <c r="BT38" s="357"/>
      <c r="BU38" s="357"/>
      <c r="BV38" s="357"/>
      <c r="BW38" s="357"/>
      <c r="BX38" s="357"/>
      <c r="BY38" s="357"/>
      <c r="BZ38" s="357"/>
    </row>
    <row r="39" spans="1:78" s="162" customFormat="1" ht="12.75">
      <c r="A39" s="204"/>
      <c r="B39" s="216"/>
      <c r="C39" s="216"/>
      <c r="D39" s="216"/>
      <c r="E39" s="216"/>
      <c r="F39" s="216"/>
      <c r="G39" s="216"/>
      <c r="H39" s="216"/>
      <c r="I39" s="216"/>
      <c r="J39" s="239"/>
      <c r="K39" s="157"/>
      <c r="L39" s="744"/>
      <c r="M39" s="744"/>
      <c r="N39" s="744"/>
      <c r="O39" s="744"/>
      <c r="P39" s="744"/>
      <c r="Q39" s="744"/>
      <c r="R39" s="744"/>
      <c r="S39" s="744"/>
      <c r="T39" s="744"/>
      <c r="U39" s="762"/>
      <c r="V39" s="761"/>
      <c r="W39" s="760"/>
      <c r="X39" s="773">
        <v>14.21</v>
      </c>
      <c r="Y39" s="773">
        <v>24.25</v>
      </c>
      <c r="Z39" s="773">
        <v>6.6790000000000003</v>
      </c>
      <c r="AA39" s="773">
        <v>7.25</v>
      </c>
      <c r="AB39" s="773">
        <v>2.2799999999999998</v>
      </c>
      <c r="AC39" s="774">
        <v>74.238</v>
      </c>
      <c r="AD39" s="773">
        <v>28.186</v>
      </c>
      <c r="AE39" s="773">
        <v>8.69</v>
      </c>
      <c r="AF39" s="773">
        <v>9</v>
      </c>
      <c r="AG39" s="773">
        <v>1.657</v>
      </c>
      <c r="AH39" s="773">
        <v>34.549999999999997</v>
      </c>
      <c r="AI39" s="773">
        <v>6.1909999999999998</v>
      </c>
      <c r="AJ39" s="744"/>
      <c r="AK39" s="744"/>
      <c r="AL39" s="744"/>
      <c r="AM39" s="744"/>
      <c r="AN39" s="744"/>
      <c r="AO39" s="776">
        <v>29</v>
      </c>
      <c r="AP39" s="777">
        <v>201.54</v>
      </c>
      <c r="AQ39" s="777">
        <v>209.0310059</v>
      </c>
      <c r="AR39" s="778">
        <v>186.01</v>
      </c>
      <c r="AS39" s="744"/>
      <c r="AT39" s="744"/>
      <c r="AU39" s="744"/>
      <c r="AV39" s="744"/>
      <c r="AW39" s="776">
        <v>29</v>
      </c>
      <c r="AX39" s="777">
        <v>257.39498900000001</v>
      </c>
      <c r="AY39" s="777">
        <v>243.67</v>
      </c>
      <c r="AZ39" s="778">
        <v>227.52</v>
      </c>
      <c r="BA39" s="744"/>
      <c r="BB39" s="776">
        <v>29</v>
      </c>
      <c r="BC39" s="779">
        <v>179.71700196999998</v>
      </c>
      <c r="BD39" s="780">
        <v>257.23599999999999</v>
      </c>
      <c r="BE39" s="781">
        <v>239.07999989999999</v>
      </c>
      <c r="BF39" s="744"/>
      <c r="BG39" s="744"/>
      <c r="BH39" s="744"/>
      <c r="BI39" s="744"/>
      <c r="BJ39" s="744"/>
      <c r="BK39" s="744"/>
      <c r="BL39" s="744"/>
      <c r="BM39" s="357"/>
      <c r="BN39" s="357"/>
      <c r="BO39" s="357"/>
      <c r="BP39" s="357"/>
      <c r="BQ39" s="357"/>
      <c r="BR39" s="357"/>
      <c r="BS39" s="357"/>
      <c r="BT39" s="357"/>
      <c r="BU39" s="357"/>
      <c r="BV39" s="357"/>
      <c r="BW39" s="357"/>
      <c r="BX39" s="357"/>
      <c r="BY39" s="357"/>
      <c r="BZ39" s="357"/>
    </row>
    <row r="40" spans="1:78" s="162" customFormat="1" ht="12.75">
      <c r="A40" s="204"/>
      <c r="B40" s="216"/>
      <c r="C40" s="216"/>
      <c r="D40" s="216"/>
      <c r="E40" s="216"/>
      <c r="F40" s="216"/>
      <c r="G40" s="216"/>
      <c r="H40" s="216"/>
      <c r="I40" s="216"/>
      <c r="J40" s="239"/>
      <c r="K40" s="157"/>
      <c r="L40" s="744"/>
      <c r="M40" s="744"/>
      <c r="N40" s="744"/>
      <c r="O40" s="744"/>
      <c r="P40" s="744"/>
      <c r="Q40" s="744"/>
      <c r="R40" s="744"/>
      <c r="S40" s="744"/>
      <c r="T40" s="744"/>
      <c r="U40" s="762"/>
      <c r="V40" s="761">
        <v>32</v>
      </c>
      <c r="W40" s="760"/>
      <c r="X40" s="773">
        <v>13.75</v>
      </c>
      <c r="Y40" s="773">
        <v>23.87</v>
      </c>
      <c r="Z40" s="773">
        <v>7.0711000000000004</v>
      </c>
      <c r="AA40" s="773">
        <v>7.14</v>
      </c>
      <c r="AB40" s="773">
        <v>2.4049999999999998</v>
      </c>
      <c r="AC40" s="774">
        <v>74.95</v>
      </c>
      <c r="AD40" s="773">
        <v>37.49</v>
      </c>
      <c r="AE40" s="773">
        <v>9.43</v>
      </c>
      <c r="AF40" s="773">
        <v>9</v>
      </c>
      <c r="AG40" s="773">
        <v>1.96</v>
      </c>
      <c r="AH40" s="773">
        <v>35.44</v>
      </c>
      <c r="AI40" s="773">
        <v>7.2</v>
      </c>
      <c r="AJ40" s="744"/>
      <c r="AK40" s="744"/>
      <c r="AL40" s="744"/>
      <c r="AM40" s="744"/>
      <c r="AN40" s="744"/>
      <c r="AO40" s="776">
        <v>30</v>
      </c>
      <c r="AP40" s="777">
        <v>193.161</v>
      </c>
      <c r="AQ40" s="777">
        <v>200.79299926757801</v>
      </c>
      <c r="AR40" s="778">
        <v>186.01</v>
      </c>
      <c r="AS40" s="744"/>
      <c r="AT40" s="744"/>
      <c r="AU40" s="744"/>
      <c r="AV40" s="744"/>
      <c r="AW40" s="776">
        <v>30</v>
      </c>
      <c r="AX40" s="777">
        <v>243.67</v>
      </c>
      <c r="AY40" s="777">
        <v>235.552001953125</v>
      </c>
      <c r="AZ40" s="778">
        <v>216.95</v>
      </c>
      <c r="BA40" s="744"/>
      <c r="BB40" s="776">
        <v>30</v>
      </c>
      <c r="BC40" s="779">
        <v>174.89</v>
      </c>
      <c r="BD40" s="780">
        <v>252.71100044250457</v>
      </c>
      <c r="BE40" s="781">
        <v>234.25399680000001</v>
      </c>
      <c r="BF40" s="744"/>
      <c r="BG40" s="744"/>
      <c r="BH40" s="744"/>
      <c r="BI40" s="744"/>
      <c r="BJ40" s="744"/>
      <c r="BK40" s="744"/>
      <c r="BL40" s="744"/>
      <c r="BM40" s="357"/>
      <c r="BN40" s="357"/>
      <c r="BO40" s="357"/>
      <c r="BP40" s="357"/>
      <c r="BQ40" s="357"/>
      <c r="BR40" s="357"/>
      <c r="BS40" s="357"/>
      <c r="BT40" s="357"/>
      <c r="BU40" s="357"/>
      <c r="BV40" s="357"/>
      <c r="BW40" s="357"/>
      <c r="BX40" s="357"/>
      <c r="BY40" s="357"/>
      <c r="BZ40" s="357"/>
    </row>
    <row r="41" spans="1:78" s="162" customFormat="1" ht="12.75">
      <c r="A41" s="204"/>
      <c r="B41" s="216"/>
      <c r="C41" s="216"/>
      <c r="D41" s="216"/>
      <c r="E41" s="216"/>
      <c r="F41" s="216"/>
      <c r="G41" s="216"/>
      <c r="H41" s="216"/>
      <c r="I41" s="216"/>
      <c r="J41" s="239"/>
      <c r="K41" s="157"/>
      <c r="L41" s="744"/>
      <c r="M41" s="744"/>
      <c r="N41" s="744"/>
      <c r="O41" s="744"/>
      <c r="P41" s="744"/>
      <c r="Q41" s="744"/>
      <c r="R41" s="744"/>
      <c r="S41" s="744"/>
      <c r="T41" s="744"/>
      <c r="U41" s="762"/>
      <c r="V41" s="761"/>
      <c r="W41" s="760"/>
      <c r="X41" s="773">
        <v>11.95714269</v>
      </c>
      <c r="Y41" s="773">
        <v>25.065999600000001</v>
      </c>
      <c r="Z41" s="773">
        <v>5.4663999560000001</v>
      </c>
      <c r="AA41" s="773">
        <v>6.382142816</v>
      </c>
      <c r="AB41" s="773">
        <v>2.1164286140000002</v>
      </c>
      <c r="AC41" s="774">
        <v>73.207855219999999</v>
      </c>
      <c r="AD41" s="773">
        <v>25.639999929999998</v>
      </c>
      <c r="AE41" s="773">
        <v>7.5885714120000003</v>
      </c>
      <c r="AF41" s="773">
        <v>9.0014286040000009</v>
      </c>
      <c r="AG41" s="773">
        <v>1.7461428299999999</v>
      </c>
      <c r="AH41" s="773">
        <v>33.949999669999997</v>
      </c>
      <c r="AI41" s="773">
        <v>6.3285714559999997</v>
      </c>
      <c r="AJ41" s="744"/>
      <c r="AK41" s="744"/>
      <c r="AL41" s="744"/>
      <c r="AM41" s="744"/>
      <c r="AN41" s="744"/>
      <c r="AO41" s="776">
        <v>31</v>
      </c>
      <c r="AP41" s="777">
        <v>193.161</v>
      </c>
      <c r="AQ41" s="777">
        <v>200.79299926757801</v>
      </c>
      <c r="AR41" s="778">
        <v>178.58</v>
      </c>
      <c r="AS41" s="744"/>
      <c r="AT41" s="744"/>
      <c r="AU41" s="744"/>
      <c r="AV41" s="744"/>
      <c r="AW41" s="776">
        <v>31</v>
      </c>
      <c r="AX41" s="777">
        <v>230.18899999999999</v>
      </c>
      <c r="AY41" s="777">
        <v>224.8650055</v>
      </c>
      <c r="AZ41" s="778">
        <v>216.95</v>
      </c>
      <c r="BA41" s="744"/>
      <c r="BB41" s="776">
        <v>31</v>
      </c>
      <c r="BC41" s="779">
        <v>169.00100000000003</v>
      </c>
      <c r="BD41" s="780">
        <v>248.01899674799998</v>
      </c>
      <c r="BE41" s="781">
        <v>229.68000129999999</v>
      </c>
      <c r="BF41" s="744"/>
      <c r="BG41" s="744"/>
      <c r="BH41" s="744"/>
      <c r="BI41" s="744"/>
      <c r="BJ41" s="744"/>
      <c r="BK41" s="744"/>
      <c r="BL41" s="744"/>
      <c r="BM41" s="357"/>
      <c r="BN41" s="357"/>
      <c r="BO41" s="357"/>
      <c r="BP41" s="357"/>
      <c r="BQ41" s="357"/>
      <c r="BR41" s="357"/>
      <c r="BS41" s="357"/>
      <c r="BT41" s="357"/>
      <c r="BU41" s="357"/>
      <c r="BV41" s="357"/>
      <c r="BW41" s="357"/>
      <c r="BX41" s="357"/>
      <c r="BY41" s="357"/>
      <c r="BZ41" s="357"/>
    </row>
    <row r="42" spans="1:78" s="162" customFormat="1" ht="12.75">
      <c r="A42" s="204"/>
      <c r="B42" s="216"/>
      <c r="C42" s="216"/>
      <c r="D42" s="216"/>
      <c r="E42" s="216"/>
      <c r="F42" s="216"/>
      <c r="G42" s="216"/>
      <c r="H42" s="216"/>
      <c r="I42" s="216"/>
      <c r="J42" s="239"/>
      <c r="K42" s="157"/>
      <c r="L42" s="744"/>
      <c r="M42" s="744"/>
      <c r="N42" s="744"/>
      <c r="O42" s="744"/>
      <c r="P42" s="744"/>
      <c r="Q42" s="744"/>
      <c r="R42" s="744"/>
      <c r="S42" s="744"/>
      <c r="T42" s="744"/>
      <c r="U42" s="784"/>
      <c r="V42" s="761"/>
      <c r="W42" s="760"/>
      <c r="X42" s="773">
        <v>11.43</v>
      </c>
      <c r="Y42" s="773">
        <v>27.59</v>
      </c>
      <c r="Z42" s="773">
        <v>6.8719999999999999</v>
      </c>
      <c r="AA42" s="773">
        <v>6.18</v>
      </c>
      <c r="AB42" s="773">
        <v>1.52</v>
      </c>
      <c r="AC42" s="774">
        <v>84.45</v>
      </c>
      <c r="AD42" s="773">
        <v>22.95</v>
      </c>
      <c r="AE42" s="773">
        <v>7.36</v>
      </c>
      <c r="AF42" s="773">
        <v>9</v>
      </c>
      <c r="AG42" s="773">
        <v>1.405</v>
      </c>
      <c r="AH42" s="773">
        <v>32.43</v>
      </c>
      <c r="AI42" s="773">
        <v>5.54</v>
      </c>
      <c r="AJ42" s="744"/>
      <c r="AK42" s="744"/>
      <c r="AL42" s="744"/>
      <c r="AM42" s="744"/>
      <c r="AN42" s="744"/>
      <c r="AO42" s="776">
        <v>32</v>
      </c>
      <c r="AP42" s="777">
        <v>184.09</v>
      </c>
      <c r="AQ42" s="777">
        <v>200.79299926757801</v>
      </c>
      <c r="AR42" s="778">
        <v>178.58</v>
      </c>
      <c r="AS42" s="744"/>
      <c r="AT42" s="744"/>
      <c r="AU42" s="744"/>
      <c r="AV42" s="744"/>
      <c r="AW42" s="776">
        <v>32</v>
      </c>
      <c r="AX42" s="777">
        <v>211.73</v>
      </c>
      <c r="AY42" s="777">
        <v>219.58</v>
      </c>
      <c r="AZ42" s="778">
        <v>201.39</v>
      </c>
      <c r="BA42" s="744"/>
      <c r="BB42" s="776">
        <v>32</v>
      </c>
      <c r="BC42" s="779">
        <v>163.14900000000003</v>
      </c>
      <c r="BD42" s="780">
        <v>243.71</v>
      </c>
      <c r="BE42" s="781">
        <v>224.73799990000001</v>
      </c>
      <c r="BF42" s="744"/>
      <c r="BG42" s="744"/>
      <c r="BH42" s="744"/>
      <c r="BI42" s="744"/>
      <c r="BJ42" s="744"/>
      <c r="BK42" s="744"/>
      <c r="BL42" s="744"/>
      <c r="BM42" s="357"/>
      <c r="BN42" s="357"/>
      <c r="BO42" s="357"/>
      <c r="BP42" s="357"/>
      <c r="BQ42" s="357"/>
      <c r="BR42" s="357"/>
      <c r="BS42" s="357"/>
      <c r="BT42" s="357"/>
      <c r="BU42" s="357"/>
      <c r="BV42" s="357"/>
      <c r="BW42" s="357"/>
      <c r="BX42" s="357"/>
      <c r="BY42" s="357"/>
      <c r="BZ42" s="357"/>
    </row>
    <row r="43" spans="1:78" s="162" customFormat="1" ht="12.75">
      <c r="A43" s="204"/>
      <c r="B43" s="216"/>
      <c r="C43" s="216"/>
      <c r="D43" s="216"/>
      <c r="E43" s="216"/>
      <c r="F43" s="216"/>
      <c r="G43" s="216"/>
      <c r="H43" s="216"/>
      <c r="I43" s="216"/>
      <c r="J43" s="239"/>
      <c r="K43" s="157"/>
      <c r="L43" s="744"/>
      <c r="M43" s="744"/>
      <c r="N43" s="744"/>
      <c r="O43" s="744"/>
      <c r="P43" s="744"/>
      <c r="Q43" s="744"/>
      <c r="R43" s="744"/>
      <c r="S43" s="744"/>
      <c r="T43" s="744"/>
      <c r="U43" s="784"/>
      <c r="V43" s="761"/>
      <c r="W43" s="760"/>
      <c r="X43" s="773">
        <v>10.93</v>
      </c>
      <c r="Y43" s="773">
        <v>23.33</v>
      </c>
      <c r="Z43" s="773">
        <v>8.67</v>
      </c>
      <c r="AA43" s="773">
        <v>6.87</v>
      </c>
      <c r="AB43" s="773">
        <v>1.75</v>
      </c>
      <c r="AC43" s="774">
        <v>66.38</v>
      </c>
      <c r="AD43" s="773">
        <v>33.82</v>
      </c>
      <c r="AE43" s="773">
        <v>8.41</v>
      </c>
      <c r="AF43" s="773">
        <v>9.73</v>
      </c>
      <c r="AG43" s="773">
        <v>1.58</v>
      </c>
      <c r="AH43" s="773">
        <v>32.56</v>
      </c>
      <c r="AI43" s="773">
        <v>5.39</v>
      </c>
      <c r="AJ43" s="744"/>
      <c r="AK43" s="744"/>
      <c r="AL43" s="744"/>
      <c r="AM43" s="744"/>
      <c r="AN43" s="744"/>
      <c r="AO43" s="776">
        <v>33</v>
      </c>
      <c r="AP43" s="777">
        <v>184.09</v>
      </c>
      <c r="AQ43" s="777">
        <v>191.74600219999999</v>
      </c>
      <c r="AR43" s="778">
        <v>169.01</v>
      </c>
      <c r="AS43" s="744"/>
      <c r="AT43" s="744"/>
      <c r="AU43" s="744"/>
      <c r="AV43" s="744"/>
      <c r="AW43" s="776">
        <v>33</v>
      </c>
      <c r="AX43" s="777">
        <v>196.28300476074199</v>
      </c>
      <c r="AY43" s="777">
        <v>219.58000179999999</v>
      </c>
      <c r="AZ43" s="778">
        <v>193.74</v>
      </c>
      <c r="BA43" s="744"/>
      <c r="BB43" s="776">
        <v>33</v>
      </c>
      <c r="BC43" s="779">
        <v>157.27300170999999</v>
      </c>
      <c r="BD43" s="780">
        <v>239.4640045127899</v>
      </c>
      <c r="BE43" s="781">
        <v>219.0029984</v>
      </c>
      <c r="BF43" s="744"/>
      <c r="BG43" s="744"/>
      <c r="BH43" s="744"/>
      <c r="BI43" s="744"/>
      <c r="BJ43" s="744"/>
      <c r="BK43" s="744"/>
      <c r="BL43" s="744"/>
      <c r="BM43" s="357"/>
      <c r="BN43" s="357"/>
      <c r="BO43" s="357"/>
      <c r="BP43" s="357"/>
      <c r="BQ43" s="357"/>
      <c r="BR43" s="357"/>
      <c r="BS43" s="357"/>
      <c r="BT43" s="357"/>
      <c r="BU43" s="357"/>
      <c r="BV43" s="357"/>
      <c r="BW43" s="357"/>
      <c r="BX43" s="357"/>
      <c r="BY43" s="357"/>
      <c r="BZ43" s="357"/>
    </row>
    <row r="44" spans="1:78" s="162" customFormat="1" ht="12.75">
      <c r="A44" s="204"/>
      <c r="B44" s="216"/>
      <c r="C44" s="216"/>
      <c r="D44" s="216"/>
      <c r="E44" s="216"/>
      <c r="F44" s="216"/>
      <c r="G44" s="216"/>
      <c r="H44" s="216"/>
      <c r="I44" s="216"/>
      <c r="J44" s="239"/>
      <c r="K44" s="157"/>
      <c r="L44" s="744"/>
      <c r="M44" s="744"/>
      <c r="N44" s="744"/>
      <c r="O44" s="744"/>
      <c r="P44" s="744"/>
      <c r="Q44" s="744"/>
      <c r="R44" s="744"/>
      <c r="S44" s="744"/>
      <c r="T44" s="744"/>
      <c r="U44" s="784"/>
      <c r="V44" s="761">
        <v>36</v>
      </c>
      <c r="W44" s="760"/>
      <c r="X44" s="773">
        <v>12.042999999999999</v>
      </c>
      <c r="Y44" s="773">
        <v>23.27</v>
      </c>
      <c r="Z44" s="773">
        <v>4.5250000000000004</v>
      </c>
      <c r="AA44" s="773">
        <v>7.29</v>
      </c>
      <c r="AB44" s="773">
        <v>1.9330000000000001</v>
      </c>
      <c r="AC44" s="774">
        <v>68.36</v>
      </c>
      <c r="AD44" s="773">
        <v>34.42</v>
      </c>
      <c r="AE44" s="773">
        <v>8.1</v>
      </c>
      <c r="AF44" s="773">
        <v>10.001428604125973</v>
      </c>
      <c r="AG44" s="773">
        <v>1.65</v>
      </c>
      <c r="AH44" s="773">
        <v>34.997999999999998</v>
      </c>
      <c r="AI44" s="773">
        <v>7.78</v>
      </c>
      <c r="AJ44" s="744"/>
      <c r="AK44" s="744"/>
      <c r="AL44" s="744"/>
      <c r="AM44" s="744"/>
      <c r="AN44" s="744"/>
      <c r="AO44" s="776">
        <v>34</v>
      </c>
      <c r="AP44" s="777">
        <v>173.09</v>
      </c>
      <c r="AQ44" s="777">
        <v>191.74600219999999</v>
      </c>
      <c r="AR44" s="778">
        <v>169.01</v>
      </c>
      <c r="AS44" s="744"/>
      <c r="AT44" s="744"/>
      <c r="AU44" s="744"/>
      <c r="AV44" s="744"/>
      <c r="AW44" s="776">
        <v>34</v>
      </c>
      <c r="AX44" s="777">
        <v>183.68</v>
      </c>
      <c r="AY44" s="777">
        <v>201.39</v>
      </c>
      <c r="AZ44" s="778">
        <v>181.19</v>
      </c>
      <c r="BA44" s="744"/>
      <c r="BB44" s="776">
        <v>34</v>
      </c>
      <c r="BC44" s="779">
        <v>150.78400000000002</v>
      </c>
      <c r="BD44" s="780">
        <v>234.72000000000003</v>
      </c>
      <c r="BE44" s="781">
        <v>214.38699819999999</v>
      </c>
      <c r="BF44" s="744"/>
      <c r="BG44" s="744"/>
      <c r="BH44" s="744"/>
      <c r="BI44" s="744"/>
      <c r="BJ44" s="744"/>
      <c r="BK44" s="744"/>
      <c r="BL44" s="744"/>
      <c r="BM44" s="357"/>
      <c r="BN44" s="357"/>
      <c r="BO44" s="357"/>
      <c r="BP44" s="357"/>
      <c r="BQ44" s="357"/>
      <c r="BR44" s="357"/>
      <c r="BS44" s="357"/>
      <c r="BT44" s="357"/>
      <c r="BU44" s="357"/>
      <c r="BV44" s="357"/>
      <c r="BW44" s="357"/>
      <c r="BX44" s="357"/>
      <c r="BY44" s="357"/>
      <c r="BZ44" s="357"/>
    </row>
    <row r="45" spans="1:78" s="162" customFormat="1" ht="12.75">
      <c r="A45" s="204"/>
      <c r="B45" s="216"/>
      <c r="C45" s="216"/>
      <c r="D45" s="216"/>
      <c r="E45" s="216"/>
      <c r="F45" s="216"/>
      <c r="G45" s="216"/>
      <c r="H45" s="216"/>
      <c r="I45" s="216"/>
      <c r="J45" s="239"/>
      <c r="K45" s="157"/>
      <c r="L45" s="744"/>
      <c r="M45" s="744"/>
      <c r="N45" s="744"/>
      <c r="O45" s="744"/>
      <c r="P45" s="744"/>
      <c r="Q45" s="744"/>
      <c r="R45" s="744"/>
      <c r="S45" s="744"/>
      <c r="T45" s="744"/>
      <c r="U45" s="762"/>
      <c r="V45" s="761"/>
      <c r="W45" s="760"/>
      <c r="X45" s="773">
        <v>13.52857154</v>
      </c>
      <c r="Y45" s="773">
        <v>29.391285759999999</v>
      </c>
      <c r="Z45" s="773">
        <v>9.8840000969999995</v>
      </c>
      <c r="AA45" s="773">
        <v>6.6374286920000003</v>
      </c>
      <c r="AB45" s="773">
        <v>1.8661428689999999</v>
      </c>
      <c r="AC45" s="774">
        <v>78.939430239999993</v>
      </c>
      <c r="AD45" s="773">
        <v>46.51857158</v>
      </c>
      <c r="AE45" s="773">
        <v>10.15857145</v>
      </c>
      <c r="AF45" s="773">
        <v>10.002857208251942</v>
      </c>
      <c r="AG45" s="773">
        <v>1.9098571369999999</v>
      </c>
      <c r="AH45" s="773">
        <v>34.97357178</v>
      </c>
      <c r="AI45" s="773">
        <v>10.643142770000001</v>
      </c>
      <c r="AJ45" s="744"/>
      <c r="AK45" s="744"/>
      <c r="AL45" s="744"/>
      <c r="AM45" s="744"/>
      <c r="AN45" s="744"/>
      <c r="AO45" s="776">
        <v>35</v>
      </c>
      <c r="AP45" s="785">
        <v>173.09100341796801</v>
      </c>
      <c r="AQ45" s="777">
        <v>183.40100097656199</v>
      </c>
      <c r="AR45" s="778">
        <v>158.09</v>
      </c>
      <c r="AS45" s="744"/>
      <c r="AT45" s="744"/>
      <c r="AU45" s="744"/>
      <c r="AV45" s="744"/>
      <c r="AW45" s="776">
        <v>35</v>
      </c>
      <c r="AX45" s="777">
        <v>181.19</v>
      </c>
      <c r="AY45" s="785">
        <v>193.74299621582</v>
      </c>
      <c r="AZ45" s="778">
        <v>171.33</v>
      </c>
      <c r="BA45" s="744"/>
      <c r="BB45" s="776">
        <v>35</v>
      </c>
      <c r="BC45" s="779">
        <v>146.97999999999999</v>
      </c>
      <c r="BD45" s="780">
        <v>230.6710003662109</v>
      </c>
      <c r="BE45" s="781">
        <v>208.9500017</v>
      </c>
      <c r="BF45" s="744"/>
      <c r="BG45" s="744"/>
      <c r="BH45" s="744"/>
      <c r="BI45" s="744"/>
      <c r="BJ45" s="744"/>
      <c r="BK45" s="744"/>
      <c r="BL45" s="744"/>
      <c r="BM45" s="357"/>
      <c r="BN45" s="357"/>
      <c r="BO45" s="357"/>
      <c r="BP45" s="357"/>
      <c r="BQ45" s="357"/>
      <c r="BR45" s="357"/>
      <c r="BS45" s="357"/>
      <c r="BT45" s="357"/>
      <c r="BU45" s="357"/>
      <c r="BV45" s="357"/>
      <c r="BW45" s="357"/>
      <c r="BX45" s="357"/>
      <c r="BY45" s="357"/>
      <c r="BZ45" s="357"/>
    </row>
    <row r="46" spans="1:78" s="162" customFormat="1" ht="12.75">
      <c r="A46" s="204"/>
      <c r="B46" s="216"/>
      <c r="C46" s="216"/>
      <c r="D46" s="216"/>
      <c r="E46" s="216"/>
      <c r="F46" s="216"/>
      <c r="G46" s="216"/>
      <c r="H46" s="216"/>
      <c r="I46" s="216"/>
      <c r="J46" s="239"/>
      <c r="K46" s="157"/>
      <c r="L46" s="744"/>
      <c r="M46" s="744"/>
      <c r="N46" s="744"/>
      <c r="O46" s="744"/>
      <c r="P46" s="744"/>
      <c r="Q46" s="744"/>
      <c r="R46" s="744"/>
      <c r="S46" s="744"/>
      <c r="T46" s="744"/>
      <c r="U46" s="762"/>
      <c r="V46" s="761"/>
      <c r="W46" s="760"/>
      <c r="X46" s="773">
        <v>13.86</v>
      </c>
      <c r="Y46" s="773">
        <v>30.785</v>
      </c>
      <c r="Z46" s="773">
        <v>17.64</v>
      </c>
      <c r="AA46" s="773">
        <v>6.62</v>
      </c>
      <c r="AB46" s="773">
        <v>1.052</v>
      </c>
      <c r="AC46" s="774">
        <v>96.09</v>
      </c>
      <c r="AD46" s="773">
        <v>69.19</v>
      </c>
      <c r="AE46" s="773">
        <v>12.37</v>
      </c>
      <c r="AF46" s="773">
        <v>10.005714416503887</v>
      </c>
      <c r="AG46" s="773">
        <v>1.93</v>
      </c>
      <c r="AH46" s="773">
        <v>34.840000000000003</v>
      </c>
      <c r="AI46" s="773">
        <v>11.66</v>
      </c>
      <c r="AJ46" s="744"/>
      <c r="AK46" s="744"/>
      <c r="AL46" s="744"/>
      <c r="AM46" s="744"/>
      <c r="AN46" s="744"/>
      <c r="AO46" s="776">
        <v>36</v>
      </c>
      <c r="AP46" s="785">
        <v>173.09100341796801</v>
      </c>
      <c r="AQ46" s="777">
        <v>183.40100097656199</v>
      </c>
      <c r="AR46" s="778">
        <v>158.09</v>
      </c>
      <c r="AS46" s="744"/>
      <c r="AT46" s="744"/>
      <c r="AU46" s="744"/>
      <c r="AV46" s="744"/>
      <c r="AW46" s="776">
        <v>36</v>
      </c>
      <c r="AX46" s="777">
        <v>171.33</v>
      </c>
      <c r="AY46" s="785">
        <v>166.452</v>
      </c>
      <c r="AZ46" s="778">
        <v>164.03</v>
      </c>
      <c r="BA46" s="744"/>
      <c r="BB46" s="776">
        <v>36</v>
      </c>
      <c r="BC46" s="779">
        <v>143.34800000000001</v>
      </c>
      <c r="BD46" s="780">
        <v>225.39499950408924</v>
      </c>
      <c r="BE46" s="781">
        <v>202.97300150000001</v>
      </c>
      <c r="BF46" s="744"/>
      <c r="BG46" s="744"/>
      <c r="BH46" s="744"/>
      <c r="BI46" s="744"/>
      <c r="BJ46" s="744"/>
      <c r="BK46" s="744"/>
      <c r="BL46" s="744"/>
      <c r="BM46" s="357"/>
      <c r="BN46" s="357"/>
      <c r="BO46" s="357"/>
      <c r="BP46" s="357"/>
      <c r="BQ46" s="357"/>
      <c r="BR46" s="357"/>
      <c r="BS46" s="357"/>
      <c r="BT46" s="357"/>
      <c r="BU46" s="357"/>
      <c r="BV46" s="357"/>
      <c r="BW46" s="357"/>
      <c r="BX46" s="357"/>
      <c r="BY46" s="357"/>
      <c r="BZ46" s="357"/>
    </row>
    <row r="47" spans="1:78" s="162" customFormat="1" ht="12.75">
      <c r="A47" s="204"/>
      <c r="B47" s="216"/>
      <c r="C47" s="216"/>
      <c r="D47" s="216"/>
      <c r="E47" s="216"/>
      <c r="F47" s="216"/>
      <c r="G47" s="216"/>
      <c r="H47" s="216"/>
      <c r="I47" s="216"/>
      <c r="J47" s="239"/>
      <c r="K47" s="157"/>
      <c r="L47" s="744"/>
      <c r="M47" s="744"/>
      <c r="N47" s="744"/>
      <c r="O47" s="744"/>
      <c r="P47" s="744"/>
      <c r="Q47" s="744"/>
      <c r="R47" s="744"/>
      <c r="S47" s="744"/>
      <c r="T47" s="744"/>
      <c r="U47" s="762"/>
      <c r="V47" s="761"/>
      <c r="W47" s="760"/>
      <c r="X47" s="773">
        <v>14.18571418</v>
      </c>
      <c r="Y47" s="773">
        <v>30.662142620000001</v>
      </c>
      <c r="Z47" s="773">
        <v>13.24114282</v>
      </c>
      <c r="AA47" s="773">
        <v>6.9254285949999996</v>
      </c>
      <c r="AB47" s="773">
        <v>2.1361428839999999</v>
      </c>
      <c r="AC47" s="774">
        <v>84.515142170000004</v>
      </c>
      <c r="AD47" s="773">
        <v>56.14428547</v>
      </c>
      <c r="AE47" s="773">
        <v>11.487142970000001</v>
      </c>
      <c r="AF47" s="773">
        <v>10.430000032697402</v>
      </c>
      <c r="AG47" s="773">
        <v>1.7737142699999999</v>
      </c>
      <c r="AH47" s="773">
        <v>35.98928506</v>
      </c>
      <c r="AI47" s="773">
        <v>9.1042857850000001</v>
      </c>
      <c r="AJ47" s="744"/>
      <c r="AK47" s="744"/>
      <c r="AL47" s="744"/>
      <c r="AM47" s="744"/>
      <c r="AN47" s="744"/>
      <c r="AO47" s="776">
        <v>37</v>
      </c>
      <c r="AP47" s="777">
        <v>162.19599909999999</v>
      </c>
      <c r="AQ47" s="777">
        <v>172.60800169999999</v>
      </c>
      <c r="AR47" s="778">
        <v>147.07</v>
      </c>
      <c r="AS47" s="744"/>
      <c r="AT47" s="744"/>
      <c r="AU47" s="744"/>
      <c r="AV47" s="744"/>
      <c r="AW47" s="776">
        <v>37</v>
      </c>
      <c r="AX47" s="777">
        <v>164.02999879999999</v>
      </c>
      <c r="AY47" s="785">
        <v>149.70199579999999</v>
      </c>
      <c r="AZ47" s="778">
        <v>147.35</v>
      </c>
      <c r="BA47" s="744"/>
      <c r="BB47" s="776">
        <v>37</v>
      </c>
      <c r="BC47" s="779">
        <v>140.58200252899999</v>
      </c>
      <c r="BD47" s="780">
        <v>220.07399951934806</v>
      </c>
      <c r="BE47" s="781">
        <v>196.9500008</v>
      </c>
      <c r="BF47" s="744"/>
      <c r="BG47" s="744"/>
      <c r="BH47" s="744"/>
      <c r="BI47" s="744"/>
      <c r="BJ47" s="744"/>
      <c r="BK47" s="744"/>
      <c r="BL47" s="744"/>
      <c r="BM47" s="357"/>
      <c r="BN47" s="357"/>
      <c r="BO47" s="357"/>
      <c r="BP47" s="357"/>
      <c r="BQ47" s="357"/>
      <c r="BR47" s="357"/>
      <c r="BS47" s="357"/>
      <c r="BT47" s="357"/>
      <c r="BU47" s="357"/>
      <c r="BV47" s="357"/>
      <c r="BW47" s="357"/>
      <c r="BX47" s="357"/>
      <c r="BY47" s="357"/>
      <c r="BZ47" s="357"/>
    </row>
    <row r="48" spans="1:78" s="162" customFormat="1" ht="12.75">
      <c r="A48" s="204"/>
      <c r="B48" s="216"/>
      <c r="C48" s="216"/>
      <c r="D48" s="216"/>
      <c r="E48" s="216"/>
      <c r="F48" s="216"/>
      <c r="G48" s="216"/>
      <c r="H48" s="216"/>
      <c r="I48" s="216"/>
      <c r="J48" s="239"/>
      <c r="K48" s="157"/>
      <c r="L48" s="744"/>
      <c r="M48" s="744"/>
      <c r="N48" s="744"/>
      <c r="O48" s="744"/>
      <c r="P48" s="744"/>
      <c r="Q48" s="744"/>
      <c r="R48" s="744"/>
      <c r="S48" s="744"/>
      <c r="T48" s="744"/>
      <c r="U48" s="762"/>
      <c r="V48" s="761">
        <v>40</v>
      </c>
      <c r="W48" s="760"/>
      <c r="X48" s="773">
        <v>15.34</v>
      </c>
      <c r="Y48" s="773">
        <v>36.380000000000003</v>
      </c>
      <c r="Z48" s="773">
        <v>20.43</v>
      </c>
      <c r="AA48" s="773">
        <v>7.16</v>
      </c>
      <c r="AB48" s="773">
        <v>3.28</v>
      </c>
      <c r="AC48" s="774">
        <v>86.83</v>
      </c>
      <c r="AD48" s="773">
        <v>51.57</v>
      </c>
      <c r="AE48" s="773">
        <v>10.36</v>
      </c>
      <c r="AF48" s="773">
        <v>11</v>
      </c>
      <c r="AG48" s="773">
        <v>1.33</v>
      </c>
      <c r="AH48" s="773">
        <v>50.04</v>
      </c>
      <c r="AI48" s="773">
        <v>10.39</v>
      </c>
      <c r="AJ48" s="744"/>
      <c r="AK48" s="744"/>
      <c r="AL48" s="744"/>
      <c r="AM48" s="744"/>
      <c r="AN48" s="744"/>
      <c r="AO48" s="776">
        <v>38</v>
      </c>
      <c r="AP48" s="777">
        <v>162.19599909999999</v>
      </c>
      <c r="AQ48" s="777">
        <v>172.60800169999999</v>
      </c>
      <c r="AR48" s="778">
        <v>147.07</v>
      </c>
      <c r="AS48" s="744"/>
      <c r="AT48" s="744"/>
      <c r="AU48" s="744"/>
      <c r="AV48" s="744"/>
      <c r="AW48" s="776">
        <v>38</v>
      </c>
      <c r="AX48" s="777">
        <v>161.62</v>
      </c>
      <c r="AY48" s="785">
        <v>135.7250061</v>
      </c>
      <c r="AZ48" s="778">
        <v>131.15</v>
      </c>
      <c r="BA48" s="744"/>
      <c r="BB48" s="776">
        <v>38</v>
      </c>
      <c r="BC48" s="779">
        <v>134.738</v>
      </c>
      <c r="BD48" s="780">
        <v>215.42199704999999</v>
      </c>
      <c r="BE48" s="781">
        <v>190.7840042</v>
      </c>
      <c r="BF48" s="744"/>
      <c r="BG48" s="744"/>
      <c r="BH48" s="744"/>
      <c r="BI48" s="744"/>
      <c r="BJ48" s="744"/>
      <c r="BK48" s="744"/>
      <c r="BL48" s="744"/>
      <c r="BM48" s="357"/>
      <c r="BN48" s="357"/>
      <c r="BO48" s="357"/>
      <c r="BP48" s="357"/>
      <c r="BQ48" s="357"/>
      <c r="BR48" s="357"/>
      <c r="BS48" s="357"/>
      <c r="BT48" s="357"/>
      <c r="BU48" s="357"/>
      <c r="BV48" s="357"/>
      <c r="BW48" s="357"/>
      <c r="BX48" s="357"/>
      <c r="BY48" s="357"/>
      <c r="BZ48" s="357"/>
    </row>
    <row r="49" spans="1:78" s="162" customFormat="1" ht="12.75">
      <c r="A49" s="204"/>
      <c r="B49" s="216"/>
      <c r="C49" s="216"/>
      <c r="D49" s="216"/>
      <c r="E49" s="216"/>
      <c r="F49" s="216"/>
      <c r="G49" s="216"/>
      <c r="H49" s="216"/>
      <c r="I49" s="216"/>
      <c r="J49" s="239"/>
      <c r="K49" s="157"/>
      <c r="L49" s="744"/>
      <c r="M49" s="744"/>
      <c r="N49" s="744"/>
      <c r="O49" s="744"/>
      <c r="P49" s="744"/>
      <c r="Q49" s="744"/>
      <c r="R49" s="744"/>
      <c r="S49" s="744"/>
      <c r="T49" s="744"/>
      <c r="U49" s="761"/>
      <c r="V49" s="761"/>
      <c r="W49" s="760"/>
      <c r="X49" s="773">
        <v>18.08571448</v>
      </c>
      <c r="Y49" s="773">
        <v>34.163285940000002</v>
      </c>
      <c r="Z49" s="773">
        <v>19.903143069999999</v>
      </c>
      <c r="AA49" s="773">
        <v>7.0011427739999998</v>
      </c>
      <c r="AB49" s="773">
        <v>2.2765714610000001</v>
      </c>
      <c r="AC49" s="774">
        <v>81.298714770000004</v>
      </c>
      <c r="AD49" s="773">
        <v>48.17428589</v>
      </c>
      <c r="AE49" s="773">
        <v>15.737142560000001</v>
      </c>
      <c r="AF49" s="773">
        <v>11.00857162</v>
      </c>
      <c r="AG49" s="773">
        <v>1.9857142990000001</v>
      </c>
      <c r="AH49" s="773">
        <v>39.686428069999998</v>
      </c>
      <c r="AI49" s="773">
        <v>8.1814286369999998</v>
      </c>
      <c r="AJ49" s="744"/>
      <c r="AK49" s="744"/>
      <c r="AL49" s="744"/>
      <c r="AM49" s="744"/>
      <c r="AN49" s="744"/>
      <c r="AO49" s="776">
        <v>39</v>
      </c>
      <c r="AP49" s="777">
        <v>153.6340027</v>
      </c>
      <c r="AQ49" s="777">
        <v>172.60800170898401</v>
      </c>
      <c r="AR49" s="778">
        <v>139.11000000000001</v>
      </c>
      <c r="AS49" s="744"/>
      <c r="AT49" s="744"/>
      <c r="AU49" s="744"/>
      <c r="AV49" s="744"/>
      <c r="AW49" s="776">
        <v>39</v>
      </c>
      <c r="AX49" s="777">
        <v>145.00399780000001</v>
      </c>
      <c r="AY49" s="785">
        <v>126.6</v>
      </c>
      <c r="AZ49" s="778">
        <v>119.86</v>
      </c>
      <c r="BA49" s="744"/>
      <c r="BB49" s="776">
        <v>39</v>
      </c>
      <c r="BC49" s="779">
        <v>131.20699792900001</v>
      </c>
      <c r="BD49" s="780">
        <v>210.14099999999999</v>
      </c>
      <c r="BE49" s="781">
        <v>184.4409995</v>
      </c>
      <c r="BF49" s="744"/>
      <c r="BG49" s="744"/>
      <c r="BH49" s="744"/>
      <c r="BI49" s="744"/>
      <c r="BJ49" s="744"/>
      <c r="BK49" s="744"/>
      <c r="BL49" s="744"/>
      <c r="BM49" s="357"/>
      <c r="BN49" s="357"/>
      <c r="BO49" s="357"/>
      <c r="BP49" s="357"/>
      <c r="BQ49" s="357"/>
      <c r="BR49" s="357"/>
      <c r="BS49" s="357"/>
      <c r="BT49" s="357"/>
      <c r="BU49" s="357"/>
      <c r="BV49" s="357"/>
      <c r="BW49" s="357"/>
      <c r="BX49" s="357"/>
      <c r="BY49" s="357"/>
      <c r="BZ49" s="357"/>
    </row>
    <row r="50" spans="1:78" s="162" customFormat="1" ht="12.75">
      <c r="A50" s="204"/>
      <c r="B50" s="216"/>
      <c r="C50" s="216"/>
      <c r="D50" s="216"/>
      <c r="E50" s="216"/>
      <c r="F50" s="216"/>
      <c r="G50" s="216"/>
      <c r="H50" s="216"/>
      <c r="I50" s="216"/>
      <c r="J50" s="239"/>
      <c r="K50" s="157"/>
      <c r="L50" s="744"/>
      <c r="M50" s="744"/>
      <c r="N50" s="744"/>
      <c r="O50" s="744"/>
      <c r="P50" s="744"/>
      <c r="Q50" s="744"/>
      <c r="R50" s="744"/>
      <c r="S50" s="744"/>
      <c r="T50" s="744"/>
      <c r="U50" s="761"/>
      <c r="V50" s="761"/>
      <c r="W50" s="760"/>
      <c r="X50" s="773">
        <v>18.91</v>
      </c>
      <c r="Y50" s="773">
        <v>40.36</v>
      </c>
      <c r="Z50" s="773">
        <v>14.79</v>
      </c>
      <c r="AA50" s="773">
        <v>7.86</v>
      </c>
      <c r="AB50" s="773">
        <v>2.39</v>
      </c>
      <c r="AC50" s="774">
        <v>97.4</v>
      </c>
      <c r="AD50" s="773">
        <v>49.42</v>
      </c>
      <c r="AE50" s="773">
        <v>10.9</v>
      </c>
      <c r="AF50" s="773">
        <v>11</v>
      </c>
      <c r="AG50" s="773">
        <v>1.57</v>
      </c>
      <c r="AH50" s="773">
        <v>37.29</v>
      </c>
      <c r="AI50" s="773">
        <v>8.73</v>
      </c>
      <c r="AJ50" s="744"/>
      <c r="AK50" s="744"/>
      <c r="AL50" s="744"/>
      <c r="AM50" s="744"/>
      <c r="AN50" s="744"/>
      <c r="AO50" s="776">
        <v>40</v>
      </c>
      <c r="AP50" s="777">
        <v>153.6340027</v>
      </c>
      <c r="AQ50" s="777">
        <v>160.46600000000001</v>
      </c>
      <c r="AR50" s="778">
        <v>139.11000000000001</v>
      </c>
      <c r="AS50" s="744"/>
      <c r="AT50" s="744"/>
      <c r="AU50" s="744"/>
      <c r="AV50" s="744"/>
      <c r="AW50" s="776">
        <v>40</v>
      </c>
      <c r="AX50" s="777">
        <v>128.87</v>
      </c>
      <c r="AY50" s="777">
        <v>119.86</v>
      </c>
      <c r="AZ50" s="778">
        <v>119.86</v>
      </c>
      <c r="BA50" s="744"/>
      <c r="BB50" s="776">
        <v>40</v>
      </c>
      <c r="BC50" s="779">
        <v>128.13</v>
      </c>
      <c r="BD50" s="780">
        <v>206.839</v>
      </c>
      <c r="BE50" s="781">
        <v>177.93399909999999</v>
      </c>
      <c r="BF50" s="744"/>
      <c r="BG50" s="744"/>
      <c r="BH50" s="744"/>
      <c r="BI50" s="744"/>
      <c r="BJ50" s="744"/>
      <c r="BK50" s="744"/>
      <c r="BL50" s="744"/>
      <c r="BM50" s="357"/>
      <c r="BN50" s="357"/>
      <c r="BO50" s="357"/>
      <c r="BP50" s="357"/>
      <c r="BQ50" s="357"/>
      <c r="BR50" s="357"/>
      <c r="BS50" s="357"/>
      <c r="BT50" s="357"/>
      <c r="BU50" s="357"/>
      <c r="BV50" s="357"/>
      <c r="BW50" s="357"/>
      <c r="BX50" s="357"/>
      <c r="BY50" s="357"/>
      <c r="BZ50" s="357"/>
    </row>
    <row r="51" spans="1:78" s="162" customFormat="1" ht="12.75">
      <c r="A51" s="204"/>
      <c r="B51" s="216"/>
      <c r="C51" s="216"/>
      <c r="D51" s="216"/>
      <c r="E51" s="216"/>
      <c r="F51" s="216"/>
      <c r="G51" s="216"/>
      <c r="H51" s="216"/>
      <c r="I51" s="216"/>
      <c r="J51" s="239"/>
      <c r="K51" s="157"/>
      <c r="L51" s="744"/>
      <c r="M51" s="744"/>
      <c r="N51" s="744"/>
      <c r="O51" s="744"/>
      <c r="P51" s="744"/>
      <c r="Q51" s="744"/>
      <c r="R51" s="744"/>
      <c r="S51" s="744"/>
      <c r="T51" s="744"/>
      <c r="U51" s="761"/>
      <c r="V51" s="761"/>
      <c r="W51" s="760"/>
      <c r="X51" s="773">
        <v>18.942856924874402</v>
      </c>
      <c r="Y51" s="773">
        <v>45.664857046944704</v>
      </c>
      <c r="Z51" s="773">
        <v>13.250000136239143</v>
      </c>
      <c r="AA51" s="773">
        <v>7.7904285703386531</v>
      </c>
      <c r="AB51" s="773">
        <v>2.0807142598288357</v>
      </c>
      <c r="AC51" s="774">
        <v>89.837426321847062</v>
      </c>
      <c r="AD51" s="773">
        <v>52.804285866873556</v>
      </c>
      <c r="AE51" s="773">
        <v>9.0100000926426418</v>
      </c>
      <c r="AF51" s="773">
        <v>11</v>
      </c>
      <c r="AG51" s="773">
        <v>1.8558571338653529</v>
      </c>
      <c r="AH51" s="773">
        <v>38.216427939278695</v>
      </c>
      <c r="AI51" s="773">
        <v>10.265714509146521</v>
      </c>
      <c r="AJ51" s="744"/>
      <c r="AK51" s="744"/>
      <c r="AL51" s="744"/>
      <c r="AM51" s="744"/>
      <c r="AN51" s="744"/>
      <c r="AO51" s="776">
        <v>41</v>
      </c>
      <c r="AP51" s="777">
        <v>144.54400630000001</v>
      </c>
      <c r="AQ51" s="777">
        <v>148.89699999999999</v>
      </c>
      <c r="AR51" s="778">
        <v>139.11000000000001</v>
      </c>
      <c r="AS51" s="744"/>
      <c r="AT51" s="744"/>
      <c r="AU51" s="744"/>
      <c r="AV51" s="744"/>
      <c r="AW51" s="776">
        <v>41</v>
      </c>
      <c r="AX51" s="777">
        <v>113.2139969</v>
      </c>
      <c r="AY51" s="777">
        <v>108.82899999999999</v>
      </c>
      <c r="AZ51" s="778">
        <v>113.21</v>
      </c>
      <c r="BA51" s="744"/>
      <c r="BB51" s="776">
        <v>41</v>
      </c>
      <c r="BC51" s="779">
        <v>123.19800044700001</v>
      </c>
      <c r="BD51" s="780">
        <v>201.45299999999997</v>
      </c>
      <c r="BE51" s="781">
        <v>171.6890023</v>
      </c>
      <c r="BF51" s="744"/>
      <c r="BG51" s="744"/>
      <c r="BH51" s="744"/>
      <c r="BI51" s="744"/>
      <c r="BJ51" s="744"/>
      <c r="BK51" s="744"/>
      <c r="BL51" s="744"/>
      <c r="BM51" s="357"/>
      <c r="BN51" s="357"/>
      <c r="BO51" s="357"/>
      <c r="BP51" s="357"/>
      <c r="BQ51" s="357"/>
      <c r="BR51" s="357"/>
      <c r="BS51" s="357"/>
      <c r="BT51" s="357"/>
      <c r="BU51" s="357"/>
      <c r="BV51" s="357"/>
      <c r="BW51" s="357"/>
      <c r="BX51" s="357"/>
      <c r="BY51" s="357"/>
      <c r="BZ51" s="357"/>
    </row>
    <row r="52" spans="1:78" s="162" customFormat="1" ht="12.75">
      <c r="A52" s="204"/>
      <c r="B52" s="216"/>
      <c r="C52" s="216"/>
      <c r="D52" s="216"/>
      <c r="E52" s="216"/>
      <c r="F52" s="216"/>
      <c r="G52" s="216"/>
      <c r="H52" s="216"/>
      <c r="I52" s="216"/>
      <c r="J52" s="239"/>
      <c r="K52" s="157"/>
      <c r="L52" s="744"/>
      <c r="M52" s="744"/>
      <c r="N52" s="744"/>
      <c r="O52" s="744"/>
      <c r="P52" s="744"/>
      <c r="Q52" s="744"/>
      <c r="R52" s="744"/>
      <c r="S52" s="744"/>
      <c r="T52" s="744"/>
      <c r="U52" s="761"/>
      <c r="V52" s="761">
        <v>44</v>
      </c>
      <c r="W52" s="760"/>
      <c r="X52" s="773">
        <v>15.77</v>
      </c>
      <c r="Y52" s="773">
        <v>39.85</v>
      </c>
      <c r="Z52" s="773">
        <v>16.07</v>
      </c>
      <c r="AA52" s="773">
        <v>7.52</v>
      </c>
      <c r="AB52" s="773">
        <v>2.48</v>
      </c>
      <c r="AC52" s="774">
        <v>80.75</v>
      </c>
      <c r="AD52" s="773">
        <v>47.38</v>
      </c>
      <c r="AE52" s="773">
        <v>11.62</v>
      </c>
      <c r="AF52" s="773">
        <v>10</v>
      </c>
      <c r="AG52" s="773">
        <v>1.298</v>
      </c>
      <c r="AH52" s="773">
        <v>34.799999999999997</v>
      </c>
      <c r="AI52" s="773">
        <v>9.2100000000000009</v>
      </c>
      <c r="AJ52" s="744"/>
      <c r="AK52" s="744"/>
      <c r="AL52" s="744"/>
      <c r="AM52" s="744"/>
      <c r="AN52" s="744"/>
      <c r="AO52" s="776">
        <v>42</v>
      </c>
      <c r="AP52" s="777">
        <v>144.54400630000001</v>
      </c>
      <c r="AQ52" s="777">
        <v>148.89699999999999</v>
      </c>
      <c r="AR52" s="778">
        <v>128.35</v>
      </c>
      <c r="AS52" s="744"/>
      <c r="AT52" s="744"/>
      <c r="AU52" s="744"/>
      <c r="AV52" s="744"/>
      <c r="AW52" s="776">
        <v>42</v>
      </c>
      <c r="AX52" s="777">
        <v>117.64</v>
      </c>
      <c r="AY52" s="777">
        <v>98.04</v>
      </c>
      <c r="AZ52" s="778">
        <v>100.18</v>
      </c>
      <c r="BA52" s="744"/>
      <c r="BB52" s="776">
        <v>42</v>
      </c>
      <c r="BC52" s="779">
        <v>118.85000000000001</v>
      </c>
      <c r="BD52" s="780">
        <v>196.38000000000002</v>
      </c>
      <c r="BE52" s="781">
        <v>165.69499870000001</v>
      </c>
      <c r="BF52" s="744"/>
      <c r="BG52" s="744"/>
      <c r="BH52" s="744"/>
      <c r="BI52" s="744"/>
      <c r="BJ52" s="744"/>
      <c r="BK52" s="744"/>
      <c r="BL52" s="744"/>
      <c r="BM52" s="357"/>
      <c r="BN52" s="357"/>
      <c r="BO52" s="357"/>
      <c r="BP52" s="357"/>
      <c r="BQ52" s="357"/>
      <c r="BR52" s="357"/>
      <c r="BS52" s="357"/>
      <c r="BT52" s="357"/>
      <c r="BU52" s="357"/>
      <c r="BV52" s="357"/>
      <c r="BW52" s="357"/>
      <c r="BX52" s="357"/>
      <c r="BY52" s="357"/>
      <c r="BZ52" s="357"/>
    </row>
    <row r="53" spans="1:78" s="162" customFormat="1" ht="12.75">
      <c r="A53" s="204"/>
      <c r="B53" s="216"/>
      <c r="C53" s="216"/>
      <c r="D53" s="216"/>
      <c r="E53" s="216"/>
      <c r="F53" s="216"/>
      <c r="G53" s="216"/>
      <c r="H53" s="216"/>
      <c r="I53" s="216"/>
      <c r="J53" s="239"/>
      <c r="K53" s="157"/>
      <c r="L53" s="744"/>
      <c r="M53" s="744"/>
      <c r="N53" s="744"/>
      <c r="O53" s="744"/>
      <c r="P53" s="744"/>
      <c r="Q53" s="744"/>
      <c r="R53" s="744"/>
      <c r="S53" s="744"/>
      <c r="T53" s="744"/>
      <c r="U53" s="761"/>
      <c r="V53" s="761"/>
      <c r="W53" s="760"/>
      <c r="X53" s="773">
        <v>23.728571479999999</v>
      </c>
      <c r="Y53" s="773">
        <v>61.090667089999997</v>
      </c>
      <c r="Z53" s="773">
        <v>38.42033386</v>
      </c>
      <c r="AA53" s="773">
        <v>8.9832856999999997</v>
      </c>
      <c r="AB53" s="773">
        <v>4.4537142860000003</v>
      </c>
      <c r="AC53" s="774">
        <v>83.839285709999999</v>
      </c>
      <c r="AD53" s="773">
        <v>47.64285769</v>
      </c>
      <c r="AE53" s="773">
        <v>13.18000003</v>
      </c>
      <c r="AF53" s="773">
        <v>10.001428600000001</v>
      </c>
      <c r="AG53" s="773">
        <v>1.2431428769999999</v>
      </c>
      <c r="AH53" s="773">
        <v>37.059285850000002</v>
      </c>
      <c r="AI53" s="773">
        <v>9.9271429609999995</v>
      </c>
      <c r="AJ53" s="744"/>
      <c r="AK53" s="744"/>
      <c r="AL53" s="744"/>
      <c r="AM53" s="744"/>
      <c r="AN53" s="744"/>
      <c r="AO53" s="776">
        <v>43</v>
      </c>
      <c r="AP53" s="777">
        <v>133.50900268554599</v>
      </c>
      <c r="AQ53" s="777">
        <v>140.44499999999999</v>
      </c>
      <c r="AR53" s="778">
        <v>128.35</v>
      </c>
      <c r="AS53" s="744"/>
      <c r="AT53" s="744"/>
      <c r="AU53" s="744"/>
      <c r="AV53" s="744"/>
      <c r="AW53" s="776">
        <v>43</v>
      </c>
      <c r="AX53" s="777">
        <v>115.420997619628</v>
      </c>
      <c r="AY53" s="777">
        <v>102.325</v>
      </c>
      <c r="AZ53" s="778">
        <v>89.58</v>
      </c>
      <c r="BA53" s="744"/>
      <c r="BB53" s="776">
        <v>43</v>
      </c>
      <c r="BC53" s="779">
        <v>112.50799894332873</v>
      </c>
      <c r="BD53" s="780">
        <v>192.565</v>
      </c>
      <c r="BE53" s="781">
        <v>160.3979965</v>
      </c>
      <c r="BF53" s="744"/>
      <c r="BG53" s="744"/>
      <c r="BH53" s="744"/>
      <c r="BI53" s="744"/>
      <c r="BJ53" s="744"/>
      <c r="BK53" s="744"/>
      <c r="BL53" s="744"/>
      <c r="BM53" s="357"/>
      <c r="BN53" s="357"/>
      <c r="BO53" s="357"/>
      <c r="BP53" s="357"/>
      <c r="BQ53" s="357"/>
      <c r="BR53" s="357"/>
      <c r="BS53" s="357"/>
      <c r="BT53" s="357"/>
      <c r="BU53" s="357"/>
      <c r="BV53" s="357"/>
      <c r="BW53" s="357"/>
      <c r="BX53" s="357"/>
      <c r="BY53" s="357"/>
      <c r="BZ53" s="357"/>
    </row>
    <row r="54" spans="1:78" s="162" customFormat="1" ht="12.75">
      <c r="A54" s="204"/>
      <c r="B54" s="216"/>
      <c r="C54" s="216"/>
      <c r="D54" s="216"/>
      <c r="E54" s="216"/>
      <c r="F54" s="216"/>
      <c r="G54" s="216"/>
      <c r="H54" s="216"/>
      <c r="I54" s="216"/>
      <c r="J54" s="239"/>
      <c r="K54" s="157"/>
      <c r="L54" s="744"/>
      <c r="M54" s="744"/>
      <c r="N54" s="744"/>
      <c r="O54" s="744"/>
      <c r="P54" s="744"/>
      <c r="Q54" s="744"/>
      <c r="R54" s="744"/>
      <c r="S54" s="744"/>
      <c r="T54" s="744"/>
      <c r="U54" s="761"/>
      <c r="V54" s="761"/>
      <c r="W54" s="760"/>
      <c r="X54" s="773">
        <v>30.528571810041125</v>
      </c>
      <c r="Y54" s="773">
        <v>77.433666865030759</v>
      </c>
      <c r="Z54" s="773">
        <v>23.011333147684685</v>
      </c>
      <c r="AA54" s="773">
        <v>10.47</v>
      </c>
      <c r="AB54" s="773">
        <v>8.2200000000000006</v>
      </c>
      <c r="AC54" s="774">
        <v>80.249285016741013</v>
      </c>
      <c r="AD54" s="773">
        <v>64.83</v>
      </c>
      <c r="AE54" s="773">
        <v>12.43</v>
      </c>
      <c r="AF54" s="773">
        <v>10.001428604125973</v>
      </c>
      <c r="AG54" s="773">
        <v>1.5007142850330841</v>
      </c>
      <c r="AH54" s="773">
        <v>36.905714307512518</v>
      </c>
      <c r="AI54" s="773">
        <v>10.785714285714255</v>
      </c>
      <c r="AJ54" s="744"/>
      <c r="AK54" s="744"/>
      <c r="AL54" s="744"/>
      <c r="AM54" s="744"/>
      <c r="AN54" s="744"/>
      <c r="AO54" s="776">
        <v>44</v>
      </c>
      <c r="AP54" s="777">
        <v>133.50900268554599</v>
      </c>
      <c r="AQ54" s="777">
        <v>140.44499999999999</v>
      </c>
      <c r="AR54" s="744">
        <v>121.2</v>
      </c>
      <c r="AS54" s="744"/>
      <c r="AT54" s="744"/>
      <c r="AU54" s="744"/>
      <c r="AV54" s="744"/>
      <c r="AW54" s="776">
        <v>44</v>
      </c>
      <c r="AX54" s="777">
        <v>100.18</v>
      </c>
      <c r="AY54" s="777">
        <v>91.68</v>
      </c>
      <c r="AZ54" s="778">
        <v>75.16</v>
      </c>
      <c r="BA54" s="744"/>
      <c r="BB54" s="776">
        <v>44</v>
      </c>
      <c r="BC54" s="779">
        <v>108.26299999999999</v>
      </c>
      <c r="BD54" s="780">
        <v>187.09000000000003</v>
      </c>
      <c r="BE54" s="781">
        <v>154.79199919999999</v>
      </c>
      <c r="BF54" s="744"/>
      <c r="BG54" s="744"/>
      <c r="BH54" s="744"/>
      <c r="BI54" s="744"/>
      <c r="BJ54" s="744"/>
      <c r="BK54" s="744"/>
      <c r="BL54" s="744"/>
      <c r="BM54" s="357"/>
      <c r="BN54" s="357"/>
      <c r="BO54" s="357"/>
      <c r="BP54" s="357"/>
      <c r="BQ54" s="357"/>
      <c r="BR54" s="357"/>
      <c r="BS54" s="357"/>
      <c r="BT54" s="357"/>
      <c r="BU54" s="357"/>
      <c r="BV54" s="357"/>
      <c r="BW54" s="357"/>
      <c r="BX54" s="357"/>
      <c r="BY54" s="357"/>
      <c r="BZ54" s="357"/>
    </row>
    <row r="55" spans="1:78" s="162" customFormat="1" ht="12.75">
      <c r="A55" s="204"/>
      <c r="B55" s="216"/>
      <c r="C55" s="216"/>
      <c r="D55" s="216"/>
      <c r="E55" s="216"/>
      <c r="F55" s="216"/>
      <c r="G55" s="216"/>
      <c r="H55" s="216"/>
      <c r="I55" s="216"/>
      <c r="J55" s="239"/>
      <c r="K55" s="157"/>
      <c r="L55" s="744"/>
      <c r="M55" s="744"/>
      <c r="N55" s="744"/>
      <c r="O55" s="744"/>
      <c r="P55" s="744"/>
      <c r="Q55" s="744"/>
      <c r="R55" s="744"/>
      <c r="S55" s="744"/>
      <c r="T55" s="744"/>
      <c r="U55" s="761"/>
      <c r="V55" s="761"/>
      <c r="W55" s="760"/>
      <c r="X55" s="773">
        <v>19.285699999999999</v>
      </c>
      <c r="Y55" s="773">
        <v>47.748571668352348</v>
      </c>
      <c r="Z55" s="773">
        <v>14.493142809186628</v>
      </c>
      <c r="AA55" s="773">
        <v>7.8201428140912697</v>
      </c>
      <c r="AB55" s="773">
        <v>2.3963000000000001</v>
      </c>
      <c r="AC55" s="774">
        <v>74.034999999999997</v>
      </c>
      <c r="AD55" s="773">
        <v>60.726999999999997</v>
      </c>
      <c r="AE55" s="773">
        <v>9.5739999999999998</v>
      </c>
      <c r="AF55" s="773">
        <v>10.001428604125966</v>
      </c>
      <c r="AG55" s="773">
        <v>1.2811428649084857</v>
      </c>
      <c r="AH55" s="773">
        <v>38.396000000000001</v>
      </c>
      <c r="AI55" s="773">
        <v>21.811399999999999</v>
      </c>
      <c r="AJ55" s="744"/>
      <c r="AK55" s="744"/>
      <c r="AL55" s="744"/>
      <c r="AM55" s="744"/>
      <c r="AN55" s="744"/>
      <c r="AO55" s="776">
        <v>45</v>
      </c>
      <c r="AP55" s="777">
        <v>133.50900268554599</v>
      </c>
      <c r="AQ55" s="777">
        <v>134.84</v>
      </c>
      <c r="AR55" s="778">
        <v>121.2</v>
      </c>
      <c r="AS55" s="744"/>
      <c r="AT55" s="744"/>
      <c r="AU55" s="744"/>
      <c r="AV55" s="744"/>
      <c r="AW55" s="776">
        <v>45</v>
      </c>
      <c r="AX55" s="777">
        <v>83.341003420000007</v>
      </c>
      <c r="AY55" s="777">
        <v>79.23</v>
      </c>
      <c r="AZ55" s="778">
        <v>61.21</v>
      </c>
      <c r="BA55" s="744"/>
      <c r="BB55" s="776">
        <v>45</v>
      </c>
      <c r="BC55" s="779">
        <v>102.77400085399999</v>
      </c>
      <c r="BD55" s="780">
        <v>183.072</v>
      </c>
      <c r="BE55" s="781">
        <v>149.715</v>
      </c>
      <c r="BF55" s="744"/>
      <c r="BG55" s="744"/>
      <c r="BH55" s="744"/>
      <c r="BI55" s="744"/>
      <c r="BJ55" s="744"/>
      <c r="BK55" s="744"/>
      <c r="BL55" s="744"/>
      <c r="BM55" s="357"/>
      <c r="BN55" s="357"/>
      <c r="BO55" s="357"/>
      <c r="BP55" s="357"/>
      <c r="BQ55" s="357"/>
      <c r="BR55" s="357"/>
      <c r="BS55" s="357"/>
      <c r="BT55" s="357"/>
      <c r="BU55" s="357"/>
      <c r="BV55" s="357"/>
      <c r="BW55" s="357"/>
      <c r="BX55" s="357"/>
      <c r="BY55" s="357"/>
      <c r="BZ55" s="357"/>
    </row>
    <row r="56" spans="1:78" s="162" customFormat="1" ht="12.75">
      <c r="A56" s="204"/>
      <c r="B56" s="216"/>
      <c r="C56" s="216"/>
      <c r="D56" s="216"/>
      <c r="E56" s="216"/>
      <c r="F56" s="216"/>
      <c r="G56" s="216"/>
      <c r="H56" s="216"/>
      <c r="I56" s="216"/>
      <c r="J56" s="239"/>
      <c r="K56" s="157"/>
      <c r="L56" s="744"/>
      <c r="M56" s="744"/>
      <c r="N56" s="744"/>
      <c r="O56" s="744"/>
      <c r="P56" s="744"/>
      <c r="Q56" s="744"/>
      <c r="R56" s="744"/>
      <c r="S56" s="744"/>
      <c r="T56" s="744"/>
      <c r="U56" s="761"/>
      <c r="V56" s="761">
        <v>48</v>
      </c>
      <c r="W56" s="760"/>
      <c r="X56" s="773">
        <v>18.57</v>
      </c>
      <c r="Y56" s="773">
        <v>56.05</v>
      </c>
      <c r="Z56" s="773">
        <v>23.31</v>
      </c>
      <c r="AA56" s="773">
        <v>7.5830000000000002</v>
      </c>
      <c r="AB56" s="773">
        <v>2.44</v>
      </c>
      <c r="AC56" s="774">
        <v>82.129000000000005</v>
      </c>
      <c r="AD56" s="773">
        <v>61.54</v>
      </c>
      <c r="AE56" s="773">
        <v>8.7200000000000006</v>
      </c>
      <c r="AF56" s="773">
        <v>9.7940000000000005</v>
      </c>
      <c r="AG56" s="773">
        <v>1.64</v>
      </c>
      <c r="AH56" s="773">
        <v>40.08</v>
      </c>
      <c r="AI56" s="773">
        <v>26.073</v>
      </c>
      <c r="AJ56" s="744"/>
      <c r="AK56" s="744"/>
      <c r="AL56" s="744"/>
      <c r="AM56" s="744"/>
      <c r="AN56" s="744"/>
      <c r="AO56" s="776">
        <v>46</v>
      </c>
      <c r="AP56" s="777">
        <v>124.56</v>
      </c>
      <c r="AQ56" s="777">
        <v>134.84</v>
      </c>
      <c r="AR56" s="778">
        <v>112.14</v>
      </c>
      <c r="AS56" s="744"/>
      <c r="AT56" s="744"/>
      <c r="AU56" s="744"/>
      <c r="AV56" s="744"/>
      <c r="AW56" s="776">
        <v>46</v>
      </c>
      <c r="AX56" s="777">
        <v>73.136001586914006</v>
      </c>
      <c r="AY56" s="777">
        <v>81.28</v>
      </c>
      <c r="AZ56" s="778">
        <v>43.99</v>
      </c>
      <c r="BA56" s="744"/>
      <c r="BB56" s="776">
        <v>46</v>
      </c>
      <c r="BC56" s="779">
        <v>99.224143177270747</v>
      </c>
      <c r="BD56" s="780">
        <v>179.65</v>
      </c>
      <c r="BE56" s="781">
        <v>144.1180004</v>
      </c>
      <c r="BF56" s="744"/>
      <c r="BG56" s="744"/>
      <c r="BH56" s="744"/>
      <c r="BI56" s="744"/>
      <c r="BJ56" s="744"/>
      <c r="BK56" s="744"/>
      <c r="BL56" s="744"/>
      <c r="BM56" s="357"/>
      <c r="BN56" s="357"/>
      <c r="BO56" s="357"/>
      <c r="BP56" s="357"/>
      <c r="BQ56" s="357"/>
      <c r="BR56" s="357"/>
      <c r="BS56" s="357"/>
      <c r="BT56" s="357"/>
      <c r="BU56" s="357"/>
      <c r="BV56" s="357"/>
      <c r="BW56" s="357"/>
      <c r="BX56" s="357"/>
      <c r="BY56" s="357"/>
      <c r="BZ56" s="357"/>
    </row>
    <row r="57" spans="1:78" s="162" customFormat="1" ht="12.75">
      <c r="A57" s="204"/>
      <c r="B57" s="216"/>
      <c r="C57" s="216"/>
      <c r="D57" s="216"/>
      <c r="E57" s="216"/>
      <c r="F57" s="216"/>
      <c r="G57" s="216"/>
      <c r="H57" s="216"/>
      <c r="I57" s="216"/>
      <c r="J57" s="239"/>
      <c r="K57" s="157"/>
      <c r="L57" s="744"/>
      <c r="M57" s="744"/>
      <c r="N57" s="744"/>
      <c r="O57" s="744"/>
      <c r="P57" s="744"/>
      <c r="Q57" s="744"/>
      <c r="R57" s="744"/>
      <c r="S57" s="744"/>
      <c r="T57" s="744"/>
      <c r="U57" s="761"/>
      <c r="V57" s="761"/>
      <c r="W57" s="760"/>
      <c r="X57" s="773">
        <v>31.86</v>
      </c>
      <c r="Y57" s="773">
        <v>78.91</v>
      </c>
      <c r="Z57" s="773">
        <v>47.94</v>
      </c>
      <c r="AA57" s="773">
        <v>10.81</v>
      </c>
      <c r="AB57" s="773">
        <v>4.71</v>
      </c>
      <c r="AC57" s="774">
        <v>105.09</v>
      </c>
      <c r="AD57" s="773">
        <v>83.95</v>
      </c>
      <c r="AE57" s="773">
        <v>18.13</v>
      </c>
      <c r="AF57" s="773">
        <v>10</v>
      </c>
      <c r="AG57" s="773">
        <v>1.615</v>
      </c>
      <c r="AH57" s="773">
        <v>50.85</v>
      </c>
      <c r="AI57" s="773">
        <v>25.96</v>
      </c>
      <c r="AJ57" s="744"/>
      <c r="AK57" s="744"/>
      <c r="AL57" s="744"/>
      <c r="AM57" s="744"/>
      <c r="AN57" s="744"/>
      <c r="AO57" s="776">
        <v>47</v>
      </c>
      <c r="AP57" s="777">
        <v>124.56</v>
      </c>
      <c r="AQ57" s="777">
        <v>134.84</v>
      </c>
      <c r="AR57" s="778">
        <v>112.14</v>
      </c>
      <c r="AS57" s="744"/>
      <c r="AT57" s="744"/>
      <c r="AU57" s="744"/>
      <c r="AV57" s="744"/>
      <c r="AW57" s="776">
        <v>47</v>
      </c>
      <c r="AX57" s="777">
        <v>49.643001556396399</v>
      </c>
      <c r="AY57" s="777">
        <v>79.23</v>
      </c>
      <c r="AZ57" s="778">
        <v>25.78</v>
      </c>
      <c r="BA57" s="744"/>
      <c r="BB57" s="776">
        <v>47</v>
      </c>
      <c r="BC57" s="779">
        <v>98.391001403331657</v>
      </c>
      <c r="BD57" s="780">
        <v>174.434</v>
      </c>
      <c r="BE57" s="781">
        <v>138.82499809999999</v>
      </c>
      <c r="BF57" s="744"/>
      <c r="BG57" s="744"/>
      <c r="BH57" s="744"/>
      <c r="BI57" s="744"/>
      <c r="BJ57" s="744"/>
      <c r="BK57" s="744"/>
      <c r="BL57" s="744"/>
      <c r="BM57" s="357"/>
      <c r="BN57" s="357"/>
      <c r="BO57" s="357"/>
      <c r="BP57" s="357"/>
      <c r="BQ57" s="357"/>
      <c r="BR57" s="357"/>
      <c r="BS57" s="357"/>
      <c r="BT57" s="357"/>
      <c r="BU57" s="357"/>
      <c r="BV57" s="357"/>
      <c r="BW57" s="357"/>
      <c r="BX57" s="357"/>
      <c r="BY57" s="357"/>
      <c r="BZ57" s="357"/>
    </row>
    <row r="58" spans="1:78" s="162" customFormat="1" ht="12.75">
      <c r="A58" s="204"/>
      <c r="B58" s="216"/>
      <c r="C58" s="216"/>
      <c r="D58" s="216"/>
      <c r="E58" s="216"/>
      <c r="F58" s="216"/>
      <c r="G58" s="216"/>
      <c r="H58" s="216"/>
      <c r="I58" s="216"/>
      <c r="J58" s="239"/>
      <c r="K58" s="157"/>
      <c r="L58" s="744"/>
      <c r="M58" s="744"/>
      <c r="N58" s="744"/>
      <c r="O58" s="744"/>
      <c r="P58" s="744"/>
      <c r="Q58" s="744"/>
      <c r="R58" s="744"/>
      <c r="S58" s="744"/>
      <c r="T58" s="744"/>
      <c r="U58" s="761"/>
      <c r="V58" s="761"/>
      <c r="W58" s="760"/>
      <c r="X58" s="773">
        <v>45.715000000000003</v>
      </c>
      <c r="Y58" s="773">
        <v>120.64</v>
      </c>
      <c r="Z58" s="773">
        <v>31.65</v>
      </c>
      <c r="AA58" s="773">
        <v>19.32</v>
      </c>
      <c r="AB58" s="773">
        <v>12.4</v>
      </c>
      <c r="AC58" s="774">
        <v>111.883</v>
      </c>
      <c r="AD58" s="773">
        <v>89.3</v>
      </c>
      <c r="AE58" s="773">
        <v>21.54</v>
      </c>
      <c r="AF58" s="773">
        <v>10</v>
      </c>
      <c r="AG58" s="773">
        <v>1.31</v>
      </c>
      <c r="AH58" s="773">
        <v>85.53</v>
      </c>
      <c r="AI58" s="773">
        <v>28.62</v>
      </c>
      <c r="AJ58" s="744"/>
      <c r="AK58" s="744"/>
      <c r="AL58" s="744"/>
      <c r="AM58" s="744"/>
      <c r="AN58" s="744"/>
      <c r="AO58" s="776">
        <v>48</v>
      </c>
      <c r="AP58" s="777">
        <v>117.827</v>
      </c>
      <c r="AQ58" s="777">
        <v>134.15</v>
      </c>
      <c r="AR58" s="778">
        <v>101.14</v>
      </c>
      <c r="AS58" s="744"/>
      <c r="AT58" s="744"/>
      <c r="AU58" s="744"/>
      <c r="AV58" s="744"/>
      <c r="AW58" s="776">
        <v>48</v>
      </c>
      <c r="AX58" s="777">
        <v>45.865000000000002</v>
      </c>
      <c r="AY58" s="777">
        <v>79.23</v>
      </c>
      <c r="AZ58" s="778">
        <v>29.34</v>
      </c>
      <c r="BA58" s="744"/>
      <c r="BB58" s="776">
        <v>48</v>
      </c>
      <c r="BC58" s="779">
        <v>87.924999999999983</v>
      </c>
      <c r="BD58" s="780">
        <v>169.50000000000003</v>
      </c>
      <c r="BE58" s="781">
        <v>133.112999</v>
      </c>
      <c r="BF58" s="744"/>
      <c r="BG58" s="744"/>
      <c r="BH58" s="744"/>
      <c r="BI58" s="744"/>
      <c r="BJ58" s="744"/>
      <c r="BK58" s="744"/>
      <c r="BL58" s="744"/>
      <c r="BM58" s="357"/>
      <c r="BN58" s="357"/>
      <c r="BO58" s="357"/>
      <c r="BP58" s="357"/>
      <c r="BQ58" s="357"/>
      <c r="BR58" s="357"/>
      <c r="BS58" s="357"/>
      <c r="BT58" s="357"/>
      <c r="BU58" s="357"/>
      <c r="BV58" s="357"/>
      <c r="BW58" s="357"/>
      <c r="BX58" s="357"/>
      <c r="BY58" s="357"/>
      <c r="BZ58" s="357"/>
    </row>
    <row r="59" spans="1:78" s="162" customFormat="1" ht="15">
      <c r="A59" s="1173" t="s">
        <v>831</v>
      </c>
      <c r="B59" s="216"/>
      <c r="C59" s="216"/>
      <c r="D59" s="216"/>
      <c r="E59" s="216"/>
      <c r="F59" s="216"/>
      <c r="G59" s="216"/>
      <c r="H59" s="216"/>
      <c r="I59" s="216"/>
      <c r="J59" s="239"/>
      <c r="K59" s="157"/>
      <c r="L59" s="744"/>
      <c r="M59" s="744"/>
      <c r="N59" s="744"/>
      <c r="O59" s="744"/>
      <c r="P59" s="744"/>
      <c r="Q59" s="744"/>
      <c r="R59" s="744"/>
      <c r="S59" s="744"/>
      <c r="T59" s="744"/>
      <c r="U59" s="761"/>
      <c r="V59" s="761">
        <v>51</v>
      </c>
      <c r="W59" s="760"/>
      <c r="X59" s="773">
        <v>36.909999999999997</v>
      </c>
      <c r="Y59" s="773">
        <v>78.84</v>
      </c>
      <c r="Z59" s="773">
        <v>19.73</v>
      </c>
      <c r="AA59" s="773">
        <v>13.65</v>
      </c>
      <c r="AB59" s="773">
        <v>8.74</v>
      </c>
      <c r="AC59" s="774">
        <v>101.2</v>
      </c>
      <c r="AD59" s="773">
        <v>99.78</v>
      </c>
      <c r="AE59" s="773">
        <v>27.96</v>
      </c>
      <c r="AF59" s="773">
        <v>10</v>
      </c>
      <c r="AG59" s="773">
        <v>1.1399999999999999</v>
      </c>
      <c r="AH59" s="773">
        <v>116.12</v>
      </c>
      <c r="AI59" s="773">
        <v>54.8</v>
      </c>
      <c r="AJ59" s="744"/>
      <c r="AK59" s="744"/>
      <c r="AL59" s="744"/>
      <c r="AM59" s="744"/>
      <c r="AN59" s="744"/>
      <c r="AO59" s="776">
        <v>49</v>
      </c>
      <c r="AP59" s="777">
        <v>117.827</v>
      </c>
      <c r="AQ59" s="777">
        <v>134.15</v>
      </c>
      <c r="AR59" s="778">
        <v>101.14</v>
      </c>
      <c r="AS59" s="744"/>
      <c r="AT59" s="744"/>
      <c r="AU59" s="744"/>
      <c r="AV59" s="744"/>
      <c r="AW59" s="776">
        <v>49</v>
      </c>
      <c r="AX59" s="786">
        <v>51.566714695521732</v>
      </c>
      <c r="AY59" s="777">
        <v>81.28</v>
      </c>
      <c r="AZ59" s="778">
        <v>34.76</v>
      </c>
      <c r="BA59" s="744"/>
      <c r="BB59" s="776">
        <v>49</v>
      </c>
      <c r="BC59" s="779">
        <v>85.033142868961448</v>
      </c>
      <c r="BD59" s="780">
        <v>164.72300000000001</v>
      </c>
      <c r="BE59" s="781">
        <v>128.37000269999999</v>
      </c>
      <c r="BF59" s="744"/>
      <c r="BG59" s="744"/>
      <c r="BH59" s="744"/>
      <c r="BI59" s="744"/>
      <c r="BJ59" s="744"/>
      <c r="BK59" s="744"/>
      <c r="BL59" s="744"/>
      <c r="BM59" s="357"/>
      <c r="BN59" s="357"/>
      <c r="BO59" s="357"/>
      <c r="BP59" s="357"/>
      <c r="BQ59" s="357"/>
      <c r="BR59" s="357"/>
      <c r="BS59" s="357"/>
      <c r="BT59" s="357"/>
      <c r="BU59" s="357"/>
      <c r="BV59" s="357"/>
      <c r="BW59" s="357"/>
      <c r="BX59" s="357"/>
      <c r="BY59" s="357"/>
      <c r="BZ59" s="357"/>
    </row>
    <row r="60" spans="1:78" s="162" customFormat="1" ht="13.5" thickBot="1">
      <c r="B60" s="216"/>
      <c r="C60" s="216"/>
      <c r="D60" s="216"/>
      <c r="E60" s="216"/>
      <c r="F60" s="216"/>
      <c r="G60" s="216"/>
      <c r="H60" s="216"/>
      <c r="I60" s="216"/>
      <c r="J60" s="239"/>
      <c r="K60" s="157"/>
      <c r="L60" s="744"/>
      <c r="M60" s="744"/>
      <c r="N60" s="744"/>
      <c r="O60" s="744"/>
      <c r="P60" s="744"/>
      <c r="Q60" s="744"/>
      <c r="R60" s="744"/>
      <c r="S60" s="744"/>
      <c r="T60" s="744"/>
      <c r="U60" s="761"/>
      <c r="V60" s="761"/>
      <c r="W60" s="760"/>
      <c r="X60" s="773">
        <v>68.171428680419893</v>
      </c>
      <c r="Y60" s="773">
        <v>173.24642835344551</v>
      </c>
      <c r="Z60" s="773">
        <v>46.748427799769779</v>
      </c>
      <c r="AA60" s="773">
        <v>20.258571216038241</v>
      </c>
      <c r="AB60" s="773">
        <v>16.477428436279258</v>
      </c>
      <c r="AC60" s="774">
        <v>183.30985913957815</v>
      </c>
      <c r="AD60" s="773">
        <v>150.62857273646728</v>
      </c>
      <c r="AE60" s="773">
        <v>44.407142639160142</v>
      </c>
      <c r="AF60" s="773">
        <v>10</v>
      </c>
      <c r="AG60" s="773">
        <v>1.2935714210782672</v>
      </c>
      <c r="AH60" s="773">
        <v>146.74785723004999</v>
      </c>
      <c r="AI60" s="773">
        <v>50.432856423514181</v>
      </c>
      <c r="AJ60" s="744"/>
      <c r="AK60" s="744"/>
      <c r="AL60" s="744"/>
      <c r="AM60" s="744"/>
      <c r="AN60" s="744"/>
      <c r="AO60" s="776">
        <v>50</v>
      </c>
      <c r="AP60" s="777">
        <v>111.587</v>
      </c>
      <c r="AQ60" s="777">
        <v>128.977</v>
      </c>
      <c r="AR60" s="778">
        <v>96.75</v>
      </c>
      <c r="AS60" s="744"/>
      <c r="AT60" s="744"/>
      <c r="AU60" s="744"/>
      <c r="AV60" s="744"/>
      <c r="AW60" s="776">
        <v>50</v>
      </c>
      <c r="AX60" s="777">
        <v>69.12</v>
      </c>
      <c r="AY60" s="777">
        <v>69.123000000000005</v>
      </c>
      <c r="AZ60" s="778">
        <v>32.950000000000003</v>
      </c>
      <c r="BA60" s="744"/>
      <c r="BB60" s="776">
        <v>50</v>
      </c>
      <c r="BC60" s="779">
        <v>78.216999999999999</v>
      </c>
      <c r="BD60" s="780">
        <v>160.208</v>
      </c>
      <c r="BE60" s="781">
        <v>122.7149982</v>
      </c>
      <c r="BF60" s="744"/>
      <c r="BG60" s="744"/>
      <c r="BH60" s="744"/>
      <c r="BI60" s="744"/>
      <c r="BJ60" s="744"/>
      <c r="BK60" s="744"/>
      <c r="BL60" s="744"/>
      <c r="BM60" s="357"/>
      <c r="BN60" s="357"/>
      <c r="BO60" s="357"/>
      <c r="BP60" s="357"/>
      <c r="BQ60" s="357"/>
      <c r="BR60" s="357"/>
      <c r="BS60" s="357"/>
      <c r="BT60" s="357"/>
      <c r="BU60" s="357"/>
      <c r="BV60" s="357"/>
      <c r="BW60" s="357"/>
      <c r="BX60" s="357"/>
      <c r="BY60" s="357"/>
      <c r="BZ60" s="357"/>
    </row>
    <row r="61" spans="1:78" s="162" customFormat="1" ht="12.75">
      <c r="A61" s="204"/>
      <c r="B61" s="216"/>
      <c r="C61" s="216"/>
      <c r="D61" s="216"/>
      <c r="E61" s="216"/>
      <c r="F61" s="216"/>
      <c r="G61" s="216"/>
      <c r="H61" s="216"/>
      <c r="I61" s="216"/>
      <c r="J61" s="239"/>
      <c r="K61" s="157"/>
      <c r="L61" s="744"/>
      <c r="M61" s="744"/>
      <c r="N61" s="744"/>
      <c r="O61" s="744"/>
      <c r="P61" s="744"/>
      <c r="Q61" s="744"/>
      <c r="R61" s="744"/>
      <c r="S61" s="744"/>
      <c r="T61" s="744"/>
      <c r="U61" s="768">
        <v>2015</v>
      </c>
      <c r="V61" s="769">
        <v>1</v>
      </c>
      <c r="W61" s="760">
        <v>1</v>
      </c>
      <c r="X61" s="773">
        <v>68.54285648890901</v>
      </c>
      <c r="Y61" s="773">
        <v>128.19599696568042</v>
      </c>
      <c r="Z61" s="773">
        <v>45.029000418526742</v>
      </c>
      <c r="AA61" s="773">
        <v>22.87971414838513</v>
      </c>
      <c r="AB61" s="773">
        <v>19.893999917166528</v>
      </c>
      <c r="AC61" s="774">
        <v>330.59428187778974</v>
      </c>
      <c r="AD61" s="773">
        <v>194.22142791748016</v>
      </c>
      <c r="AE61" s="773">
        <v>47.308570316859615</v>
      </c>
      <c r="AF61" s="773">
        <v>10.010000092642628</v>
      </c>
      <c r="AG61" s="773">
        <v>1.0784285579408874</v>
      </c>
      <c r="AH61" s="773">
        <v>183.91999816894503</v>
      </c>
      <c r="AI61" s="773">
        <v>92.277143205914939</v>
      </c>
      <c r="AJ61" s="744"/>
      <c r="AK61" s="744"/>
      <c r="AL61" s="744"/>
      <c r="AM61" s="744"/>
      <c r="AN61" s="744"/>
      <c r="AO61" s="776">
        <v>51</v>
      </c>
      <c r="AP61" s="777">
        <v>111.587</v>
      </c>
      <c r="AQ61" s="777">
        <v>128.977</v>
      </c>
      <c r="AR61" s="778">
        <v>96.75</v>
      </c>
      <c r="AS61" s="744"/>
      <c r="AT61" s="744"/>
      <c r="AU61" s="744"/>
      <c r="AV61" s="744"/>
      <c r="AW61" s="776">
        <v>51</v>
      </c>
      <c r="AX61" s="777">
        <v>63.18</v>
      </c>
      <c r="AY61" s="777">
        <v>63.18</v>
      </c>
      <c r="AZ61" s="778">
        <v>25.78</v>
      </c>
      <c r="BA61" s="744"/>
      <c r="BB61" s="776">
        <v>51</v>
      </c>
      <c r="BC61" s="779">
        <v>74.797000000476842</v>
      </c>
      <c r="BD61" s="780">
        <v>157.54600000000002</v>
      </c>
      <c r="BE61" s="781">
        <v>120.156003</v>
      </c>
      <c r="BF61" s="744"/>
      <c r="BG61" s="744"/>
      <c r="BH61" s="744"/>
      <c r="BI61" s="744"/>
      <c r="BJ61" s="744"/>
      <c r="BK61" s="744"/>
      <c r="BL61" s="744"/>
      <c r="BM61" s="357"/>
      <c r="BN61" s="357"/>
      <c r="BO61" s="357"/>
      <c r="BP61" s="357"/>
      <c r="BQ61" s="357"/>
      <c r="BR61" s="357"/>
      <c r="BS61" s="357"/>
      <c r="BT61" s="357"/>
      <c r="BU61" s="357"/>
      <c r="BV61" s="357"/>
      <c r="BW61" s="357"/>
      <c r="BX61" s="357"/>
      <c r="BY61" s="357"/>
      <c r="BZ61" s="357"/>
    </row>
    <row r="62" spans="1:78" s="162" customFormat="1" ht="12.75">
      <c r="A62" s="204"/>
      <c r="B62" s="216"/>
      <c r="C62" s="216"/>
      <c r="D62" s="216"/>
      <c r="E62" s="216"/>
      <c r="F62" s="216"/>
      <c r="G62" s="216"/>
      <c r="H62" s="216"/>
      <c r="I62" s="216"/>
      <c r="J62" s="239"/>
      <c r="K62" s="157"/>
      <c r="L62" s="744"/>
      <c r="M62" s="744"/>
      <c r="N62" s="744"/>
      <c r="O62" s="744"/>
      <c r="P62" s="744"/>
      <c r="Q62" s="744"/>
      <c r="R62" s="744"/>
      <c r="S62" s="744"/>
      <c r="T62" s="744"/>
      <c r="U62" s="761"/>
      <c r="V62" s="761"/>
      <c r="W62" s="760">
        <v>2</v>
      </c>
      <c r="X62" s="773">
        <v>49.685714176722875</v>
      </c>
      <c r="Y62" s="773">
        <v>96.163429260253665</v>
      </c>
      <c r="Z62" s="773">
        <v>43.363000052315797</v>
      </c>
      <c r="AA62" s="773">
        <v>14.161143030439073</v>
      </c>
      <c r="AB62" s="773">
        <v>11.166571480887255</v>
      </c>
      <c r="AC62" s="774">
        <v>214.08728681291797</v>
      </c>
      <c r="AD62" s="773">
        <v>138.71857234409842</v>
      </c>
      <c r="AE62" s="773">
        <v>33.982857295444987</v>
      </c>
      <c r="AF62" s="773">
        <v>9.4300000326974018</v>
      </c>
      <c r="AG62" s="773">
        <v>1.124142876693178</v>
      </c>
      <c r="AH62" s="773">
        <v>270.27856881277859</v>
      </c>
      <c r="AI62" s="773">
        <v>92.534285409109799</v>
      </c>
      <c r="AJ62" s="744"/>
      <c r="AK62" s="744"/>
      <c r="AL62" s="744"/>
      <c r="AM62" s="744"/>
      <c r="AN62" s="744"/>
      <c r="AO62" s="776">
        <v>52</v>
      </c>
      <c r="AP62" s="777">
        <v>120.986000061035</v>
      </c>
      <c r="AQ62" s="777">
        <v>138.54</v>
      </c>
      <c r="AR62" s="778">
        <v>96.75</v>
      </c>
      <c r="AS62" s="744"/>
      <c r="AT62" s="744"/>
      <c r="AU62" s="744"/>
      <c r="AV62" s="744"/>
      <c r="AW62" s="776">
        <v>52</v>
      </c>
      <c r="AX62" s="777">
        <v>61.214000701904297</v>
      </c>
      <c r="AY62" s="777">
        <v>83.69</v>
      </c>
      <c r="AZ62" s="778">
        <v>22.26</v>
      </c>
      <c r="BA62" s="744"/>
      <c r="BB62" s="776">
        <v>52</v>
      </c>
      <c r="BC62" s="779">
        <v>74.148001715540829</v>
      </c>
      <c r="BD62" s="780">
        <v>154.74090000000001</v>
      </c>
      <c r="BE62" s="781">
        <v>116.128997</v>
      </c>
      <c r="BF62" s="744"/>
      <c r="BG62" s="744"/>
      <c r="BH62" s="744"/>
      <c r="BI62" s="744"/>
      <c r="BJ62" s="744"/>
      <c r="BK62" s="744"/>
      <c r="BL62" s="744"/>
      <c r="BM62" s="357"/>
      <c r="BN62" s="357"/>
      <c r="BO62" s="357"/>
      <c r="BP62" s="357"/>
      <c r="BQ62" s="357"/>
      <c r="BR62" s="357"/>
      <c r="BS62" s="357"/>
      <c r="BT62" s="357"/>
      <c r="BU62" s="357"/>
      <c r="BV62" s="357"/>
      <c r="BW62" s="357"/>
      <c r="BX62" s="357"/>
      <c r="BY62" s="357"/>
      <c r="BZ62" s="357"/>
    </row>
    <row r="63" spans="1:78" s="162" customFormat="1" ht="12.75">
      <c r="A63" s="204"/>
      <c r="B63" s="216"/>
      <c r="C63" s="216"/>
      <c r="D63" s="216"/>
      <c r="E63" s="216"/>
      <c r="F63" s="216"/>
      <c r="G63" s="216"/>
      <c r="H63" s="216"/>
      <c r="I63" s="216"/>
      <c r="J63" s="239"/>
      <c r="K63" s="157"/>
      <c r="L63" s="744"/>
      <c r="M63" s="744"/>
      <c r="N63" s="744"/>
      <c r="O63" s="744"/>
      <c r="P63" s="744"/>
      <c r="Q63" s="744"/>
      <c r="R63" s="744"/>
      <c r="S63" s="744"/>
      <c r="T63" s="744"/>
      <c r="U63" s="761"/>
      <c r="V63" s="761"/>
      <c r="W63" s="760">
        <v>3</v>
      </c>
      <c r="X63" s="773">
        <v>63.18571363176612</v>
      </c>
      <c r="Y63" s="773">
        <v>170.70128413609078</v>
      </c>
      <c r="Z63" s="773">
        <v>71.775428771972571</v>
      </c>
      <c r="AA63" s="773">
        <v>13.84971414293557</v>
      </c>
      <c r="AB63" s="773">
        <v>9.8989998953682861</v>
      </c>
      <c r="AC63" s="774">
        <v>181.50271388462556</v>
      </c>
      <c r="AD63" s="773">
        <v>156.31142970493829</v>
      </c>
      <c r="AE63" s="773">
        <v>26.197142464773954</v>
      </c>
      <c r="AF63" s="773">
        <v>9</v>
      </c>
      <c r="AG63" s="773">
        <v>1.2850000006811924</v>
      </c>
      <c r="AH63" s="773">
        <v>324.18071855817436</v>
      </c>
      <c r="AI63" s="773">
        <v>77.014000483921535</v>
      </c>
      <c r="AJ63" s="744"/>
      <c r="AK63" s="744"/>
      <c r="AL63" s="744"/>
      <c r="AM63" s="744"/>
      <c r="AN63" s="744"/>
      <c r="AO63" s="776">
        <v>53</v>
      </c>
      <c r="AP63" s="777"/>
      <c r="AQ63" s="777"/>
      <c r="AR63" s="778"/>
      <c r="AS63" s="744"/>
      <c r="AT63" s="744"/>
      <c r="AU63" s="744"/>
      <c r="AV63" s="744"/>
      <c r="AW63" s="776">
        <v>53</v>
      </c>
      <c r="AX63" s="744"/>
      <c r="AY63" s="744"/>
      <c r="AZ63" s="744"/>
      <c r="BA63" s="744"/>
      <c r="BB63" s="776">
        <v>53</v>
      </c>
      <c r="BC63" s="779"/>
      <c r="BD63" s="780"/>
      <c r="BE63" s="781"/>
      <c r="BF63" s="744"/>
      <c r="BG63" s="744"/>
      <c r="BH63" s="744"/>
      <c r="BI63" s="744"/>
      <c r="BJ63" s="744"/>
      <c r="BK63" s="744"/>
      <c r="BL63" s="744"/>
      <c r="BM63" s="357"/>
      <c r="BN63" s="357"/>
      <c r="BO63" s="357"/>
      <c r="BP63" s="357"/>
      <c r="BQ63" s="357"/>
      <c r="BR63" s="357"/>
      <c r="BS63" s="357"/>
      <c r="BT63" s="357"/>
      <c r="BU63" s="357"/>
      <c r="BV63" s="357"/>
      <c r="BW63" s="357"/>
      <c r="BX63" s="357"/>
      <c r="BY63" s="357"/>
      <c r="BZ63" s="357"/>
    </row>
    <row r="64" spans="1:78" s="162" customFormat="1" ht="12.75">
      <c r="A64" s="204"/>
      <c r="B64" s="216"/>
      <c r="C64" s="216"/>
      <c r="D64" s="216"/>
      <c r="E64" s="216"/>
      <c r="F64" s="216"/>
      <c r="G64" s="216"/>
      <c r="H64" s="216"/>
      <c r="I64" s="216"/>
      <c r="J64" s="239"/>
      <c r="K64" s="157"/>
      <c r="L64" s="744"/>
      <c r="M64" s="744"/>
      <c r="N64" s="744"/>
      <c r="O64" s="744"/>
      <c r="P64" s="744"/>
      <c r="Q64" s="744"/>
      <c r="R64" s="744"/>
      <c r="S64" s="744"/>
      <c r="T64" s="744"/>
      <c r="U64" s="761"/>
      <c r="V64" s="761">
        <v>4</v>
      </c>
      <c r="W64" s="760">
        <v>4</v>
      </c>
      <c r="X64" s="773">
        <v>92.357142857142819</v>
      </c>
      <c r="Y64" s="773">
        <v>159.75871276855426</v>
      </c>
      <c r="Z64" s="773">
        <v>123.43885803222614</v>
      </c>
      <c r="AA64" s="773">
        <v>23.090571539742559</v>
      </c>
      <c r="AB64" s="773">
        <v>17.496428762163383</v>
      </c>
      <c r="AC64" s="774">
        <v>321.27714320591474</v>
      </c>
      <c r="AD64" s="773">
        <v>188.44857134137786</v>
      </c>
      <c r="AE64" s="773">
        <v>42.578571592058424</v>
      </c>
      <c r="AF64" s="773">
        <v>9.0057144165039045</v>
      </c>
      <c r="AG64" s="773">
        <v>2.8518571853637655</v>
      </c>
      <c r="AH64" s="773">
        <v>226.1550009591233</v>
      </c>
      <c r="AI64" s="773">
        <v>82.329572405133788</v>
      </c>
      <c r="AJ64" s="744"/>
      <c r="AK64" s="744"/>
      <c r="AL64" s="744"/>
      <c r="AM64" s="744"/>
      <c r="AN64" s="744"/>
      <c r="AO64" s="744"/>
      <c r="AP64" s="780"/>
      <c r="AQ64" s="780"/>
      <c r="AR64" s="781"/>
      <c r="AS64" s="744"/>
      <c r="AT64" s="744"/>
      <c r="AU64" s="744"/>
      <c r="AV64" s="744"/>
      <c r="AW64" s="744"/>
      <c r="AX64" s="744"/>
      <c r="AY64" s="744"/>
      <c r="AZ64" s="744"/>
      <c r="BA64" s="744"/>
      <c r="BB64" s="744"/>
      <c r="BC64" s="744"/>
      <c r="BD64" s="744"/>
      <c r="BE64" s="744"/>
      <c r="BF64" s="744"/>
      <c r="BG64" s="744"/>
      <c r="BH64" s="744"/>
      <c r="BI64" s="744"/>
      <c r="BJ64" s="744"/>
      <c r="BK64" s="744"/>
      <c r="BL64" s="744"/>
      <c r="BM64" s="357"/>
      <c r="BN64" s="357"/>
      <c r="BO64" s="357"/>
      <c r="BP64" s="357"/>
      <c r="BQ64" s="357"/>
      <c r="BR64" s="357"/>
      <c r="BS64" s="357"/>
      <c r="BT64" s="357"/>
      <c r="BU64" s="357"/>
      <c r="BV64" s="357"/>
      <c r="BW64" s="357"/>
      <c r="BX64" s="357"/>
      <c r="BY64" s="357"/>
      <c r="BZ64" s="357"/>
    </row>
    <row r="65" spans="1:78" s="162" customFormat="1" ht="12.75">
      <c r="A65" s="204"/>
      <c r="B65" s="216"/>
      <c r="C65" s="216"/>
      <c r="D65" s="216"/>
      <c r="E65" s="216"/>
      <c r="F65" s="216"/>
      <c r="G65" s="216"/>
      <c r="H65" s="216"/>
      <c r="I65" s="216"/>
      <c r="J65" s="239"/>
      <c r="K65" s="157"/>
      <c r="L65" s="744"/>
      <c r="M65" s="744"/>
      <c r="N65" s="744"/>
      <c r="O65" s="744"/>
      <c r="P65" s="744"/>
      <c r="Q65" s="744"/>
      <c r="R65" s="744"/>
      <c r="S65" s="744"/>
      <c r="T65" s="744"/>
      <c r="U65" s="761"/>
      <c r="V65" s="761"/>
      <c r="W65" s="760">
        <v>5</v>
      </c>
      <c r="X65" s="773">
        <v>89.485714503696826</v>
      </c>
      <c r="Y65" s="773">
        <v>175.85857282366015</v>
      </c>
      <c r="Z65" s="773">
        <v>98.794857025146186</v>
      </c>
      <c r="AA65" s="773">
        <v>20.899142946515727</v>
      </c>
      <c r="AB65" s="773">
        <v>18.429857390267454</v>
      </c>
      <c r="AC65" s="774">
        <v>327.06042698451427</v>
      </c>
      <c r="AD65" s="773">
        <v>191.91857365199442</v>
      </c>
      <c r="AE65" s="773">
        <v>47.517142159598151</v>
      </c>
      <c r="AF65" s="773">
        <v>9</v>
      </c>
      <c r="AG65" s="773">
        <v>6.0409999234335663</v>
      </c>
      <c r="AH65" s="773">
        <v>175.73643166678244</v>
      </c>
      <c r="AI65" s="773">
        <v>61.832857404436346</v>
      </c>
      <c r="AJ65" s="744"/>
      <c r="AK65" s="744"/>
      <c r="AL65" s="744"/>
      <c r="AM65" s="744"/>
      <c r="AN65" s="744"/>
      <c r="AO65" s="744"/>
      <c r="AP65" s="787"/>
      <c r="AQ65" s="787"/>
      <c r="AR65" s="781"/>
      <c r="AS65" s="744"/>
      <c r="AT65" s="744"/>
      <c r="AU65" s="744"/>
      <c r="AV65" s="744"/>
      <c r="AW65" s="744"/>
      <c r="AX65" s="744"/>
      <c r="AY65" s="744"/>
      <c r="AZ65" s="744"/>
      <c r="BA65" s="744"/>
      <c r="BB65" s="744"/>
      <c r="BC65" s="744"/>
      <c r="BD65" s="744"/>
      <c r="BE65" s="744"/>
      <c r="BF65" s="744"/>
      <c r="BG65" s="744"/>
      <c r="BH65" s="744"/>
      <c r="BI65" s="744"/>
      <c r="BJ65" s="744"/>
      <c r="BK65" s="744"/>
      <c r="BL65" s="744"/>
      <c r="BM65" s="357"/>
      <c r="BN65" s="357"/>
      <c r="BO65" s="357"/>
      <c r="BP65" s="357"/>
      <c r="BQ65" s="357"/>
      <c r="BR65" s="357"/>
      <c r="BS65" s="357"/>
      <c r="BT65" s="357"/>
      <c r="BU65" s="357"/>
      <c r="BV65" s="357"/>
      <c r="BW65" s="357"/>
      <c r="BX65" s="357"/>
      <c r="BY65" s="357"/>
      <c r="BZ65" s="357"/>
    </row>
    <row r="66" spans="1:78" s="162" customFormat="1" ht="12.75">
      <c r="A66" s="204"/>
      <c r="B66" s="216"/>
      <c r="C66" s="216"/>
      <c r="D66" s="216"/>
      <c r="E66" s="216"/>
      <c r="F66" s="216"/>
      <c r="G66" s="216"/>
      <c r="H66" s="216"/>
      <c r="I66" s="216"/>
      <c r="J66" s="239"/>
      <c r="K66" s="157"/>
      <c r="L66" s="744"/>
      <c r="M66" s="744"/>
      <c r="N66" s="744"/>
      <c r="O66" s="744"/>
      <c r="P66" s="744"/>
      <c r="Q66" s="744"/>
      <c r="R66" s="744"/>
      <c r="S66" s="744"/>
      <c r="T66" s="744"/>
      <c r="U66" s="761"/>
      <c r="V66" s="761"/>
      <c r="W66" s="760">
        <v>6</v>
      </c>
      <c r="X66" s="773">
        <v>70.542857033865786</v>
      </c>
      <c r="Y66" s="773">
        <v>165.36414119175461</v>
      </c>
      <c r="Z66" s="773">
        <v>47.4197137015206</v>
      </c>
      <c r="AA66" s="773">
        <v>21.769857134137798</v>
      </c>
      <c r="AB66" s="773">
        <v>15.948999949863927</v>
      </c>
      <c r="AC66" s="774">
        <v>382.54914855956986</v>
      </c>
      <c r="AD66" s="773">
        <v>206.39285714285671</v>
      </c>
      <c r="AE66" s="773">
        <v>21.769857134137798</v>
      </c>
      <c r="AF66" s="773">
        <v>9</v>
      </c>
      <c r="AG66" s="773">
        <v>8.9162856510707265</v>
      </c>
      <c r="AH66" s="773">
        <v>124.30357033865756</v>
      </c>
      <c r="AI66" s="773">
        <v>71.741429465157537</v>
      </c>
      <c r="AJ66" s="744"/>
      <c r="AK66" s="744"/>
      <c r="AL66" s="744"/>
      <c r="AM66" s="744"/>
      <c r="AN66" s="744"/>
      <c r="AO66" s="744"/>
      <c r="AP66" s="787"/>
      <c r="AQ66" s="787"/>
      <c r="AR66" s="778"/>
      <c r="AS66" s="744"/>
      <c r="AT66" s="744"/>
      <c r="AU66" s="744"/>
      <c r="AV66" s="744"/>
      <c r="AW66" s="744"/>
      <c r="AX66" s="744"/>
      <c r="AY66" s="744"/>
      <c r="AZ66" s="744"/>
      <c r="BA66" s="744"/>
      <c r="BB66" s="744"/>
      <c r="BC66" s="744"/>
      <c r="BD66" s="744"/>
      <c r="BE66" s="744"/>
      <c r="BF66" s="744"/>
      <c r="BG66" s="744"/>
      <c r="BH66" s="744"/>
      <c r="BI66" s="744"/>
      <c r="BJ66" s="744"/>
      <c r="BK66" s="744"/>
      <c r="BL66" s="744"/>
      <c r="BM66" s="357"/>
      <c r="BN66" s="357"/>
      <c r="BO66" s="357"/>
      <c r="BP66" s="357"/>
      <c r="BQ66" s="357"/>
      <c r="BR66" s="357"/>
      <c r="BS66" s="357"/>
      <c r="BT66" s="357"/>
      <c r="BU66" s="357"/>
      <c r="BV66" s="357"/>
      <c r="BW66" s="357"/>
      <c r="BX66" s="357"/>
      <c r="BY66" s="357"/>
      <c r="BZ66" s="357"/>
    </row>
    <row r="67" spans="1:78" s="162" customFormat="1" ht="12.75">
      <c r="A67" s="204"/>
      <c r="B67" s="216"/>
      <c r="C67" s="216"/>
      <c r="D67" s="216"/>
      <c r="E67" s="216"/>
      <c r="F67" s="216"/>
      <c r="G67" s="216"/>
      <c r="H67" s="216"/>
      <c r="I67" s="216"/>
      <c r="J67" s="239"/>
      <c r="K67" s="157"/>
      <c r="L67" s="744"/>
      <c r="M67" s="744"/>
      <c r="N67" s="744"/>
      <c r="O67" s="744"/>
      <c r="P67" s="744"/>
      <c r="Q67" s="744"/>
      <c r="R67" s="744"/>
      <c r="S67" s="744"/>
      <c r="T67" s="744"/>
      <c r="U67" s="761"/>
      <c r="V67" s="761"/>
      <c r="W67" s="760">
        <v>7</v>
      </c>
      <c r="X67" s="773">
        <v>74.442858014787944</v>
      </c>
      <c r="Y67" s="773">
        <v>115.832716805594</v>
      </c>
      <c r="Z67" s="773">
        <v>39.554857526506659</v>
      </c>
      <c r="AA67" s="773">
        <v>25.199285234723742</v>
      </c>
      <c r="AB67" s="773">
        <v>17.346428462437171</v>
      </c>
      <c r="AC67" s="774">
        <v>439.76600428989923</v>
      </c>
      <c r="AD67" s="773">
        <v>188.98428562709228</v>
      </c>
      <c r="AE67" s="773">
        <v>48.435713631766134</v>
      </c>
      <c r="AF67" s="773">
        <v>9.0028572082519513</v>
      </c>
      <c r="AG67" s="773">
        <v>14.150571210043733</v>
      </c>
      <c r="AH67" s="773">
        <v>311.82357134137811</v>
      </c>
      <c r="AI67" s="773">
        <v>78.088570186070001</v>
      </c>
      <c r="AJ67" s="744"/>
      <c r="AK67" s="744"/>
      <c r="AL67" s="744"/>
      <c r="AM67" s="744"/>
      <c r="AN67" s="744"/>
      <c r="AO67" s="744"/>
      <c r="AP67" s="775"/>
      <c r="AQ67" s="775"/>
      <c r="AR67" s="775"/>
      <c r="AS67" s="744"/>
      <c r="AT67" s="744"/>
      <c r="AU67" s="744"/>
      <c r="AV67" s="744"/>
      <c r="AW67" s="744"/>
      <c r="AX67" s="744"/>
      <c r="AY67" s="744"/>
      <c r="AZ67" s="744"/>
      <c r="BA67" s="744"/>
      <c r="BB67" s="744"/>
      <c r="BC67" s="744"/>
      <c r="BD67" s="744"/>
      <c r="BE67" s="744"/>
      <c r="BF67" s="744"/>
      <c r="BG67" s="744"/>
      <c r="BH67" s="744"/>
      <c r="BI67" s="744"/>
      <c r="BJ67" s="744"/>
      <c r="BK67" s="744"/>
      <c r="BL67" s="744"/>
      <c r="BM67" s="357"/>
      <c r="BN67" s="357"/>
      <c r="BO67" s="357"/>
      <c r="BP67" s="357"/>
      <c r="BQ67" s="357"/>
      <c r="BR67" s="357"/>
      <c r="BS67" s="357"/>
      <c r="BT67" s="357"/>
      <c r="BU67" s="357"/>
      <c r="BV67" s="357"/>
      <c r="BW67" s="357"/>
      <c r="BX67" s="357"/>
      <c r="BY67" s="357"/>
      <c r="BZ67" s="357"/>
    </row>
    <row r="68" spans="1:78" s="162" customFormat="1" ht="12.75">
      <c r="A68" s="204"/>
      <c r="B68" s="216"/>
      <c r="C68" s="216"/>
      <c r="D68" s="216"/>
      <c r="E68" s="216"/>
      <c r="F68" s="216"/>
      <c r="G68" s="216"/>
      <c r="H68" s="216"/>
      <c r="I68" s="216"/>
      <c r="J68" s="239"/>
      <c r="K68" s="157"/>
      <c r="L68" s="744"/>
      <c r="M68" s="744"/>
      <c r="N68" s="744"/>
      <c r="O68" s="744"/>
      <c r="P68" s="744"/>
      <c r="Q68" s="744"/>
      <c r="R68" s="744"/>
      <c r="S68" s="744"/>
      <c r="T68" s="744"/>
      <c r="U68" s="761"/>
      <c r="V68" s="761">
        <v>8</v>
      </c>
      <c r="W68" s="760">
        <v>8</v>
      </c>
      <c r="X68" s="773">
        <v>57.657142639160107</v>
      </c>
      <c r="Y68" s="773">
        <v>105.39785766601526</v>
      </c>
      <c r="Z68" s="773">
        <v>40.561000006539437</v>
      </c>
      <c r="AA68" s="773">
        <v>20.075571877615744</v>
      </c>
      <c r="AB68" s="773">
        <v>12.653857094900914</v>
      </c>
      <c r="AC68" s="774">
        <v>288.93457249232642</v>
      </c>
      <c r="AD68" s="773">
        <v>201.38999720982085</v>
      </c>
      <c r="AE68" s="773">
        <v>43.595714569091747</v>
      </c>
      <c r="AF68" s="773">
        <v>9</v>
      </c>
      <c r="AG68" s="773">
        <v>4.65714287757873</v>
      </c>
      <c r="AH68" s="773">
        <v>283.68928527831974</v>
      </c>
      <c r="AI68" s="773">
        <v>88.551427568708121</v>
      </c>
      <c r="AJ68" s="744"/>
      <c r="AK68" s="744"/>
      <c r="AL68" s="744"/>
      <c r="AM68" s="744"/>
      <c r="AN68" s="744"/>
      <c r="AO68" s="744"/>
      <c r="AP68" s="780"/>
      <c r="AQ68" s="777"/>
      <c r="AR68" s="778"/>
      <c r="AS68" s="744"/>
      <c r="AT68" s="744"/>
      <c r="AU68" s="744"/>
      <c r="AV68" s="744"/>
      <c r="AW68" s="744"/>
      <c r="AX68" s="744"/>
      <c r="AY68" s="744"/>
      <c r="AZ68" s="744"/>
      <c r="BA68" s="744"/>
      <c r="BB68" s="744"/>
      <c r="BC68" s="744"/>
      <c r="BD68" s="744"/>
      <c r="BE68" s="744"/>
      <c r="BF68" s="744"/>
      <c r="BG68" s="744"/>
      <c r="BH68" s="744"/>
      <c r="BI68" s="744"/>
      <c r="BJ68" s="744"/>
      <c r="BK68" s="744"/>
      <c r="BL68" s="744"/>
      <c r="BM68" s="357"/>
      <c r="BN68" s="357"/>
      <c r="BO68" s="357"/>
      <c r="BP68" s="357"/>
      <c r="BQ68" s="357"/>
      <c r="BR68" s="357"/>
      <c r="BS68" s="357"/>
      <c r="BT68" s="357"/>
      <c r="BU68" s="357"/>
      <c r="BV68" s="357"/>
      <c r="BW68" s="357"/>
      <c r="BX68" s="357"/>
      <c r="BY68" s="357"/>
      <c r="BZ68" s="357"/>
    </row>
    <row r="69" spans="1:78" s="162" customFormat="1" ht="12.75">
      <c r="A69" s="204"/>
      <c r="B69" s="216"/>
      <c r="C69" s="216"/>
      <c r="D69" s="216"/>
      <c r="E69" s="216"/>
      <c r="F69" s="216"/>
      <c r="G69" s="216"/>
      <c r="H69" s="216"/>
      <c r="I69" s="216"/>
      <c r="J69" s="239"/>
      <c r="K69" s="157"/>
      <c r="L69" s="744"/>
      <c r="M69" s="744"/>
      <c r="N69" s="744"/>
      <c r="O69" s="744"/>
      <c r="P69" s="744"/>
      <c r="Q69" s="744"/>
      <c r="R69" s="744"/>
      <c r="S69" s="744"/>
      <c r="T69" s="744"/>
      <c r="U69" s="761"/>
      <c r="V69" s="761"/>
      <c r="W69" s="760">
        <v>9</v>
      </c>
      <c r="X69" s="773">
        <v>88.771428789410876</v>
      </c>
      <c r="Y69" s="773">
        <v>162.89514378138898</v>
      </c>
      <c r="Z69" s="773">
        <v>99.332141876220447</v>
      </c>
      <c r="AA69" s="773">
        <v>19.496999740600501</v>
      </c>
      <c r="AB69" s="773">
        <v>15.7849998474121</v>
      </c>
      <c r="AC69" s="774">
        <v>411.09385899134998</v>
      </c>
      <c r="AD69" s="773">
        <v>179.96000671386699</v>
      </c>
      <c r="AE69" s="773">
        <v>37.669998168945298</v>
      </c>
      <c r="AF69" s="773">
        <v>9.0014286041259748</v>
      </c>
      <c r="AG69" s="773">
        <v>3.743571417672289</v>
      </c>
      <c r="AH69" s="773">
        <v>317.80857631138355</v>
      </c>
      <c r="AI69" s="773">
        <v>91.184855869838046</v>
      </c>
      <c r="AJ69" s="744"/>
      <c r="AK69" s="744"/>
      <c r="AL69" s="744"/>
      <c r="AM69" s="744"/>
      <c r="AN69" s="744"/>
      <c r="AO69" s="744"/>
      <c r="AP69" s="777"/>
      <c r="AQ69" s="777"/>
      <c r="AR69" s="778"/>
      <c r="AS69" s="744"/>
      <c r="AT69" s="744"/>
      <c r="AU69" s="744"/>
      <c r="AV69" s="744"/>
      <c r="AW69" s="744"/>
      <c r="AX69" s="744"/>
      <c r="AY69" s="744"/>
      <c r="AZ69" s="744"/>
      <c r="BA69" s="744"/>
      <c r="BB69" s="744"/>
      <c r="BC69" s="744"/>
      <c r="BD69" s="744"/>
      <c r="BE69" s="744"/>
      <c r="BF69" s="744"/>
      <c r="BG69" s="744"/>
      <c r="BH69" s="744"/>
      <c r="BI69" s="744"/>
      <c r="BJ69" s="744"/>
      <c r="BK69" s="744"/>
      <c r="BL69" s="744"/>
      <c r="BM69" s="357"/>
      <c r="BN69" s="357"/>
      <c r="BO69" s="357"/>
      <c r="BP69" s="357"/>
      <c r="BQ69" s="357"/>
      <c r="BR69" s="357"/>
      <c r="BS69" s="357"/>
      <c r="BT69" s="357"/>
      <c r="BU69" s="357"/>
      <c r="BV69" s="357"/>
      <c r="BW69" s="357"/>
      <c r="BX69" s="357"/>
      <c r="BY69" s="357"/>
      <c r="BZ69" s="357"/>
    </row>
    <row r="70" spans="1:78" s="162" customFormat="1" ht="12.75">
      <c r="A70" s="204"/>
      <c r="B70" s="216"/>
      <c r="C70" s="216"/>
      <c r="D70" s="216"/>
      <c r="E70" s="216"/>
      <c r="F70" s="216"/>
      <c r="G70" s="216"/>
      <c r="H70" s="216"/>
      <c r="I70" s="216"/>
      <c r="J70" s="239"/>
      <c r="K70" s="157"/>
      <c r="L70" s="744"/>
      <c r="M70" s="744"/>
      <c r="N70" s="744"/>
      <c r="O70" s="744"/>
      <c r="P70" s="744"/>
      <c r="Q70" s="744"/>
      <c r="R70" s="744"/>
      <c r="S70" s="744"/>
      <c r="T70" s="744"/>
      <c r="U70" s="761"/>
      <c r="V70" s="761"/>
      <c r="W70" s="760">
        <v>10</v>
      </c>
      <c r="X70" s="773">
        <v>82.44</v>
      </c>
      <c r="Y70" s="773">
        <v>131.47999999999999</v>
      </c>
      <c r="Z70" s="773">
        <v>63.86</v>
      </c>
      <c r="AA70" s="773">
        <v>23.33</v>
      </c>
      <c r="AB70" s="773">
        <v>16.84</v>
      </c>
      <c r="AC70" s="774">
        <v>435.11</v>
      </c>
      <c r="AD70" s="773">
        <v>175.54</v>
      </c>
      <c r="AE70" s="773">
        <v>52.55</v>
      </c>
      <c r="AF70" s="773">
        <v>15.41</v>
      </c>
      <c r="AG70" s="773">
        <v>22.31</v>
      </c>
      <c r="AH70" s="773">
        <v>307.52</v>
      </c>
      <c r="AI70" s="773">
        <v>98.38</v>
      </c>
      <c r="AJ70" s="744"/>
      <c r="AK70" s="744"/>
      <c r="AL70" s="744"/>
      <c r="AM70" s="744"/>
      <c r="AN70" s="744"/>
      <c r="AO70" s="744"/>
      <c r="AP70" s="777"/>
      <c r="AQ70" s="777"/>
      <c r="AR70" s="778"/>
      <c r="AS70" s="744"/>
      <c r="AT70" s="744"/>
      <c r="AU70" s="744"/>
      <c r="AV70" s="744"/>
      <c r="AW70" s="744"/>
      <c r="AX70" s="744"/>
      <c r="AY70" s="744"/>
      <c r="AZ70" s="744"/>
      <c r="BA70" s="744"/>
      <c r="BB70" s="744"/>
      <c r="BC70" s="744"/>
      <c r="BD70" s="744"/>
      <c r="BE70" s="744"/>
      <c r="BF70" s="744"/>
      <c r="BG70" s="744"/>
      <c r="BH70" s="744"/>
      <c r="BI70" s="744"/>
      <c r="BJ70" s="744"/>
      <c r="BK70" s="744"/>
      <c r="BL70" s="744"/>
      <c r="BM70" s="357"/>
      <c r="BN70" s="357"/>
      <c r="BO70" s="357"/>
      <c r="BP70" s="357"/>
      <c r="BQ70" s="357"/>
      <c r="BR70" s="357"/>
      <c r="BS70" s="357"/>
      <c r="BT70" s="357"/>
      <c r="BU70" s="357"/>
      <c r="BV70" s="357"/>
      <c r="BW70" s="357"/>
      <c r="BX70" s="357"/>
      <c r="BY70" s="357"/>
      <c r="BZ70" s="357"/>
    </row>
    <row r="71" spans="1:78" s="162" customFormat="1" ht="12.75">
      <c r="A71" s="204"/>
      <c r="B71" s="216"/>
      <c r="C71" s="216"/>
      <c r="D71" s="216"/>
      <c r="E71" s="216"/>
      <c r="F71" s="216"/>
      <c r="G71" s="216"/>
      <c r="H71" s="216"/>
      <c r="I71" s="216"/>
      <c r="J71" s="239"/>
      <c r="K71" s="157"/>
      <c r="L71" s="744"/>
      <c r="M71" s="744"/>
      <c r="N71" s="744"/>
      <c r="O71" s="744"/>
      <c r="P71" s="744"/>
      <c r="Q71" s="744"/>
      <c r="R71" s="744"/>
      <c r="S71" s="744"/>
      <c r="T71" s="744"/>
      <c r="U71" s="761"/>
      <c r="V71" s="761"/>
      <c r="W71" s="760">
        <v>11</v>
      </c>
      <c r="X71" s="773">
        <v>79.385999999999996</v>
      </c>
      <c r="Y71" s="773">
        <v>168.71</v>
      </c>
      <c r="Z71" s="773">
        <v>149.82</v>
      </c>
      <c r="AA71" s="773">
        <v>21.65</v>
      </c>
      <c r="AB71" s="773">
        <v>17.920000000000002</v>
      </c>
      <c r="AC71" s="774">
        <v>268.85000000000002</v>
      </c>
      <c r="AD71" s="773">
        <v>139.57</v>
      </c>
      <c r="AE71" s="773">
        <v>35.479999999999997</v>
      </c>
      <c r="AF71" s="773">
        <v>11.194000000000001</v>
      </c>
      <c r="AG71" s="773">
        <v>11.012</v>
      </c>
      <c r="AH71" s="773">
        <v>267.10000000000002</v>
      </c>
      <c r="AI71" s="773">
        <v>73.144999999999996</v>
      </c>
      <c r="AJ71" s="744"/>
      <c r="AK71" s="744"/>
      <c r="AL71" s="744"/>
      <c r="AM71" s="744"/>
      <c r="AN71" s="744"/>
      <c r="AO71" s="744"/>
      <c r="AP71" s="777"/>
      <c r="AQ71" s="777"/>
      <c r="AR71" s="778"/>
      <c r="AS71" s="744"/>
      <c r="AT71" s="744"/>
      <c r="AU71" s="744"/>
      <c r="AV71" s="744"/>
      <c r="AW71" s="744"/>
      <c r="AX71" s="744"/>
      <c r="AY71" s="744"/>
      <c r="AZ71" s="744"/>
      <c r="BA71" s="744"/>
      <c r="BB71" s="744"/>
      <c r="BC71" s="744"/>
      <c r="BD71" s="744"/>
      <c r="BE71" s="744"/>
      <c r="BF71" s="744"/>
      <c r="BG71" s="744"/>
      <c r="BH71" s="744"/>
      <c r="BI71" s="744"/>
      <c r="BJ71" s="744"/>
      <c r="BK71" s="744"/>
      <c r="BL71" s="744"/>
      <c r="BM71" s="357"/>
      <c r="BN71" s="357"/>
      <c r="BO71" s="357"/>
      <c r="BP71" s="357"/>
      <c r="BQ71" s="357"/>
      <c r="BR71" s="357"/>
      <c r="BS71" s="357"/>
      <c r="BT71" s="357"/>
      <c r="BU71" s="357"/>
      <c r="BV71" s="357"/>
      <c r="BW71" s="357"/>
      <c r="BX71" s="357"/>
      <c r="BY71" s="357"/>
      <c r="BZ71" s="357"/>
    </row>
    <row r="72" spans="1:78" s="162" customFormat="1" ht="12.75">
      <c r="A72" s="204"/>
      <c r="B72" s="216"/>
      <c r="C72" s="216"/>
      <c r="D72" s="216"/>
      <c r="E72" s="216"/>
      <c r="F72" s="216"/>
      <c r="G72" s="216"/>
      <c r="H72" s="216"/>
      <c r="I72" s="216"/>
      <c r="J72" s="239"/>
      <c r="K72" s="157"/>
      <c r="L72" s="744"/>
      <c r="M72" s="744"/>
      <c r="N72" s="744"/>
      <c r="O72" s="744"/>
      <c r="P72" s="744"/>
      <c r="Q72" s="744"/>
      <c r="R72" s="744"/>
      <c r="S72" s="744"/>
      <c r="T72" s="744"/>
      <c r="U72" s="761"/>
      <c r="V72" s="761">
        <v>12</v>
      </c>
      <c r="W72" s="760">
        <v>12</v>
      </c>
      <c r="X72" s="773">
        <v>79.385000000000005</v>
      </c>
      <c r="Y72" s="773">
        <v>283.36357334681884</v>
      </c>
      <c r="Z72" s="773">
        <v>237.20571463448616</v>
      </c>
      <c r="AA72" s="773">
        <v>27.377714429582827</v>
      </c>
      <c r="AB72" s="773">
        <v>22.34300013950887</v>
      </c>
      <c r="AC72" s="774">
        <v>380.93800136021173</v>
      </c>
      <c r="AD72" s="773">
        <v>144.48428562709242</v>
      </c>
      <c r="AE72" s="773">
        <v>34.888571330479174</v>
      </c>
      <c r="AF72" s="773">
        <v>21.529999869210325</v>
      </c>
      <c r="AG72" s="773">
        <v>11.088000297546349</v>
      </c>
      <c r="AH72" s="773">
        <v>256.24499947684097</v>
      </c>
      <c r="AI72" s="773">
        <v>60.913855961390873</v>
      </c>
      <c r="AJ72" s="744"/>
      <c r="AK72" s="744"/>
      <c r="AL72" s="744"/>
      <c r="AM72" s="744"/>
      <c r="AN72" s="744"/>
      <c r="AO72" s="744"/>
      <c r="AP72" s="777"/>
      <c r="AQ72" s="777"/>
      <c r="AR72" s="778"/>
      <c r="AS72" s="744"/>
      <c r="AT72" s="744"/>
      <c r="AU72" s="744"/>
      <c r="AV72" s="744"/>
      <c r="AW72" s="744"/>
      <c r="AX72" s="744"/>
      <c r="AY72" s="744"/>
      <c r="AZ72" s="744"/>
      <c r="BA72" s="744"/>
      <c r="BB72" s="744"/>
      <c r="BC72" s="744"/>
      <c r="BD72" s="744"/>
      <c r="BE72" s="744"/>
      <c r="BF72" s="744"/>
      <c r="BG72" s="744"/>
      <c r="BH72" s="744"/>
      <c r="BI72" s="744"/>
      <c r="BJ72" s="744"/>
      <c r="BK72" s="744"/>
      <c r="BL72" s="744"/>
      <c r="BM72" s="357"/>
      <c r="BN72" s="357"/>
      <c r="BO72" s="357"/>
      <c r="BP72" s="357"/>
      <c r="BQ72" s="357"/>
      <c r="BR72" s="357"/>
      <c r="BS72" s="357"/>
      <c r="BT72" s="357"/>
      <c r="BU72" s="357"/>
      <c r="BV72" s="357"/>
      <c r="BW72" s="357"/>
      <c r="BX72" s="357"/>
      <c r="BY72" s="357"/>
      <c r="BZ72" s="357"/>
    </row>
    <row r="73" spans="1:78" s="162" customFormat="1" ht="12.75">
      <c r="A73" s="204"/>
      <c r="B73" s="216"/>
      <c r="C73" s="216"/>
      <c r="D73" s="216"/>
      <c r="E73" s="216"/>
      <c r="F73" s="216"/>
      <c r="G73" s="216"/>
      <c r="H73" s="216"/>
      <c r="I73" s="216"/>
      <c r="J73" s="239"/>
      <c r="K73" s="157"/>
      <c r="L73" s="744"/>
      <c r="M73" s="744"/>
      <c r="N73" s="744"/>
      <c r="O73" s="744"/>
      <c r="P73" s="744"/>
      <c r="Q73" s="744"/>
      <c r="R73" s="744"/>
      <c r="S73" s="744"/>
      <c r="T73" s="744"/>
      <c r="U73" s="761"/>
      <c r="V73" s="761"/>
      <c r="W73" s="760">
        <v>13</v>
      </c>
      <c r="X73" s="773">
        <v>106.27142769949758</v>
      </c>
      <c r="Y73" s="773">
        <v>166.3</v>
      </c>
      <c r="Z73" s="773">
        <v>146.00399999999999</v>
      </c>
      <c r="AA73" s="773">
        <v>18.302499999999998</v>
      </c>
      <c r="AB73" s="773">
        <v>13.263</v>
      </c>
      <c r="AC73" s="774">
        <v>284.01</v>
      </c>
      <c r="AD73" s="773">
        <v>128.37</v>
      </c>
      <c r="AE73" s="773">
        <v>35.216999999999999</v>
      </c>
      <c r="AF73" s="773">
        <v>13.0228</v>
      </c>
      <c r="AG73" s="773">
        <v>5.0830000000000002</v>
      </c>
      <c r="AH73" s="773">
        <v>172.56</v>
      </c>
      <c r="AI73" s="773">
        <v>49.094000000000001</v>
      </c>
      <c r="AJ73" s="744"/>
      <c r="AK73" s="744"/>
      <c r="AL73" s="744"/>
      <c r="AM73" s="744"/>
      <c r="AN73" s="744"/>
      <c r="AO73" s="744"/>
      <c r="AP73" s="777"/>
      <c r="AQ73" s="777"/>
      <c r="AR73" s="778"/>
      <c r="AS73" s="744"/>
      <c r="AT73" s="744"/>
      <c r="AU73" s="744"/>
      <c r="AV73" s="744"/>
      <c r="AW73" s="744"/>
      <c r="AX73" s="744"/>
      <c r="AY73" s="744"/>
      <c r="AZ73" s="744"/>
      <c r="BA73" s="744"/>
      <c r="BB73" s="744"/>
      <c r="BC73" s="744"/>
      <c r="BD73" s="744"/>
      <c r="BE73" s="744"/>
      <c r="BF73" s="744"/>
      <c r="BG73" s="744"/>
      <c r="BH73" s="744"/>
      <c r="BI73" s="744"/>
      <c r="BJ73" s="744"/>
      <c r="BK73" s="744"/>
      <c r="BL73" s="744"/>
      <c r="BM73" s="357"/>
      <c r="BN73" s="357"/>
      <c r="BO73" s="357"/>
      <c r="BP73" s="357"/>
      <c r="BQ73" s="357"/>
      <c r="BR73" s="357"/>
      <c r="BS73" s="357"/>
      <c r="BT73" s="357"/>
      <c r="BU73" s="357"/>
      <c r="BV73" s="357"/>
      <c r="BW73" s="357"/>
      <c r="BX73" s="357"/>
      <c r="BY73" s="357"/>
      <c r="BZ73" s="357"/>
    </row>
    <row r="74" spans="1:78" s="162" customFormat="1" ht="12.75">
      <c r="A74" s="204"/>
      <c r="B74" s="216"/>
      <c r="C74" s="216"/>
      <c r="D74" s="216"/>
      <c r="E74" s="216"/>
      <c r="F74" s="216"/>
      <c r="G74" s="216"/>
      <c r="H74" s="216"/>
      <c r="I74" s="216"/>
      <c r="J74" s="239"/>
      <c r="K74" s="157"/>
      <c r="L74" s="744"/>
      <c r="M74" s="744"/>
      <c r="N74" s="744"/>
      <c r="O74" s="744"/>
      <c r="P74" s="744"/>
      <c r="Q74" s="744"/>
      <c r="R74" s="744"/>
      <c r="S74" s="744"/>
      <c r="T74" s="744"/>
      <c r="U74" s="761"/>
      <c r="V74" s="761"/>
      <c r="W74" s="760">
        <v>14</v>
      </c>
      <c r="X74" s="773">
        <v>81.84</v>
      </c>
      <c r="Y74" s="773">
        <v>135.46</v>
      </c>
      <c r="Z74" s="773">
        <v>119.48</v>
      </c>
      <c r="AA74" s="773">
        <v>17.7</v>
      </c>
      <c r="AB74" s="773">
        <v>7.28</v>
      </c>
      <c r="AC74" s="774">
        <v>319.68499755859301</v>
      </c>
      <c r="AD74" s="773">
        <v>172.46</v>
      </c>
      <c r="AE74" s="773">
        <v>34</v>
      </c>
      <c r="AF74" s="773">
        <v>10.01</v>
      </c>
      <c r="AG74" s="773">
        <v>2.54</v>
      </c>
      <c r="AH74" s="773">
        <v>207.4</v>
      </c>
      <c r="AI74" s="773">
        <v>81.2</v>
      </c>
      <c r="AJ74" s="744"/>
      <c r="AK74" s="744"/>
      <c r="AL74" s="744"/>
      <c r="AM74" s="744"/>
      <c r="AN74" s="744"/>
      <c r="AO74" s="744"/>
      <c r="AP74" s="777"/>
      <c r="AQ74" s="777"/>
      <c r="AR74" s="778"/>
      <c r="AS74" s="744"/>
      <c r="AT74" s="744"/>
      <c r="AU74" s="744"/>
      <c r="AV74" s="744"/>
      <c r="AW74" s="744"/>
      <c r="AX74" s="744"/>
      <c r="AY74" s="744"/>
      <c r="AZ74" s="744"/>
      <c r="BA74" s="744"/>
      <c r="BB74" s="744"/>
      <c r="BC74" s="744"/>
      <c r="BD74" s="744"/>
      <c r="BE74" s="744"/>
      <c r="BF74" s="744"/>
      <c r="BG74" s="744"/>
      <c r="BH74" s="744"/>
      <c r="BI74" s="744"/>
      <c r="BJ74" s="744"/>
      <c r="BK74" s="744"/>
      <c r="BL74" s="744"/>
      <c r="BM74" s="357"/>
      <c r="BN74" s="357"/>
      <c r="BO74" s="357"/>
      <c r="BP74" s="357"/>
      <c r="BQ74" s="357"/>
      <c r="BR74" s="357"/>
      <c r="BS74" s="357"/>
      <c r="BT74" s="357"/>
      <c r="BU74" s="357"/>
      <c r="BV74" s="357"/>
      <c r="BW74" s="357"/>
      <c r="BX74" s="357"/>
      <c r="BY74" s="357"/>
      <c r="BZ74" s="357"/>
    </row>
    <row r="75" spans="1:78" s="162" customFormat="1" ht="12.75">
      <c r="A75" s="204"/>
      <c r="B75" s="216"/>
      <c r="C75" s="216"/>
      <c r="D75" s="216"/>
      <c r="E75" s="216"/>
      <c r="F75" s="216"/>
      <c r="G75" s="216"/>
      <c r="H75" s="216"/>
      <c r="I75" s="216"/>
      <c r="J75" s="239"/>
      <c r="K75" s="157"/>
      <c r="L75" s="744"/>
      <c r="M75" s="744"/>
      <c r="N75" s="744"/>
      <c r="O75" s="744"/>
      <c r="P75" s="744"/>
      <c r="Q75" s="744"/>
      <c r="R75" s="744"/>
      <c r="S75" s="744"/>
      <c r="T75" s="744"/>
      <c r="U75" s="761"/>
      <c r="V75" s="761"/>
      <c r="W75" s="760">
        <v>15</v>
      </c>
      <c r="X75" s="773">
        <v>64.599999999999994</v>
      </c>
      <c r="Y75" s="773">
        <v>144.72999999999999</v>
      </c>
      <c r="Z75" s="773">
        <v>117.33</v>
      </c>
      <c r="AA75" s="773">
        <v>17.95</v>
      </c>
      <c r="AB75" s="773">
        <v>10.97</v>
      </c>
      <c r="AC75" s="774">
        <v>334.82</v>
      </c>
      <c r="AD75" s="773">
        <v>134.32</v>
      </c>
      <c r="AE75" s="773">
        <v>34.4</v>
      </c>
      <c r="AF75" s="773">
        <v>10</v>
      </c>
      <c r="AG75" s="773">
        <v>2.68</v>
      </c>
      <c r="AH75" s="773">
        <v>268.58999999999997</v>
      </c>
      <c r="AI75" s="773">
        <v>99.91</v>
      </c>
      <c r="AJ75" s="744"/>
      <c r="AK75" s="744"/>
      <c r="AL75" s="744"/>
      <c r="AM75" s="744"/>
      <c r="AN75" s="744"/>
      <c r="AO75" s="744"/>
      <c r="AP75" s="777"/>
      <c r="AQ75" s="777"/>
      <c r="AR75" s="778"/>
      <c r="AS75" s="744"/>
      <c r="AT75" s="744"/>
      <c r="AU75" s="744"/>
      <c r="AV75" s="744"/>
      <c r="AW75" s="744"/>
      <c r="AX75" s="744"/>
      <c r="AY75" s="744"/>
      <c r="AZ75" s="744"/>
      <c r="BA75" s="744"/>
      <c r="BB75" s="744"/>
      <c r="BC75" s="744"/>
      <c r="BD75" s="744"/>
      <c r="BE75" s="744"/>
      <c r="BF75" s="744"/>
      <c r="BG75" s="744"/>
      <c r="BH75" s="744"/>
      <c r="BI75" s="744"/>
      <c r="BJ75" s="744"/>
      <c r="BK75" s="744"/>
      <c r="BL75" s="744"/>
      <c r="BM75" s="357"/>
      <c r="BN75" s="357"/>
      <c r="BO75" s="357"/>
      <c r="BP75" s="357"/>
      <c r="BQ75" s="357"/>
      <c r="BR75" s="357"/>
      <c r="BS75" s="357"/>
      <c r="BT75" s="357"/>
      <c r="BU75" s="357"/>
      <c r="BV75" s="357"/>
      <c r="BW75" s="357"/>
      <c r="BX75" s="357"/>
      <c r="BY75" s="357"/>
      <c r="BZ75" s="357"/>
    </row>
    <row r="76" spans="1:78" s="162" customFormat="1" ht="12.75">
      <c r="A76" s="204"/>
      <c r="B76" s="216"/>
      <c r="C76" s="216"/>
      <c r="D76" s="216"/>
      <c r="E76" s="216"/>
      <c r="F76" s="216"/>
      <c r="G76" s="216"/>
      <c r="H76" s="216"/>
      <c r="I76" s="216"/>
      <c r="J76" s="239"/>
      <c r="K76" s="157"/>
      <c r="L76" s="744"/>
      <c r="M76" s="744"/>
      <c r="N76" s="744"/>
      <c r="O76" s="744"/>
      <c r="P76" s="744"/>
      <c r="Q76" s="744"/>
      <c r="R76" s="744"/>
      <c r="S76" s="744"/>
      <c r="T76" s="744"/>
      <c r="U76" s="761"/>
      <c r="V76" s="761">
        <v>16</v>
      </c>
      <c r="W76" s="760">
        <v>16</v>
      </c>
      <c r="X76" s="773">
        <v>78.33</v>
      </c>
      <c r="Y76" s="773">
        <v>119.2355706</v>
      </c>
      <c r="Z76" s="773">
        <v>96.842713489999994</v>
      </c>
      <c r="AA76" s="773">
        <v>15.54999978</v>
      </c>
      <c r="AB76" s="773">
        <v>7.3847143309999996</v>
      </c>
      <c r="AC76" s="774">
        <v>242.2711443</v>
      </c>
      <c r="AD76" s="773">
        <v>123.28142769999999</v>
      </c>
      <c r="AE76" s="773">
        <v>31.61571421</v>
      </c>
      <c r="AF76" s="773">
        <v>10.00857149</v>
      </c>
      <c r="AG76" s="773">
        <v>1.739714282</v>
      </c>
      <c r="AH76" s="773">
        <v>219.1407122</v>
      </c>
      <c r="AI76" s="773">
        <v>73.782856530000004</v>
      </c>
      <c r="AJ76" s="744"/>
      <c r="AK76" s="744"/>
      <c r="AL76" s="744"/>
      <c r="AM76" s="744"/>
      <c r="AN76" s="744"/>
      <c r="AO76" s="744"/>
      <c r="AP76" s="777"/>
      <c r="AQ76" s="777"/>
      <c r="AR76" s="778"/>
      <c r="AS76" s="744"/>
      <c r="AT76" s="744"/>
      <c r="AU76" s="744"/>
      <c r="AV76" s="744"/>
      <c r="AW76" s="744"/>
      <c r="AX76" s="744"/>
      <c r="AY76" s="744"/>
      <c r="AZ76" s="744"/>
      <c r="BA76" s="744"/>
      <c r="BB76" s="744"/>
      <c r="BC76" s="744"/>
      <c r="BD76" s="744"/>
      <c r="BE76" s="744"/>
      <c r="BF76" s="744"/>
      <c r="BG76" s="744"/>
      <c r="BH76" s="744"/>
      <c r="BI76" s="744"/>
      <c r="BJ76" s="744"/>
      <c r="BK76" s="744"/>
      <c r="BL76" s="744"/>
      <c r="BM76" s="357"/>
      <c r="BN76" s="357"/>
      <c r="BO76" s="357"/>
      <c r="BP76" s="357"/>
      <c r="BQ76" s="357"/>
      <c r="BR76" s="357"/>
      <c r="BS76" s="357"/>
      <c r="BT76" s="357"/>
      <c r="BU76" s="357"/>
      <c r="BV76" s="357"/>
      <c r="BW76" s="357"/>
      <c r="BX76" s="357"/>
      <c r="BY76" s="357"/>
      <c r="BZ76" s="357"/>
    </row>
    <row r="77" spans="1:78" s="162" customFormat="1" ht="12.75">
      <c r="A77" s="204"/>
      <c r="B77" s="216"/>
      <c r="C77" s="216"/>
      <c r="D77" s="216"/>
      <c r="E77" s="216"/>
      <c r="F77" s="216"/>
      <c r="G77" s="216"/>
      <c r="H77" s="216"/>
      <c r="I77" s="216"/>
      <c r="J77" s="239"/>
      <c r="K77" s="157"/>
      <c r="L77" s="744"/>
      <c r="M77" s="744"/>
      <c r="N77" s="744"/>
      <c r="O77" s="744"/>
      <c r="P77" s="744"/>
      <c r="Q77" s="744"/>
      <c r="R77" s="744"/>
      <c r="S77" s="744"/>
      <c r="T77" s="744"/>
      <c r="U77" s="761"/>
      <c r="V77" s="761"/>
      <c r="W77" s="760">
        <v>17</v>
      </c>
      <c r="X77" s="773">
        <v>60.25714275</v>
      </c>
      <c r="Y77" s="773">
        <v>87.61</v>
      </c>
      <c r="Z77" s="773">
        <v>50</v>
      </c>
      <c r="AA77" s="773">
        <v>14.797000000000001</v>
      </c>
      <c r="AB77" s="773">
        <v>9.26</v>
      </c>
      <c r="AC77" s="774">
        <v>224.91</v>
      </c>
      <c r="AD77" s="773">
        <v>109.76</v>
      </c>
      <c r="AE77" s="773">
        <v>26.86</v>
      </c>
      <c r="AF77" s="773">
        <v>10</v>
      </c>
      <c r="AG77" s="773">
        <v>1.53</v>
      </c>
      <c r="AH77" s="773">
        <v>165.05</v>
      </c>
      <c r="AI77" s="773">
        <v>46.43</v>
      </c>
      <c r="AJ77" s="744"/>
      <c r="AK77" s="744"/>
      <c r="AL77" s="744"/>
      <c r="AM77" s="744"/>
      <c r="AN77" s="744"/>
      <c r="AO77" s="744"/>
      <c r="AP77" s="777"/>
      <c r="AQ77" s="777"/>
      <c r="AR77" s="778"/>
      <c r="AS77" s="744"/>
      <c r="AT77" s="744"/>
      <c r="AU77" s="744"/>
      <c r="AV77" s="744"/>
      <c r="AW77" s="744"/>
      <c r="AX77" s="744"/>
      <c r="AY77" s="744"/>
      <c r="AZ77" s="744"/>
      <c r="BA77" s="744"/>
      <c r="BB77" s="744"/>
      <c r="BC77" s="744"/>
      <c r="BD77" s="744"/>
      <c r="BE77" s="744"/>
      <c r="BF77" s="744"/>
      <c r="BG77" s="744"/>
      <c r="BH77" s="744"/>
      <c r="BI77" s="744"/>
      <c r="BJ77" s="744"/>
      <c r="BK77" s="744"/>
      <c r="BL77" s="744"/>
      <c r="BM77" s="357"/>
      <c r="BN77" s="357"/>
      <c r="BO77" s="357"/>
      <c r="BP77" s="357"/>
      <c r="BQ77" s="357"/>
      <c r="BR77" s="357"/>
      <c r="BS77" s="357"/>
      <c r="BT77" s="357"/>
      <c r="BU77" s="357"/>
      <c r="BV77" s="357"/>
      <c r="BW77" s="357"/>
      <c r="BX77" s="357"/>
      <c r="BY77" s="357"/>
      <c r="BZ77" s="357"/>
    </row>
    <row r="78" spans="1:78" s="162" customFormat="1" ht="12.75">
      <c r="A78" s="204"/>
      <c r="B78" s="216"/>
      <c r="C78" s="216"/>
      <c r="D78" s="216"/>
      <c r="E78" s="216"/>
      <c r="F78" s="216"/>
      <c r="G78" s="216"/>
      <c r="H78" s="216"/>
      <c r="I78" s="216"/>
      <c r="J78" s="239"/>
      <c r="K78" s="157"/>
      <c r="L78" s="744"/>
      <c r="M78" s="744"/>
      <c r="N78" s="744"/>
      <c r="O78" s="744"/>
      <c r="P78" s="744"/>
      <c r="Q78" s="744"/>
      <c r="R78" s="744"/>
      <c r="S78" s="744"/>
      <c r="T78" s="744"/>
      <c r="U78" s="761"/>
      <c r="V78" s="761"/>
      <c r="W78" s="760">
        <v>18</v>
      </c>
      <c r="X78" s="773">
        <v>42.69</v>
      </c>
      <c r="Y78" s="773">
        <v>85.12</v>
      </c>
      <c r="Z78" s="773">
        <v>49.42</v>
      </c>
      <c r="AA78" s="773">
        <v>14.55</v>
      </c>
      <c r="AB78" s="773">
        <v>8</v>
      </c>
      <c r="AC78" s="774">
        <v>165.54</v>
      </c>
      <c r="AD78" s="773">
        <v>94.2</v>
      </c>
      <c r="AE78" s="773">
        <v>21.22</v>
      </c>
      <c r="AF78" s="773">
        <v>10.039999999999999</v>
      </c>
      <c r="AG78" s="773">
        <v>1.1060000000000001</v>
      </c>
      <c r="AH78" s="773">
        <v>119.089</v>
      </c>
      <c r="AI78" s="773">
        <v>40.600999999999999</v>
      </c>
      <c r="AJ78" s="744"/>
      <c r="AK78" s="744"/>
      <c r="AL78" s="744"/>
      <c r="AM78" s="744"/>
      <c r="AN78" s="744"/>
      <c r="AO78" s="744"/>
      <c r="AP78" s="777"/>
      <c r="AQ78" s="777"/>
      <c r="AR78" s="778"/>
      <c r="AS78" s="744"/>
      <c r="AT78" s="744"/>
      <c r="AU78" s="744"/>
      <c r="AV78" s="744"/>
      <c r="AW78" s="744"/>
      <c r="AX78" s="744"/>
      <c r="AY78" s="744"/>
      <c r="AZ78" s="744"/>
      <c r="BA78" s="744"/>
      <c r="BB78" s="744"/>
      <c r="BC78" s="744"/>
      <c r="BD78" s="744"/>
      <c r="BE78" s="744"/>
      <c r="BF78" s="744"/>
      <c r="BG78" s="744"/>
      <c r="BH78" s="744"/>
      <c r="BI78" s="744"/>
      <c r="BJ78" s="744"/>
      <c r="BK78" s="744"/>
      <c r="BL78" s="744"/>
      <c r="BM78" s="357"/>
      <c r="BN78" s="357"/>
      <c r="BO78" s="357"/>
      <c r="BP78" s="357"/>
      <c r="BQ78" s="357"/>
      <c r="BR78" s="357"/>
      <c r="BS78" s="357"/>
      <c r="BT78" s="357"/>
      <c r="BU78" s="357"/>
      <c r="BV78" s="357"/>
      <c r="BW78" s="357"/>
      <c r="BX78" s="357"/>
      <c r="BY78" s="357"/>
      <c r="BZ78" s="357"/>
    </row>
    <row r="79" spans="1:78" s="162" customFormat="1" ht="12.75">
      <c r="A79" s="204"/>
      <c r="B79" s="216"/>
      <c r="C79" s="216"/>
      <c r="D79" s="216"/>
      <c r="E79" s="216"/>
      <c r="F79" s="216"/>
      <c r="G79" s="216"/>
      <c r="H79" s="216"/>
      <c r="I79" s="216"/>
      <c r="J79" s="239"/>
      <c r="K79" s="157"/>
      <c r="L79" s="744"/>
      <c r="M79" s="744"/>
      <c r="N79" s="744"/>
      <c r="O79" s="744"/>
      <c r="P79" s="744"/>
      <c r="Q79" s="744"/>
      <c r="R79" s="744"/>
      <c r="S79" s="744"/>
      <c r="T79" s="744"/>
      <c r="U79" s="761"/>
      <c r="V79" s="761"/>
      <c r="W79" s="760">
        <v>19</v>
      </c>
      <c r="X79" s="773">
        <v>28.51</v>
      </c>
      <c r="Y79" s="773">
        <v>72.61</v>
      </c>
      <c r="Z79" s="773">
        <v>35.74</v>
      </c>
      <c r="AA79" s="773">
        <v>13.66</v>
      </c>
      <c r="AB79" s="773">
        <v>6.6</v>
      </c>
      <c r="AC79" s="774">
        <v>146.38</v>
      </c>
      <c r="AD79" s="773">
        <v>94.697000000000003</v>
      </c>
      <c r="AE79" s="773">
        <v>19.11</v>
      </c>
      <c r="AF79" s="773">
        <v>9.94</v>
      </c>
      <c r="AG79" s="773">
        <v>1.4219999999999999</v>
      </c>
      <c r="AH79" s="773">
        <v>92.77</v>
      </c>
      <c r="AI79" s="773">
        <v>44.54</v>
      </c>
      <c r="AJ79" s="744"/>
      <c r="AK79" s="744"/>
      <c r="AL79" s="744"/>
      <c r="AM79" s="744"/>
      <c r="AN79" s="744"/>
      <c r="AO79" s="744"/>
      <c r="AP79" s="777"/>
      <c r="AQ79" s="777"/>
      <c r="AR79" s="778"/>
      <c r="AS79" s="744"/>
      <c r="AT79" s="744"/>
      <c r="AU79" s="744"/>
      <c r="AV79" s="744"/>
      <c r="AW79" s="744"/>
      <c r="AX79" s="744"/>
      <c r="AY79" s="744"/>
      <c r="AZ79" s="744"/>
      <c r="BA79" s="744"/>
      <c r="BB79" s="744"/>
      <c r="BC79" s="744"/>
      <c r="BD79" s="744"/>
      <c r="BE79" s="744"/>
      <c r="BF79" s="744"/>
      <c r="BG79" s="744"/>
      <c r="BH79" s="744"/>
      <c r="BI79" s="744"/>
      <c r="BJ79" s="744"/>
      <c r="BK79" s="744"/>
      <c r="BL79" s="744"/>
      <c r="BM79" s="357"/>
      <c r="BN79" s="357"/>
      <c r="BO79" s="357"/>
      <c r="BP79" s="357"/>
      <c r="BQ79" s="357"/>
      <c r="BR79" s="357"/>
      <c r="BS79" s="357"/>
      <c r="BT79" s="357"/>
      <c r="BU79" s="357"/>
      <c r="BV79" s="357"/>
      <c r="BW79" s="357"/>
      <c r="BX79" s="357"/>
      <c r="BY79" s="357"/>
      <c r="BZ79" s="357"/>
    </row>
    <row r="80" spans="1:78" s="162" customFormat="1" ht="12.75">
      <c r="A80" s="204"/>
      <c r="B80" s="216"/>
      <c r="C80" s="216"/>
      <c r="D80" s="216"/>
      <c r="E80" s="216"/>
      <c r="F80" s="216"/>
      <c r="G80" s="216"/>
      <c r="H80" s="216"/>
      <c r="I80" s="216"/>
      <c r="J80" s="239"/>
      <c r="K80" s="157"/>
      <c r="L80" s="744"/>
      <c r="M80" s="744"/>
      <c r="N80" s="744"/>
      <c r="O80" s="744"/>
      <c r="P80" s="744"/>
      <c r="Q80" s="744"/>
      <c r="R80" s="744"/>
      <c r="S80" s="744"/>
      <c r="T80" s="744"/>
      <c r="U80" s="761"/>
      <c r="V80" s="761">
        <v>20</v>
      </c>
      <c r="W80" s="760">
        <v>20</v>
      </c>
      <c r="X80" s="773">
        <v>35.168999810000003</v>
      </c>
      <c r="Y80" s="773">
        <v>131.49528609999999</v>
      </c>
      <c r="Z80" s="773">
        <v>63.049000329999998</v>
      </c>
      <c r="AA80" s="773">
        <v>13.311428619999999</v>
      </c>
      <c r="AB80" s="773">
        <v>5.4271428930000001</v>
      </c>
      <c r="AC80" s="774">
        <v>134.76942879999999</v>
      </c>
      <c r="AD80" s="773">
        <v>86.832857399999995</v>
      </c>
      <c r="AE80" s="773">
        <v>19.79285703</v>
      </c>
      <c r="AF80" s="773">
        <v>10.00285721</v>
      </c>
      <c r="AG80" s="773">
        <v>1.410000001</v>
      </c>
      <c r="AH80" s="773">
        <v>83.964998519999995</v>
      </c>
      <c r="AI80" s="773">
        <v>26.044285909999999</v>
      </c>
      <c r="AJ80" s="744"/>
      <c r="AK80" s="744"/>
      <c r="AL80" s="744"/>
      <c r="AM80" s="744"/>
      <c r="AN80" s="744"/>
      <c r="AO80" s="744"/>
      <c r="AP80" s="777"/>
      <c r="AQ80" s="777"/>
      <c r="AR80" s="778"/>
      <c r="AS80" s="744"/>
      <c r="AT80" s="744"/>
      <c r="AU80" s="744"/>
      <c r="AV80" s="744"/>
      <c r="AW80" s="744"/>
      <c r="AX80" s="744"/>
      <c r="AY80" s="744"/>
      <c r="AZ80" s="744"/>
      <c r="BA80" s="744"/>
      <c r="BB80" s="744"/>
      <c r="BC80" s="744"/>
      <c r="BD80" s="744"/>
      <c r="BE80" s="744"/>
      <c r="BF80" s="744"/>
      <c r="BG80" s="744"/>
      <c r="BH80" s="744"/>
      <c r="BI80" s="744"/>
      <c r="BJ80" s="744"/>
      <c r="BK80" s="744"/>
      <c r="BL80" s="744"/>
      <c r="BM80" s="357"/>
      <c r="BN80" s="357"/>
      <c r="BO80" s="357"/>
      <c r="BP80" s="357"/>
      <c r="BQ80" s="357"/>
      <c r="BR80" s="357"/>
      <c r="BS80" s="357"/>
      <c r="BT80" s="357"/>
      <c r="BU80" s="357"/>
      <c r="BV80" s="357"/>
      <c r="BW80" s="357"/>
      <c r="BX80" s="357"/>
      <c r="BY80" s="357"/>
      <c r="BZ80" s="357"/>
    </row>
    <row r="81" spans="1:78" s="162" customFormat="1" ht="12.75">
      <c r="A81" s="204"/>
      <c r="B81" s="216"/>
      <c r="C81" s="216"/>
      <c r="D81" s="216"/>
      <c r="E81" s="216"/>
      <c r="F81" s="216"/>
      <c r="G81" s="216"/>
      <c r="H81" s="216"/>
      <c r="I81" s="216"/>
      <c r="J81" s="239"/>
      <c r="K81" s="157"/>
      <c r="L81" s="744"/>
      <c r="M81" s="744"/>
      <c r="N81" s="744"/>
      <c r="O81" s="744"/>
      <c r="P81" s="744"/>
      <c r="Q81" s="744"/>
      <c r="R81" s="744"/>
      <c r="S81" s="744"/>
      <c r="T81" s="744"/>
      <c r="U81" s="761"/>
      <c r="V81" s="761"/>
      <c r="W81" s="760">
        <v>21</v>
      </c>
      <c r="X81" s="773">
        <v>29.271428790000002</v>
      </c>
      <c r="Y81" s="773">
        <v>75.344715120000004</v>
      </c>
      <c r="Z81" s="773">
        <v>58.513571599999999</v>
      </c>
      <c r="AA81" s="773">
        <v>11.43428557</v>
      </c>
      <c r="AB81" s="773">
        <v>3.7200000289999999</v>
      </c>
      <c r="AC81" s="774">
        <v>114.5781435</v>
      </c>
      <c r="AD81" s="773">
        <v>68.318569729999993</v>
      </c>
      <c r="AE81" s="773">
        <v>14.84571416</v>
      </c>
      <c r="AF81" s="773">
        <v>10.00857162</v>
      </c>
      <c r="AG81" s="773">
        <v>1.4790000059999999</v>
      </c>
      <c r="AH81" s="773">
        <v>65.562856949999997</v>
      </c>
      <c r="AI81" s="773">
        <v>21.073571609999998</v>
      </c>
      <c r="AJ81" s="744"/>
      <c r="AK81" s="744"/>
      <c r="AL81" s="744"/>
      <c r="AM81" s="744"/>
      <c r="AN81" s="744"/>
      <c r="AO81" s="744"/>
      <c r="AP81" s="777"/>
      <c r="AQ81" s="777"/>
      <c r="AR81" s="778"/>
      <c r="AS81" s="744"/>
      <c r="AT81" s="744"/>
      <c r="AU81" s="744"/>
      <c r="AV81" s="744"/>
      <c r="AW81" s="744"/>
      <c r="AX81" s="744"/>
      <c r="AY81" s="744"/>
      <c r="AZ81" s="744"/>
      <c r="BA81" s="744"/>
      <c r="BB81" s="744"/>
      <c r="BC81" s="744"/>
      <c r="BD81" s="744"/>
      <c r="BE81" s="744"/>
      <c r="BF81" s="744"/>
      <c r="BG81" s="744"/>
      <c r="BH81" s="744"/>
      <c r="BI81" s="744"/>
      <c r="BJ81" s="744"/>
      <c r="BK81" s="744"/>
      <c r="BL81" s="744"/>
      <c r="BM81" s="357"/>
      <c r="BN81" s="357"/>
      <c r="BO81" s="357"/>
      <c r="BP81" s="357"/>
      <c r="BQ81" s="357"/>
      <c r="BR81" s="357"/>
      <c r="BS81" s="357"/>
      <c r="BT81" s="357"/>
      <c r="BU81" s="357"/>
      <c r="BV81" s="357"/>
      <c r="BW81" s="357"/>
      <c r="BX81" s="357"/>
      <c r="BY81" s="357"/>
      <c r="BZ81" s="357"/>
    </row>
    <row r="82" spans="1:78" s="162" customFormat="1" ht="12.75">
      <c r="A82" s="204"/>
      <c r="B82" s="216"/>
      <c r="C82" s="216"/>
      <c r="D82" s="216"/>
      <c r="E82" s="216"/>
      <c r="F82" s="216"/>
      <c r="G82" s="216"/>
      <c r="H82" s="216"/>
      <c r="I82" s="216"/>
      <c r="J82" s="239"/>
      <c r="K82" s="157"/>
      <c r="L82" s="744"/>
      <c r="M82" s="744"/>
      <c r="N82" s="744"/>
      <c r="O82" s="744"/>
      <c r="P82" s="744"/>
      <c r="Q82" s="744"/>
      <c r="R82" s="744"/>
      <c r="S82" s="744"/>
      <c r="T82" s="744"/>
      <c r="U82" s="761"/>
      <c r="V82" s="761"/>
      <c r="W82" s="760">
        <v>22</v>
      </c>
      <c r="X82" s="773">
        <v>26.585714339999999</v>
      </c>
      <c r="Y82" s="773">
        <v>59.612285610000001</v>
      </c>
      <c r="Z82" s="773">
        <v>62.080428529999999</v>
      </c>
      <c r="AA82" s="773">
        <v>11.052285875592885</v>
      </c>
      <c r="AB82" s="773">
        <v>3.3728571278708288</v>
      </c>
      <c r="AC82" s="774">
        <v>115.02742876325301</v>
      </c>
      <c r="AD82" s="773">
        <v>61.075714111328075</v>
      </c>
      <c r="AE82" s="773">
        <v>12.268571444920086</v>
      </c>
      <c r="AF82" s="773">
        <v>10.010000092642615</v>
      </c>
      <c r="AG82" s="773">
        <v>1.7637142960000001</v>
      </c>
      <c r="AH82" s="773">
        <v>57.502857210000002</v>
      </c>
      <c r="AI82" s="773">
        <v>20.06771415</v>
      </c>
      <c r="AJ82" s="744"/>
      <c r="AK82" s="744"/>
      <c r="AL82" s="744"/>
      <c r="AM82" s="744"/>
      <c r="AN82" s="744"/>
      <c r="AO82" s="744"/>
      <c r="AP82" s="777"/>
      <c r="AQ82" s="777"/>
      <c r="AR82" s="778"/>
      <c r="AS82" s="744"/>
      <c r="AT82" s="744"/>
      <c r="AU82" s="744"/>
      <c r="AV82" s="744"/>
      <c r="AW82" s="744"/>
      <c r="AX82" s="744"/>
      <c r="AY82" s="744"/>
      <c r="AZ82" s="744"/>
      <c r="BA82" s="744"/>
      <c r="BB82" s="744"/>
      <c r="BC82" s="744"/>
      <c r="BD82" s="744"/>
      <c r="BE82" s="744"/>
      <c r="BF82" s="744"/>
      <c r="BG82" s="744"/>
      <c r="BH82" s="744"/>
      <c r="BI82" s="744"/>
      <c r="BJ82" s="744"/>
      <c r="BK82" s="744"/>
      <c r="BL82" s="744"/>
      <c r="BM82" s="357"/>
      <c r="BN82" s="357"/>
      <c r="BO82" s="357"/>
      <c r="BP82" s="357"/>
      <c r="BQ82" s="357"/>
      <c r="BR82" s="357"/>
      <c r="BS82" s="357"/>
      <c r="BT82" s="357"/>
      <c r="BU82" s="357"/>
      <c r="BV82" s="357"/>
      <c r="BW82" s="357"/>
      <c r="BX82" s="357"/>
      <c r="BY82" s="357"/>
      <c r="BZ82" s="357"/>
    </row>
    <row r="83" spans="1:78" s="162" customFormat="1" ht="12.75">
      <c r="A83" s="204"/>
      <c r="B83" s="216"/>
      <c r="C83" s="216"/>
      <c r="D83" s="216"/>
      <c r="E83" s="216"/>
      <c r="F83" s="216"/>
      <c r="G83" s="216"/>
      <c r="H83" s="216"/>
      <c r="I83" s="216"/>
      <c r="J83" s="239"/>
      <c r="K83" s="157"/>
      <c r="L83" s="744"/>
      <c r="M83" s="744"/>
      <c r="N83" s="744"/>
      <c r="O83" s="744"/>
      <c r="P83" s="744"/>
      <c r="Q83" s="744"/>
      <c r="R83" s="744"/>
      <c r="S83" s="744"/>
      <c r="T83" s="744"/>
      <c r="U83" s="761"/>
      <c r="V83" s="761"/>
      <c r="W83" s="760">
        <v>23</v>
      </c>
      <c r="X83" s="773">
        <v>21.46</v>
      </c>
      <c r="Y83" s="773">
        <v>45.06</v>
      </c>
      <c r="Z83" s="773">
        <v>30.1</v>
      </c>
      <c r="AA83" s="773">
        <v>10.09</v>
      </c>
      <c r="AB83" s="773">
        <v>2.0499999999999998</v>
      </c>
      <c r="AC83" s="774">
        <v>101.04</v>
      </c>
      <c r="AD83" s="773">
        <v>47.76</v>
      </c>
      <c r="AE83" s="773">
        <v>10.95</v>
      </c>
      <c r="AF83" s="773">
        <v>10</v>
      </c>
      <c r="AG83" s="773">
        <v>1.65</v>
      </c>
      <c r="AH83" s="773">
        <v>51.89</v>
      </c>
      <c r="AI83" s="773">
        <v>15.036</v>
      </c>
      <c r="AJ83" s="744"/>
      <c r="AK83" s="744"/>
      <c r="AL83" s="744"/>
      <c r="AM83" s="744"/>
      <c r="AN83" s="744"/>
      <c r="AO83" s="744"/>
      <c r="AP83" s="777"/>
      <c r="AQ83" s="777"/>
      <c r="AR83" s="778"/>
      <c r="AS83" s="744"/>
      <c r="AT83" s="744"/>
      <c r="AU83" s="744"/>
      <c r="AV83" s="744"/>
      <c r="AW83" s="744"/>
      <c r="AX83" s="744"/>
      <c r="AY83" s="744"/>
      <c r="AZ83" s="744"/>
      <c r="BA83" s="744"/>
      <c r="BB83" s="744"/>
      <c r="BC83" s="744"/>
      <c r="BD83" s="744"/>
      <c r="BE83" s="744"/>
      <c r="BF83" s="744"/>
      <c r="BG83" s="744"/>
      <c r="BH83" s="744"/>
      <c r="BI83" s="744"/>
      <c r="BJ83" s="744"/>
      <c r="BK83" s="744"/>
      <c r="BL83" s="744"/>
      <c r="BM83" s="357"/>
      <c r="BN83" s="357"/>
      <c r="BO83" s="357"/>
      <c r="BP83" s="357"/>
      <c r="BQ83" s="357"/>
      <c r="BR83" s="357"/>
      <c r="BS83" s="357"/>
      <c r="BT83" s="357"/>
      <c r="BU83" s="357"/>
      <c r="BV83" s="357"/>
      <c r="BW83" s="357"/>
      <c r="BX83" s="357"/>
      <c r="BY83" s="357"/>
      <c r="BZ83" s="357"/>
    </row>
    <row r="84" spans="1:78" s="162" customFormat="1" ht="40.5" customHeight="1">
      <c r="A84" s="204"/>
      <c r="B84" s="216"/>
      <c r="C84" s="216"/>
      <c r="D84" s="216"/>
      <c r="E84" s="216"/>
      <c r="F84" s="216"/>
      <c r="G84" s="216"/>
      <c r="H84" s="216"/>
      <c r="I84" s="216"/>
      <c r="J84" s="239"/>
      <c r="K84" s="157"/>
      <c r="L84" s="744"/>
      <c r="M84" s="744"/>
      <c r="N84" s="744"/>
      <c r="O84" s="744"/>
      <c r="P84" s="744"/>
      <c r="Q84" s="744"/>
      <c r="R84" s="744"/>
      <c r="S84" s="744"/>
      <c r="T84" s="744"/>
      <c r="U84" s="761"/>
      <c r="V84" s="761">
        <v>24</v>
      </c>
      <c r="W84" s="760">
        <v>24</v>
      </c>
      <c r="X84" s="773">
        <v>18.829999999999998</v>
      </c>
      <c r="Y84" s="773">
        <v>39.22</v>
      </c>
      <c r="Z84" s="773">
        <v>22.76</v>
      </c>
      <c r="AA84" s="773">
        <v>9.61</v>
      </c>
      <c r="AB84" s="773">
        <v>2.5099999999999998</v>
      </c>
      <c r="AC84" s="774">
        <v>92.81</v>
      </c>
      <c r="AD84" s="773">
        <v>46.73</v>
      </c>
      <c r="AE84" s="773">
        <v>10.98</v>
      </c>
      <c r="AF84" s="773">
        <v>10</v>
      </c>
      <c r="AG84" s="773">
        <v>1.65</v>
      </c>
      <c r="AH84" s="773">
        <v>47.66</v>
      </c>
      <c r="AI84" s="773">
        <v>13.44</v>
      </c>
      <c r="AJ84" s="744"/>
      <c r="AK84" s="744"/>
      <c r="AL84" s="744"/>
      <c r="AM84" s="744"/>
      <c r="AN84" s="744"/>
      <c r="AO84" s="744"/>
      <c r="AP84" s="777"/>
      <c r="AQ84" s="777"/>
      <c r="AR84" s="778"/>
      <c r="AS84" s="744"/>
      <c r="AT84" s="744"/>
      <c r="AU84" s="744"/>
      <c r="AV84" s="744"/>
      <c r="AW84" s="744"/>
      <c r="AX84" s="744"/>
      <c r="AY84" s="744"/>
      <c r="AZ84" s="744"/>
      <c r="BA84" s="744"/>
      <c r="BB84" s="744"/>
      <c r="BC84" s="744"/>
      <c r="BD84" s="744"/>
      <c r="BE84" s="744"/>
      <c r="BF84" s="744"/>
      <c r="BG84" s="744"/>
      <c r="BH84" s="744"/>
      <c r="BI84" s="744"/>
      <c r="BJ84" s="744"/>
      <c r="BK84" s="744"/>
      <c r="BL84" s="744"/>
      <c r="BM84" s="357"/>
      <c r="BN84" s="357"/>
      <c r="BO84" s="357"/>
      <c r="BP84" s="357"/>
      <c r="BQ84" s="357"/>
      <c r="BR84" s="357"/>
      <c r="BS84" s="357"/>
      <c r="BT84" s="357"/>
      <c r="BU84" s="357"/>
      <c r="BV84" s="357"/>
      <c r="BW84" s="357"/>
      <c r="BX84" s="357"/>
      <c r="BY84" s="357"/>
      <c r="BZ84" s="357"/>
    </row>
    <row r="85" spans="1:78" s="162" customFormat="1" ht="12.75">
      <c r="A85" s="204"/>
      <c r="B85" s="216"/>
      <c r="C85" s="216"/>
      <c r="D85" s="216"/>
      <c r="E85" s="216"/>
      <c r="F85" s="216"/>
      <c r="G85" s="216"/>
      <c r="H85" s="216"/>
      <c r="I85" s="216"/>
      <c r="J85" s="239"/>
      <c r="K85" s="157"/>
      <c r="L85" s="744"/>
      <c r="M85" s="744"/>
      <c r="N85" s="744"/>
      <c r="O85" s="744"/>
      <c r="P85" s="744"/>
      <c r="Q85" s="744"/>
      <c r="R85" s="744"/>
      <c r="S85" s="744"/>
      <c r="T85" s="744"/>
      <c r="U85" s="761"/>
      <c r="V85" s="761"/>
      <c r="W85" s="760">
        <v>25</v>
      </c>
      <c r="X85" s="773">
        <v>17.614000000000001</v>
      </c>
      <c r="Y85" s="773">
        <v>35.65</v>
      </c>
      <c r="Z85" s="773">
        <v>16.28</v>
      </c>
      <c r="AA85" s="773">
        <v>9.0299999999999994</v>
      </c>
      <c r="AB85" s="773">
        <v>2.41</v>
      </c>
      <c r="AC85" s="774">
        <v>84.18</v>
      </c>
      <c r="AD85" s="773">
        <v>47.56</v>
      </c>
      <c r="AE85" s="773">
        <v>10.367000000000001</v>
      </c>
      <c r="AF85" s="773">
        <v>10</v>
      </c>
      <c r="AG85" s="773">
        <v>1.89</v>
      </c>
      <c r="AH85" s="773">
        <v>43.03</v>
      </c>
      <c r="AI85" s="773">
        <v>11.38</v>
      </c>
      <c r="AJ85" s="744"/>
      <c r="AK85" s="744"/>
      <c r="AL85" s="744"/>
      <c r="AM85" s="744"/>
      <c r="AN85" s="744"/>
      <c r="AO85" s="744"/>
      <c r="AP85" s="777"/>
      <c r="AQ85" s="777"/>
      <c r="AR85" s="778"/>
      <c r="AS85" s="744"/>
      <c r="AT85" s="744"/>
      <c r="AU85" s="744"/>
      <c r="AV85" s="744"/>
      <c r="AW85" s="744"/>
      <c r="AX85" s="744"/>
      <c r="AY85" s="744"/>
      <c r="AZ85" s="744"/>
      <c r="BA85" s="744"/>
      <c r="BB85" s="744"/>
      <c r="BC85" s="744"/>
      <c r="BD85" s="744"/>
      <c r="BE85" s="744"/>
      <c r="BF85" s="744"/>
      <c r="BG85" s="744"/>
      <c r="BH85" s="744"/>
      <c r="BI85" s="744"/>
      <c r="BJ85" s="744"/>
      <c r="BK85" s="744"/>
      <c r="BL85" s="744"/>
      <c r="BM85" s="357"/>
      <c r="BN85" s="357"/>
      <c r="BO85" s="357"/>
      <c r="BP85" s="357"/>
      <c r="BQ85" s="357"/>
      <c r="BR85" s="357"/>
      <c r="BS85" s="357"/>
      <c r="BT85" s="357"/>
      <c r="BU85" s="357"/>
      <c r="BV85" s="357"/>
      <c r="BW85" s="357"/>
      <c r="BX85" s="357"/>
      <c r="BY85" s="357"/>
      <c r="BZ85" s="357"/>
    </row>
    <row r="86" spans="1:78" s="162" customFormat="1" ht="12.75">
      <c r="A86" s="204"/>
      <c r="B86" s="216"/>
      <c r="C86" s="216"/>
      <c r="D86" s="216"/>
      <c r="E86" s="216"/>
      <c r="F86" s="216"/>
      <c r="G86" s="216"/>
      <c r="H86" s="216"/>
      <c r="I86" s="216"/>
      <c r="J86" s="239"/>
      <c r="K86" s="157"/>
      <c r="L86" s="744"/>
      <c r="M86" s="744"/>
      <c r="N86" s="744"/>
      <c r="O86" s="744"/>
      <c r="P86" s="744"/>
      <c r="Q86" s="744"/>
      <c r="R86" s="744"/>
      <c r="S86" s="744"/>
      <c r="T86" s="744"/>
      <c r="U86" s="761"/>
      <c r="V86" s="761"/>
      <c r="W86" s="760">
        <v>26</v>
      </c>
      <c r="X86" s="773">
        <v>16.271428790000002</v>
      </c>
      <c r="Y86" s="773">
        <v>32.878427780000003</v>
      </c>
      <c r="Z86" s="773">
        <v>13.60685703</v>
      </c>
      <c r="AA86" s="773">
        <v>8.5145713260000004</v>
      </c>
      <c r="AB86" s="773">
        <v>2.8185714480000001</v>
      </c>
      <c r="AC86" s="774">
        <v>73.514571599999996</v>
      </c>
      <c r="AD86" s="773">
        <v>39.89285769</v>
      </c>
      <c r="AE86" s="773">
        <v>8.9742856710000005</v>
      </c>
      <c r="AF86" s="773">
        <v>10.001428600000001</v>
      </c>
      <c r="AG86" s="773">
        <v>1.6758571520000001</v>
      </c>
      <c r="AH86" s="773">
        <v>39.17514311</v>
      </c>
      <c r="AI86" s="773">
        <v>10</v>
      </c>
      <c r="AJ86" s="744"/>
      <c r="AK86" s="744"/>
      <c r="AL86" s="744"/>
      <c r="AM86" s="744"/>
      <c r="AN86" s="744"/>
      <c r="AO86" s="744"/>
      <c r="AP86" s="777"/>
      <c r="AQ86" s="777"/>
      <c r="AR86" s="778"/>
      <c r="AS86" s="744"/>
      <c r="AT86" s="744"/>
      <c r="AU86" s="744"/>
      <c r="AV86" s="744"/>
      <c r="AW86" s="744"/>
      <c r="AX86" s="744"/>
      <c r="AY86" s="744"/>
      <c r="AZ86" s="744"/>
      <c r="BA86" s="744"/>
      <c r="BB86" s="744"/>
      <c r="BC86" s="744"/>
      <c r="BD86" s="744"/>
      <c r="BE86" s="744"/>
      <c r="BF86" s="744"/>
      <c r="BG86" s="744"/>
      <c r="BH86" s="744"/>
      <c r="BI86" s="744"/>
      <c r="BJ86" s="744"/>
      <c r="BK86" s="744"/>
      <c r="BL86" s="744"/>
      <c r="BM86" s="357"/>
      <c r="BN86" s="357"/>
      <c r="BO86" s="357"/>
      <c r="BP86" s="357"/>
      <c r="BQ86" s="357"/>
      <c r="BR86" s="357"/>
      <c r="BS86" s="357"/>
      <c r="BT86" s="357"/>
      <c r="BU86" s="357"/>
      <c r="BV86" s="357"/>
      <c r="BW86" s="357"/>
      <c r="BX86" s="357"/>
      <c r="BY86" s="357"/>
      <c r="BZ86" s="357"/>
    </row>
    <row r="87" spans="1:78" s="162" customFormat="1" ht="12.75">
      <c r="A87" s="204"/>
      <c r="B87" s="216"/>
      <c r="C87" s="216"/>
      <c r="D87" s="216"/>
      <c r="E87" s="216"/>
      <c r="F87" s="216"/>
      <c r="G87" s="216"/>
      <c r="H87" s="216"/>
      <c r="I87" s="216"/>
      <c r="J87" s="239"/>
      <c r="K87" s="157"/>
      <c r="L87" s="744"/>
      <c r="M87" s="744"/>
      <c r="N87" s="744"/>
      <c r="O87" s="744"/>
      <c r="P87" s="744"/>
      <c r="Q87" s="744"/>
      <c r="R87" s="744"/>
      <c r="S87" s="744"/>
      <c r="T87" s="744"/>
      <c r="U87" s="761"/>
      <c r="V87" s="761"/>
      <c r="W87" s="760">
        <v>27</v>
      </c>
      <c r="X87" s="773">
        <v>16.23</v>
      </c>
      <c r="Y87" s="773">
        <v>31.86</v>
      </c>
      <c r="Z87" s="773">
        <v>11.76</v>
      </c>
      <c r="AA87" s="773">
        <v>8.7200000000000006</v>
      </c>
      <c r="AB87" s="773">
        <v>2.5099999999999998</v>
      </c>
      <c r="AC87" s="774">
        <v>78.14</v>
      </c>
      <c r="AD87" s="773">
        <v>35.340000000000003</v>
      </c>
      <c r="AE87" s="773">
        <v>9.23</v>
      </c>
      <c r="AF87" s="773">
        <v>10</v>
      </c>
      <c r="AG87" s="773">
        <v>1.29</v>
      </c>
      <c r="AH87" s="773">
        <v>42.66</v>
      </c>
      <c r="AI87" s="773">
        <v>9.59</v>
      </c>
      <c r="AJ87" s="744"/>
      <c r="AK87" s="744"/>
      <c r="AL87" s="744"/>
      <c r="AM87" s="744"/>
      <c r="AN87" s="744"/>
      <c r="AO87" s="744"/>
      <c r="AP87" s="777"/>
      <c r="AQ87" s="777"/>
      <c r="AR87" s="778"/>
      <c r="AS87" s="744"/>
      <c r="AT87" s="744"/>
      <c r="AU87" s="744"/>
      <c r="AV87" s="744"/>
      <c r="AW87" s="744"/>
      <c r="AX87" s="744"/>
      <c r="AY87" s="744"/>
      <c r="AZ87" s="744"/>
      <c r="BA87" s="744"/>
      <c r="BB87" s="744"/>
      <c r="BC87" s="744"/>
      <c r="BD87" s="744"/>
      <c r="BE87" s="744"/>
      <c r="BF87" s="744"/>
      <c r="BG87" s="744"/>
      <c r="BH87" s="744"/>
      <c r="BI87" s="744"/>
      <c r="BJ87" s="744"/>
      <c r="BK87" s="744"/>
      <c r="BL87" s="744"/>
      <c r="BM87" s="357"/>
      <c r="BN87" s="357"/>
      <c r="BO87" s="357"/>
      <c r="BP87" s="357"/>
      <c r="BQ87" s="357"/>
      <c r="BR87" s="357"/>
      <c r="BS87" s="357"/>
      <c r="BT87" s="357"/>
      <c r="BU87" s="357"/>
      <c r="BV87" s="357"/>
      <c r="BW87" s="357"/>
      <c r="BX87" s="357"/>
      <c r="BY87" s="357"/>
      <c r="BZ87" s="357"/>
    </row>
    <row r="88" spans="1:78" s="162" customFormat="1" ht="12.75">
      <c r="A88" s="204"/>
      <c r="B88" s="216"/>
      <c r="C88" s="216"/>
      <c r="D88" s="216"/>
      <c r="E88" s="216"/>
      <c r="F88" s="216"/>
      <c r="G88" s="216"/>
      <c r="H88" s="216"/>
      <c r="I88" s="216"/>
      <c r="J88" s="239"/>
      <c r="K88" s="157"/>
      <c r="L88" s="744"/>
      <c r="M88" s="744"/>
      <c r="N88" s="744"/>
      <c r="O88" s="744"/>
      <c r="P88" s="744"/>
      <c r="Q88" s="744"/>
      <c r="R88" s="744"/>
      <c r="S88" s="744"/>
      <c r="T88" s="744"/>
      <c r="U88" s="761"/>
      <c r="V88" s="761">
        <v>28</v>
      </c>
      <c r="W88" s="760">
        <v>28</v>
      </c>
      <c r="X88" s="773">
        <v>15.585714339999999</v>
      </c>
      <c r="Y88" s="773">
        <v>28.237714220000001</v>
      </c>
      <c r="Z88" s="773">
        <v>11.887571469999999</v>
      </c>
      <c r="AA88" s="773">
        <v>8.3142856869999999</v>
      </c>
      <c r="AB88" s="773">
        <v>1.9500000310000001</v>
      </c>
      <c r="AC88" s="774">
        <v>94.135857720000004</v>
      </c>
      <c r="AD88" s="773">
        <v>30.624285830000002</v>
      </c>
      <c r="AE88" s="773">
        <v>8.2042856900000007</v>
      </c>
      <c r="AF88" s="773">
        <v>10.004285810000001</v>
      </c>
      <c r="AG88" s="773">
        <v>1.798428621</v>
      </c>
      <c r="AH88" s="773">
        <v>38.501427790000001</v>
      </c>
      <c r="AI88" s="773">
        <v>8.4171430039999997</v>
      </c>
      <c r="AJ88" s="744"/>
      <c r="AK88" s="744"/>
      <c r="AL88" s="744"/>
      <c r="AM88" s="744"/>
      <c r="AN88" s="744"/>
      <c r="AO88" s="744"/>
      <c r="AP88" s="777"/>
      <c r="AQ88" s="777"/>
      <c r="AR88" s="788"/>
      <c r="AS88" s="744"/>
      <c r="AT88" s="744"/>
      <c r="AU88" s="744"/>
      <c r="AV88" s="744"/>
      <c r="AW88" s="744"/>
      <c r="AX88" s="744"/>
      <c r="AY88" s="744"/>
      <c r="AZ88" s="744"/>
      <c r="BA88" s="744"/>
      <c r="BB88" s="744"/>
      <c r="BC88" s="744"/>
      <c r="BD88" s="744"/>
      <c r="BE88" s="744"/>
      <c r="BF88" s="744"/>
      <c r="BG88" s="744"/>
      <c r="BH88" s="744"/>
      <c r="BI88" s="744"/>
      <c r="BJ88" s="744"/>
      <c r="BK88" s="744"/>
      <c r="BL88" s="744"/>
      <c r="BM88" s="357"/>
      <c r="BN88" s="357"/>
      <c r="BO88" s="357"/>
      <c r="BP88" s="357"/>
      <c r="BQ88" s="357"/>
      <c r="BR88" s="357"/>
      <c r="BS88" s="357"/>
      <c r="BT88" s="357"/>
      <c r="BU88" s="357"/>
      <c r="BV88" s="357"/>
      <c r="BW88" s="357"/>
      <c r="BX88" s="357"/>
      <c r="BY88" s="357"/>
      <c r="BZ88" s="357"/>
    </row>
    <row r="89" spans="1:78" s="162" customFormat="1" ht="12.75">
      <c r="A89" s="204"/>
      <c r="B89" s="216"/>
      <c r="C89" s="216"/>
      <c r="D89" s="216"/>
      <c r="E89" s="216"/>
      <c r="F89" s="216"/>
      <c r="G89" s="216"/>
      <c r="H89" s="216"/>
      <c r="I89" s="216"/>
      <c r="J89" s="239"/>
      <c r="K89" s="157"/>
      <c r="L89" s="744"/>
      <c r="M89" s="744"/>
      <c r="N89" s="744"/>
      <c r="O89" s="744"/>
      <c r="P89" s="744"/>
      <c r="Q89" s="744"/>
      <c r="R89" s="744"/>
      <c r="S89" s="744"/>
      <c r="T89" s="744"/>
      <c r="U89" s="761"/>
      <c r="V89" s="761"/>
      <c r="W89" s="760">
        <v>29</v>
      </c>
      <c r="X89" s="773">
        <v>14.93</v>
      </c>
      <c r="Y89" s="773">
        <v>26.65</v>
      </c>
      <c r="Z89" s="773">
        <v>10.27</v>
      </c>
      <c r="AA89" s="773">
        <v>8.1028571810041097</v>
      </c>
      <c r="AB89" s="773">
        <v>1.9357143130000001</v>
      </c>
      <c r="AC89" s="774">
        <v>90.32</v>
      </c>
      <c r="AD89" s="773">
        <v>30.7200001307896</v>
      </c>
      <c r="AE89" s="773">
        <v>7.5200000490461001</v>
      </c>
      <c r="AF89" s="773">
        <v>10</v>
      </c>
      <c r="AG89" s="773">
        <v>1.4</v>
      </c>
      <c r="AH89" s="773">
        <v>35.53</v>
      </c>
      <c r="AI89" s="773">
        <v>8.27</v>
      </c>
      <c r="AJ89" s="744"/>
      <c r="AK89" s="744"/>
      <c r="AL89" s="744"/>
      <c r="AM89" s="744"/>
      <c r="AN89" s="744"/>
      <c r="AO89" s="744"/>
      <c r="AP89" s="777"/>
      <c r="AQ89" s="777"/>
      <c r="AR89" s="778"/>
      <c r="AS89" s="744"/>
      <c r="AT89" s="744"/>
      <c r="AU89" s="744"/>
      <c r="AV89" s="744"/>
      <c r="AW89" s="744"/>
      <c r="AX89" s="744"/>
      <c r="AY89" s="744"/>
      <c r="AZ89" s="744"/>
      <c r="BA89" s="744"/>
      <c r="BB89" s="744"/>
      <c r="BC89" s="744"/>
      <c r="BD89" s="744"/>
      <c r="BE89" s="744"/>
      <c r="BF89" s="744"/>
      <c r="BG89" s="744"/>
      <c r="BH89" s="744"/>
      <c r="BI89" s="744"/>
      <c r="BJ89" s="744"/>
      <c r="BK89" s="744"/>
      <c r="BL89" s="744"/>
      <c r="BM89" s="357"/>
      <c r="BN89" s="357"/>
      <c r="BO89" s="357"/>
      <c r="BP89" s="357"/>
      <c r="BQ89" s="357"/>
      <c r="BR89" s="357"/>
      <c r="BS89" s="357"/>
      <c r="BT89" s="357"/>
      <c r="BU89" s="357"/>
      <c r="BV89" s="357"/>
      <c r="BW89" s="357"/>
      <c r="BX89" s="357"/>
      <c r="BY89" s="357"/>
      <c r="BZ89" s="357"/>
    </row>
    <row r="90" spans="1:78" s="162" customFormat="1" ht="12.75">
      <c r="A90" s="204"/>
      <c r="B90" s="216"/>
      <c r="C90" s="216"/>
      <c r="D90" s="216"/>
      <c r="E90" s="216"/>
      <c r="F90" s="216"/>
      <c r="G90" s="216"/>
      <c r="H90" s="216"/>
      <c r="I90" s="216"/>
      <c r="J90" s="239"/>
      <c r="K90" s="157"/>
      <c r="L90" s="744"/>
      <c r="M90" s="744"/>
      <c r="N90" s="744"/>
      <c r="O90" s="744"/>
      <c r="P90" s="744"/>
      <c r="Q90" s="744"/>
      <c r="R90" s="744"/>
      <c r="S90" s="744"/>
      <c r="T90" s="744"/>
      <c r="U90" s="761"/>
      <c r="V90" s="761"/>
      <c r="W90" s="760">
        <v>30</v>
      </c>
      <c r="X90" s="773">
        <v>13.502856935773542</v>
      </c>
      <c r="Y90" s="773">
        <v>26.615142549787187</v>
      </c>
      <c r="Z90" s="773">
        <v>8.3531428745814704</v>
      </c>
      <c r="AA90" s="773">
        <v>6.9451428140912697</v>
      </c>
      <c r="AB90" s="773">
        <v>1.1404285771506149</v>
      </c>
      <c r="AC90" s="774">
        <v>79.859856741768922</v>
      </c>
      <c r="AD90" s="773">
        <v>26.590000152587869</v>
      </c>
      <c r="AE90" s="773">
        <v>7.6185714857918834</v>
      </c>
      <c r="AF90" s="773">
        <v>10</v>
      </c>
      <c r="AG90" s="773">
        <v>2.1097143036978538</v>
      </c>
      <c r="AH90" s="773">
        <v>34.39142826625276</v>
      </c>
      <c r="AI90" s="773">
        <v>6.896428448813297</v>
      </c>
      <c r="AJ90" s="744"/>
      <c r="AK90" s="744"/>
      <c r="AL90" s="744"/>
      <c r="AM90" s="744"/>
      <c r="AN90" s="744"/>
      <c r="AO90" s="744"/>
      <c r="AP90" s="777"/>
      <c r="AQ90" s="777"/>
      <c r="AR90" s="778"/>
      <c r="AS90" s="744"/>
      <c r="AT90" s="744"/>
      <c r="AU90" s="744"/>
      <c r="AV90" s="744"/>
      <c r="AW90" s="744"/>
      <c r="AX90" s="744"/>
      <c r="AY90" s="744"/>
      <c r="AZ90" s="744"/>
      <c r="BA90" s="744"/>
      <c r="BB90" s="744"/>
      <c r="BC90" s="744"/>
      <c r="BD90" s="744"/>
      <c r="BE90" s="744"/>
      <c r="BF90" s="744"/>
      <c r="BG90" s="744"/>
      <c r="BH90" s="744"/>
      <c r="BI90" s="744"/>
      <c r="BJ90" s="744"/>
      <c r="BK90" s="744"/>
      <c r="BL90" s="744"/>
      <c r="BM90" s="357"/>
      <c r="BN90" s="357"/>
      <c r="BO90" s="357"/>
      <c r="BP90" s="357"/>
      <c r="BQ90" s="357"/>
      <c r="BR90" s="357"/>
      <c r="BS90" s="357"/>
      <c r="BT90" s="357"/>
      <c r="BU90" s="357"/>
      <c r="BV90" s="357"/>
      <c r="BW90" s="357"/>
      <c r="BX90" s="357"/>
      <c r="BY90" s="357"/>
      <c r="BZ90" s="357"/>
    </row>
    <row r="91" spans="1:78" s="162" customFormat="1" ht="12.75">
      <c r="A91" s="204"/>
      <c r="B91" s="216"/>
      <c r="C91" s="216"/>
      <c r="D91" s="216"/>
      <c r="E91" s="216"/>
      <c r="F91" s="216"/>
      <c r="G91" s="216"/>
      <c r="H91" s="216"/>
      <c r="I91" s="216"/>
      <c r="J91" s="239"/>
      <c r="K91" s="157"/>
      <c r="L91" s="744"/>
      <c r="M91" s="744"/>
      <c r="N91" s="744"/>
      <c r="O91" s="744"/>
      <c r="P91" s="744"/>
      <c r="Q91" s="744"/>
      <c r="R91" s="744"/>
      <c r="S91" s="744"/>
      <c r="T91" s="744"/>
      <c r="U91" s="761"/>
      <c r="V91" s="761"/>
      <c r="W91" s="760">
        <v>31</v>
      </c>
      <c r="X91" s="773">
        <v>13.61371449</v>
      </c>
      <c r="Y91" s="773">
        <v>28.730000090000001</v>
      </c>
      <c r="Z91" s="773">
        <v>7.3187142100000004</v>
      </c>
      <c r="AA91" s="773">
        <v>7.4785713469999999</v>
      </c>
      <c r="AB91" s="773">
        <v>0.64999997600000003</v>
      </c>
      <c r="AC91" s="774">
        <v>62.572570800000001</v>
      </c>
      <c r="AD91" s="773">
        <v>23.922857010000001</v>
      </c>
      <c r="AE91" s="773">
        <v>7.2285714150000002</v>
      </c>
      <c r="AF91" s="773">
        <v>10.00857149</v>
      </c>
      <c r="AG91" s="773">
        <v>1.8491428750000001</v>
      </c>
      <c r="AH91" s="773">
        <v>35.190714149999998</v>
      </c>
      <c r="AI91" s="773">
        <v>5.7529999869999999</v>
      </c>
      <c r="AJ91" s="744"/>
      <c r="AK91" s="744"/>
      <c r="AL91" s="744"/>
      <c r="AM91" s="744"/>
      <c r="AN91" s="744"/>
      <c r="AO91" s="744"/>
      <c r="AP91" s="777"/>
      <c r="AQ91" s="777"/>
      <c r="AR91" s="778"/>
      <c r="AS91" s="744"/>
      <c r="AT91" s="744"/>
      <c r="AU91" s="744"/>
      <c r="AV91" s="744"/>
      <c r="AW91" s="744"/>
      <c r="AX91" s="744"/>
      <c r="AY91" s="744"/>
      <c r="AZ91" s="744"/>
      <c r="BA91" s="744"/>
      <c r="BB91" s="744"/>
      <c r="BC91" s="744"/>
      <c r="BD91" s="744"/>
      <c r="BE91" s="744"/>
      <c r="BF91" s="744"/>
      <c r="BG91" s="744"/>
      <c r="BH91" s="744"/>
      <c r="BI91" s="744"/>
      <c r="BJ91" s="744"/>
      <c r="BK91" s="744"/>
      <c r="BL91" s="744"/>
      <c r="BM91" s="357"/>
      <c r="BN91" s="357"/>
      <c r="BO91" s="357"/>
      <c r="BP91" s="357"/>
      <c r="BQ91" s="357"/>
      <c r="BR91" s="357"/>
      <c r="BS91" s="357"/>
      <c r="BT91" s="357"/>
      <c r="BU91" s="357"/>
      <c r="BV91" s="357"/>
      <c r="BW91" s="357"/>
      <c r="BX91" s="357"/>
      <c r="BY91" s="357"/>
      <c r="BZ91" s="357"/>
    </row>
    <row r="92" spans="1:78" s="162" customFormat="1" ht="12.75">
      <c r="A92" s="204"/>
      <c r="B92" s="216"/>
      <c r="C92" s="216"/>
      <c r="D92" s="216"/>
      <c r="E92" s="216"/>
      <c r="F92" s="216"/>
      <c r="G92" s="216"/>
      <c r="H92" s="216"/>
      <c r="I92" s="216"/>
      <c r="J92" s="239"/>
      <c r="K92" s="157"/>
      <c r="L92" s="744"/>
      <c r="M92" s="744"/>
      <c r="N92" s="744"/>
      <c r="O92" s="744"/>
      <c r="P92" s="744"/>
      <c r="Q92" s="744"/>
      <c r="R92" s="744"/>
      <c r="S92" s="744"/>
      <c r="T92" s="744"/>
      <c r="U92" s="761"/>
      <c r="V92" s="761">
        <v>32</v>
      </c>
      <c r="W92" s="760">
        <v>32</v>
      </c>
      <c r="X92" s="773">
        <v>13.74</v>
      </c>
      <c r="Y92" s="773">
        <v>30.58</v>
      </c>
      <c r="Z92" s="773">
        <v>6.6262857573372926</v>
      </c>
      <c r="AA92" s="773">
        <v>7.71</v>
      </c>
      <c r="AB92" s="773">
        <v>1.59</v>
      </c>
      <c r="AC92" s="774">
        <v>66.010000000000005</v>
      </c>
      <c r="AD92" s="773">
        <v>29.69</v>
      </c>
      <c r="AE92" s="773">
        <v>8.18</v>
      </c>
      <c r="AF92" s="773">
        <v>10.01</v>
      </c>
      <c r="AG92" s="773">
        <v>2.0099999999999998</v>
      </c>
      <c r="AH92" s="773">
        <v>39.28</v>
      </c>
      <c r="AI92" s="773">
        <v>7.41</v>
      </c>
      <c r="AJ92" s="744"/>
      <c r="AK92" s="744"/>
      <c r="AL92" s="744"/>
      <c r="AM92" s="744"/>
      <c r="AN92" s="744"/>
      <c r="AO92" s="744"/>
      <c r="AP92" s="777"/>
      <c r="AQ92" s="777"/>
      <c r="AR92" s="778"/>
      <c r="AS92" s="744"/>
      <c r="AT92" s="744"/>
      <c r="AU92" s="744"/>
      <c r="AV92" s="744"/>
      <c r="AW92" s="744"/>
      <c r="AX92" s="744"/>
      <c r="AY92" s="744"/>
      <c r="AZ92" s="744"/>
      <c r="BA92" s="744"/>
      <c r="BB92" s="744"/>
      <c r="BC92" s="744"/>
      <c r="BD92" s="744"/>
      <c r="BE92" s="744"/>
      <c r="BF92" s="744"/>
      <c r="BG92" s="744"/>
      <c r="BH92" s="744"/>
      <c r="BI92" s="744"/>
      <c r="BJ92" s="744"/>
      <c r="BK92" s="744"/>
      <c r="BL92" s="744"/>
      <c r="BM92" s="357"/>
      <c r="BN92" s="357"/>
      <c r="BO92" s="357"/>
      <c r="BP92" s="357"/>
      <c r="BQ92" s="357"/>
      <c r="BR92" s="357"/>
      <c r="BS92" s="357"/>
      <c r="BT92" s="357"/>
      <c r="BU92" s="357"/>
      <c r="BV92" s="357"/>
      <c r="BW92" s="357"/>
      <c r="BX92" s="357"/>
      <c r="BY92" s="357"/>
      <c r="BZ92" s="357"/>
    </row>
    <row r="93" spans="1:78" s="162" customFormat="1" ht="12.75">
      <c r="A93" s="204"/>
      <c r="B93" s="216"/>
      <c r="C93" s="216"/>
      <c r="D93" s="216"/>
      <c r="E93" s="216"/>
      <c r="F93" s="216"/>
      <c r="G93" s="216"/>
      <c r="H93" s="216"/>
      <c r="I93" s="216"/>
      <c r="J93" s="239"/>
      <c r="K93" s="157"/>
      <c r="L93" s="744"/>
      <c r="M93" s="744"/>
      <c r="N93" s="744"/>
      <c r="O93" s="744"/>
      <c r="P93" s="744"/>
      <c r="Q93" s="744"/>
      <c r="R93" s="744"/>
      <c r="S93" s="744"/>
      <c r="T93" s="744"/>
      <c r="U93" s="761"/>
      <c r="V93" s="761"/>
      <c r="W93" s="760">
        <v>33</v>
      </c>
      <c r="X93" s="773">
        <v>12.47</v>
      </c>
      <c r="Y93" s="773">
        <v>30.24</v>
      </c>
      <c r="Z93" s="773">
        <v>6.4</v>
      </c>
      <c r="AA93" s="773">
        <v>7.59</v>
      </c>
      <c r="AB93" s="773">
        <v>2.27</v>
      </c>
      <c r="AC93" s="774">
        <v>60.96</v>
      </c>
      <c r="AD93" s="773">
        <v>27.66</v>
      </c>
      <c r="AE93" s="773">
        <v>8.11</v>
      </c>
      <c r="AF93" s="773">
        <v>10.16</v>
      </c>
      <c r="AG93" s="773">
        <v>1.81</v>
      </c>
      <c r="AH93" s="773">
        <v>43.2</v>
      </c>
      <c r="AI93" s="773">
        <v>9.2959999999999994</v>
      </c>
      <c r="AJ93" s="744"/>
      <c r="AK93" s="744"/>
      <c r="AL93" s="744"/>
      <c r="AM93" s="744"/>
      <c r="AN93" s="744"/>
      <c r="AO93" s="744"/>
      <c r="AP93" s="777"/>
      <c r="AQ93" s="777"/>
      <c r="AR93" s="778"/>
      <c r="AS93" s="744"/>
      <c r="AT93" s="744"/>
      <c r="AU93" s="744"/>
      <c r="AV93" s="744"/>
      <c r="AW93" s="744"/>
      <c r="AX93" s="744"/>
      <c r="AY93" s="744"/>
      <c r="AZ93" s="744"/>
      <c r="BA93" s="744"/>
      <c r="BB93" s="744"/>
      <c r="BC93" s="744"/>
      <c r="BD93" s="744"/>
      <c r="BE93" s="744"/>
      <c r="BF93" s="744"/>
      <c r="BG93" s="744"/>
      <c r="BH93" s="744"/>
      <c r="BI93" s="744"/>
      <c r="BJ93" s="744"/>
      <c r="BK93" s="744"/>
      <c r="BL93" s="744"/>
      <c r="BM93" s="357"/>
      <c r="BN93" s="357"/>
      <c r="BO93" s="357"/>
      <c r="BP93" s="357"/>
      <c r="BQ93" s="357"/>
      <c r="BR93" s="357"/>
      <c r="BS93" s="357"/>
      <c r="BT93" s="357"/>
      <c r="BU93" s="357"/>
      <c r="BV93" s="357"/>
      <c r="BW93" s="357"/>
      <c r="BX93" s="357"/>
      <c r="BY93" s="357"/>
      <c r="BZ93" s="357"/>
    </row>
    <row r="94" spans="1:78" s="162" customFormat="1" ht="12.75">
      <c r="A94" s="204"/>
      <c r="B94" s="216"/>
      <c r="C94" s="216"/>
      <c r="D94" s="216"/>
      <c r="E94" s="216"/>
      <c r="F94" s="216"/>
      <c r="G94" s="216"/>
      <c r="H94" s="216"/>
      <c r="I94" s="216"/>
      <c r="J94" s="239"/>
      <c r="K94" s="157"/>
      <c r="L94" s="744"/>
      <c r="M94" s="744"/>
      <c r="N94" s="744"/>
      <c r="O94" s="744"/>
      <c r="P94" s="744"/>
      <c r="Q94" s="744"/>
      <c r="R94" s="744"/>
      <c r="S94" s="744"/>
      <c r="T94" s="744"/>
      <c r="U94" s="761"/>
      <c r="V94" s="761"/>
      <c r="W94" s="760">
        <v>34</v>
      </c>
      <c r="X94" s="773">
        <v>12.67</v>
      </c>
      <c r="Y94" s="773">
        <v>31.73</v>
      </c>
      <c r="Z94" s="773">
        <v>5.44</v>
      </c>
      <c r="AA94" s="773">
        <v>7.13</v>
      </c>
      <c r="AB94" s="773">
        <v>1.92</v>
      </c>
      <c r="AC94" s="774">
        <v>64.84</v>
      </c>
      <c r="AD94" s="773">
        <v>23.8</v>
      </c>
      <c r="AE94" s="773">
        <v>7.3</v>
      </c>
      <c r="AF94" s="773">
        <v>10.01</v>
      </c>
      <c r="AG94" s="773">
        <v>2.09</v>
      </c>
      <c r="AH94" s="773">
        <v>41.6</v>
      </c>
      <c r="AI94" s="773">
        <v>9.6</v>
      </c>
      <c r="AJ94" s="744"/>
      <c r="AK94" s="744"/>
      <c r="AL94" s="744"/>
      <c r="AM94" s="744"/>
      <c r="AN94" s="744"/>
      <c r="AO94" s="744"/>
      <c r="AP94" s="777"/>
      <c r="AQ94" s="777"/>
      <c r="AR94" s="778"/>
      <c r="AS94" s="744"/>
      <c r="AT94" s="744"/>
      <c r="AU94" s="744"/>
      <c r="AV94" s="744"/>
      <c r="AW94" s="744"/>
      <c r="AX94" s="744"/>
      <c r="AY94" s="744"/>
      <c r="AZ94" s="744"/>
      <c r="BA94" s="744"/>
      <c r="BB94" s="744"/>
      <c r="BC94" s="744"/>
      <c r="BD94" s="744"/>
      <c r="BE94" s="744"/>
      <c r="BF94" s="744"/>
      <c r="BG94" s="744"/>
      <c r="BH94" s="744"/>
      <c r="BI94" s="744"/>
      <c r="BJ94" s="744"/>
      <c r="BK94" s="744"/>
      <c r="BL94" s="744"/>
      <c r="BM94" s="357"/>
      <c r="BN94" s="357"/>
      <c r="BO94" s="357"/>
      <c r="BP94" s="357"/>
      <c r="BQ94" s="357"/>
      <c r="BR94" s="357"/>
      <c r="BS94" s="357"/>
      <c r="BT94" s="357"/>
      <c r="BU94" s="357"/>
      <c r="BV94" s="357"/>
      <c r="BW94" s="357"/>
      <c r="BX94" s="357"/>
      <c r="BY94" s="357"/>
      <c r="BZ94" s="357"/>
    </row>
    <row r="95" spans="1:78" s="162" customFormat="1" ht="12.75">
      <c r="A95" s="204"/>
      <c r="B95" s="216"/>
      <c r="C95" s="216"/>
      <c r="D95" s="216"/>
      <c r="E95" s="216"/>
      <c r="F95" s="216"/>
      <c r="G95" s="216"/>
      <c r="H95" s="216"/>
      <c r="I95" s="216"/>
      <c r="J95" s="239"/>
      <c r="K95" s="157"/>
      <c r="L95" s="744"/>
      <c r="M95" s="744"/>
      <c r="N95" s="744"/>
      <c r="O95" s="744"/>
      <c r="P95" s="744"/>
      <c r="Q95" s="744"/>
      <c r="R95" s="744"/>
      <c r="S95" s="744"/>
      <c r="T95" s="744"/>
      <c r="U95" s="761"/>
      <c r="V95" s="761"/>
      <c r="W95" s="760">
        <v>35</v>
      </c>
      <c r="X95" s="773">
        <v>11.766666730244934</v>
      </c>
      <c r="Y95" s="773">
        <v>29.105667114257798</v>
      </c>
      <c r="Z95" s="773">
        <v>5.0230000813802063</v>
      </c>
      <c r="AA95" s="773">
        <v>6.9800000190734801</v>
      </c>
      <c r="AB95" s="773">
        <v>1.9199999570846498</v>
      </c>
      <c r="AC95" s="774">
        <v>59.800332387288364</v>
      </c>
      <c r="AD95" s="773">
        <v>23.433333079020169</v>
      </c>
      <c r="AE95" s="773">
        <v>6.9866666793823207</v>
      </c>
      <c r="AF95" s="773">
        <v>10.01</v>
      </c>
      <c r="AG95" s="773">
        <v>2.0118571349552661</v>
      </c>
      <c r="AH95" s="773">
        <v>34.785000119890448</v>
      </c>
      <c r="AI95" s="773">
        <v>7.3328572000775987</v>
      </c>
      <c r="AJ95" s="744"/>
      <c r="AK95" s="744"/>
      <c r="AL95" s="744"/>
      <c r="AM95" s="744"/>
      <c r="AN95" s="744"/>
      <c r="AO95" s="744"/>
      <c r="AP95" s="777"/>
      <c r="AQ95" s="783"/>
      <c r="AR95" s="778"/>
      <c r="AS95" s="744"/>
      <c r="AT95" s="744"/>
      <c r="AU95" s="744"/>
      <c r="AV95" s="744"/>
      <c r="AW95" s="744"/>
      <c r="AX95" s="744"/>
      <c r="AY95" s="744"/>
      <c r="AZ95" s="744"/>
      <c r="BA95" s="744"/>
      <c r="BB95" s="744"/>
      <c r="BC95" s="744"/>
      <c r="BD95" s="744"/>
      <c r="BE95" s="744"/>
      <c r="BF95" s="744"/>
      <c r="BG95" s="744"/>
      <c r="BH95" s="744"/>
      <c r="BI95" s="744"/>
      <c r="BJ95" s="744"/>
      <c r="BK95" s="744"/>
      <c r="BL95" s="744"/>
      <c r="BM95" s="357"/>
      <c r="BN95" s="357"/>
      <c r="BO95" s="357"/>
      <c r="BP95" s="357"/>
      <c r="BQ95" s="357"/>
      <c r="BR95" s="357"/>
      <c r="BS95" s="357"/>
      <c r="BT95" s="357"/>
      <c r="BU95" s="357"/>
      <c r="BV95" s="357"/>
      <c r="BW95" s="357"/>
      <c r="BX95" s="357"/>
      <c r="BY95" s="357"/>
      <c r="BZ95" s="357"/>
    </row>
    <row r="96" spans="1:78" s="162" customFormat="1" ht="12.75">
      <c r="A96" s="204"/>
      <c r="B96" s="216"/>
      <c r="C96" s="216"/>
      <c r="D96" s="216"/>
      <c r="E96" s="216"/>
      <c r="F96" s="216"/>
      <c r="G96" s="216"/>
      <c r="H96" s="216"/>
      <c r="I96" s="216"/>
      <c r="J96" s="239"/>
      <c r="K96" s="157"/>
      <c r="L96" s="744"/>
      <c r="M96" s="744"/>
      <c r="N96" s="744"/>
      <c r="O96" s="744"/>
      <c r="P96" s="744"/>
      <c r="Q96" s="744"/>
      <c r="R96" s="744"/>
      <c r="S96" s="744"/>
      <c r="T96" s="744"/>
      <c r="U96" s="761"/>
      <c r="V96" s="761">
        <v>36</v>
      </c>
      <c r="W96" s="760">
        <v>36</v>
      </c>
      <c r="X96" s="773">
        <v>13.800000190734799</v>
      </c>
      <c r="Y96" s="773">
        <v>30.579000473022401</v>
      </c>
      <c r="Z96" s="773">
        <v>6.1409997940063397</v>
      </c>
      <c r="AA96" s="773">
        <v>7</v>
      </c>
      <c r="AB96" s="773">
        <v>2.1640000343322701</v>
      </c>
      <c r="AC96" s="774">
        <v>64.350997924804602</v>
      </c>
      <c r="AD96" s="773">
        <v>23</v>
      </c>
      <c r="AE96" s="773">
        <v>6.67000007629394</v>
      </c>
      <c r="AF96" s="773">
        <v>10.5</v>
      </c>
      <c r="AG96" s="773">
        <v>1.20000004768371</v>
      </c>
      <c r="AH96" s="773">
        <v>32.310001373291001</v>
      </c>
      <c r="AI96" s="773">
        <v>6.97300004959106</v>
      </c>
      <c r="AJ96" s="744"/>
      <c r="AK96" s="744"/>
      <c r="AL96" s="744"/>
      <c r="AM96" s="744"/>
      <c r="AN96" s="744"/>
      <c r="AO96" s="744"/>
      <c r="AP96" s="777"/>
      <c r="AQ96" s="783"/>
      <c r="AR96" s="778"/>
      <c r="AS96" s="744"/>
      <c r="AT96" s="744"/>
      <c r="AU96" s="744"/>
      <c r="AV96" s="744"/>
      <c r="AW96" s="744"/>
      <c r="AX96" s="744"/>
      <c r="AY96" s="744"/>
      <c r="AZ96" s="744"/>
      <c r="BA96" s="744"/>
      <c r="BB96" s="744"/>
      <c r="BC96" s="744"/>
      <c r="BD96" s="744"/>
      <c r="BE96" s="744"/>
      <c r="BF96" s="744"/>
      <c r="BG96" s="744"/>
      <c r="BH96" s="744"/>
      <c r="BI96" s="744"/>
      <c r="BJ96" s="744"/>
      <c r="BK96" s="744"/>
      <c r="BL96" s="744"/>
      <c r="BM96" s="357"/>
      <c r="BN96" s="357"/>
      <c r="BO96" s="357"/>
      <c r="BP96" s="357"/>
      <c r="BQ96" s="357"/>
      <c r="BR96" s="357"/>
      <c r="BS96" s="357"/>
      <c r="BT96" s="357"/>
      <c r="BU96" s="357"/>
      <c r="BV96" s="357"/>
      <c r="BW96" s="357"/>
      <c r="BX96" s="357"/>
      <c r="BY96" s="357"/>
      <c r="BZ96" s="357"/>
    </row>
    <row r="97" spans="1:78" s="162" customFormat="1" ht="12.75">
      <c r="A97" s="204"/>
      <c r="B97" s="216"/>
      <c r="C97" s="216"/>
      <c r="D97" s="216"/>
      <c r="E97" s="216"/>
      <c r="F97" s="216"/>
      <c r="G97" s="216"/>
      <c r="H97" s="216"/>
      <c r="I97" s="216"/>
      <c r="J97" s="239"/>
      <c r="K97" s="157"/>
      <c r="L97" s="744"/>
      <c r="M97" s="744"/>
      <c r="N97" s="744"/>
      <c r="O97" s="744"/>
      <c r="P97" s="744"/>
      <c r="Q97" s="744"/>
      <c r="R97" s="744"/>
      <c r="S97" s="744"/>
      <c r="T97" s="744"/>
      <c r="U97" s="761"/>
      <c r="V97" s="761"/>
      <c r="W97" s="760">
        <v>37</v>
      </c>
      <c r="X97" s="773">
        <v>14.228571483067071</v>
      </c>
      <c r="Y97" s="773">
        <v>32.723000390189</v>
      </c>
      <c r="Z97" s="773">
        <v>4.9454285760000003</v>
      </c>
      <c r="AA97" s="773">
        <v>7.2014284819999999</v>
      </c>
      <c r="AB97" s="773">
        <v>1.3999999759999999</v>
      </c>
      <c r="AC97" s="774">
        <v>63.919498443603501</v>
      </c>
      <c r="AD97" s="773">
        <v>28.721428190000001</v>
      </c>
      <c r="AE97" s="773">
        <v>6.6328571180000004</v>
      </c>
      <c r="AF97" s="773">
        <v>9.9283333333333346</v>
      </c>
      <c r="AG97" s="773">
        <v>1.8319999831063358</v>
      </c>
      <c r="AH97" s="773">
        <v>35.785714830000003</v>
      </c>
      <c r="AI97" s="773">
        <v>7.0742856775011305</v>
      </c>
      <c r="AJ97" s="744"/>
      <c r="AK97" s="744"/>
      <c r="AL97" s="744"/>
      <c r="AM97" s="744"/>
      <c r="AN97" s="744"/>
      <c r="AO97" s="744"/>
      <c r="AP97" s="777"/>
      <c r="AQ97" s="777"/>
      <c r="AR97" s="778"/>
      <c r="AS97" s="744"/>
      <c r="AT97" s="744"/>
      <c r="AU97" s="744"/>
      <c r="AV97" s="744"/>
      <c r="AW97" s="744"/>
      <c r="AX97" s="744"/>
      <c r="AY97" s="744"/>
      <c r="AZ97" s="744"/>
      <c r="BA97" s="744"/>
      <c r="BB97" s="744"/>
      <c r="BC97" s="744"/>
      <c r="BD97" s="744"/>
      <c r="BE97" s="744"/>
      <c r="BF97" s="744"/>
      <c r="BG97" s="744"/>
      <c r="BH97" s="744"/>
      <c r="BI97" s="744"/>
      <c r="BJ97" s="744"/>
      <c r="BK97" s="744"/>
      <c r="BL97" s="744"/>
      <c r="BM97" s="357"/>
      <c r="BN97" s="357"/>
      <c r="BO97" s="357"/>
      <c r="BP97" s="357"/>
      <c r="BQ97" s="357"/>
      <c r="BR97" s="357"/>
      <c r="BS97" s="357"/>
      <c r="BT97" s="357"/>
      <c r="BU97" s="357"/>
      <c r="BV97" s="357"/>
      <c r="BW97" s="357"/>
      <c r="BX97" s="357"/>
      <c r="BY97" s="357"/>
      <c r="BZ97" s="357"/>
    </row>
    <row r="98" spans="1:78" s="162" customFormat="1" ht="12.75">
      <c r="A98" s="204"/>
      <c r="B98" s="216"/>
      <c r="C98" s="216"/>
      <c r="D98" s="216"/>
      <c r="E98" s="216"/>
      <c r="F98" s="216"/>
      <c r="G98" s="216"/>
      <c r="H98" s="216"/>
      <c r="I98" s="216"/>
      <c r="J98" s="239"/>
      <c r="K98" s="157"/>
      <c r="L98" s="744"/>
      <c r="M98" s="744"/>
      <c r="N98" s="744"/>
      <c r="O98" s="744"/>
      <c r="P98" s="744"/>
      <c r="Q98" s="744"/>
      <c r="R98" s="744"/>
      <c r="S98" s="744"/>
      <c r="T98" s="744"/>
      <c r="U98" s="761"/>
      <c r="V98" s="761"/>
      <c r="W98" s="760">
        <v>38</v>
      </c>
      <c r="X98" s="773">
        <v>15.157142909999999</v>
      </c>
      <c r="Y98" s="773">
        <v>38.73833338</v>
      </c>
      <c r="Z98" s="773">
        <v>4.7753333250000001</v>
      </c>
      <c r="AA98" s="773">
        <v>7.0799999920000003</v>
      </c>
      <c r="AB98" s="773">
        <v>0.80900001499999996</v>
      </c>
      <c r="AC98" s="774">
        <v>72.23585783</v>
      </c>
      <c r="AD98" s="773">
        <v>38.034285949999997</v>
      </c>
      <c r="AE98" s="773">
        <v>6.5185714450000001</v>
      </c>
      <c r="AF98" s="773">
        <v>10.001428600000001</v>
      </c>
      <c r="AG98" s="773">
        <v>1.9189999959999999</v>
      </c>
      <c r="AH98" s="773">
        <v>42.055714739999999</v>
      </c>
      <c r="AI98" s="773">
        <v>7.3512855940000001</v>
      </c>
      <c r="AJ98" s="744"/>
      <c r="AK98" s="744"/>
      <c r="AL98" s="744"/>
      <c r="AM98" s="744"/>
      <c r="AN98" s="744"/>
      <c r="AO98" s="744"/>
      <c r="AP98" s="777"/>
      <c r="AQ98" s="777"/>
      <c r="AR98" s="778"/>
      <c r="AS98" s="744"/>
      <c r="AT98" s="744"/>
      <c r="AU98" s="744"/>
      <c r="AV98" s="744"/>
      <c r="AW98" s="744"/>
      <c r="AX98" s="744"/>
      <c r="AY98" s="744"/>
      <c r="AZ98" s="744"/>
      <c r="BA98" s="744"/>
      <c r="BB98" s="744"/>
      <c r="BC98" s="744"/>
      <c r="BD98" s="744"/>
      <c r="BE98" s="744"/>
      <c r="BF98" s="744"/>
      <c r="BG98" s="744"/>
      <c r="BH98" s="744"/>
      <c r="BI98" s="744"/>
      <c r="BJ98" s="744"/>
      <c r="BK98" s="744"/>
      <c r="BL98" s="744"/>
      <c r="BM98" s="357"/>
      <c r="BN98" s="357"/>
      <c r="BO98" s="357"/>
      <c r="BP98" s="357"/>
      <c r="BQ98" s="357"/>
      <c r="BR98" s="357"/>
      <c r="BS98" s="357"/>
      <c r="BT98" s="357"/>
      <c r="BU98" s="357"/>
      <c r="BV98" s="357"/>
      <c r="BW98" s="357"/>
      <c r="BX98" s="357"/>
      <c r="BY98" s="357"/>
      <c r="BZ98" s="357"/>
    </row>
    <row r="99" spans="1:78" s="162" customFormat="1" ht="12.75">
      <c r="A99" s="204"/>
      <c r="B99" s="216"/>
      <c r="C99" s="216"/>
      <c r="D99" s="216"/>
      <c r="E99" s="216"/>
      <c r="F99" s="216"/>
      <c r="G99" s="216"/>
      <c r="H99" s="216"/>
      <c r="I99" s="216"/>
      <c r="J99" s="239"/>
      <c r="K99" s="157"/>
      <c r="L99" s="744"/>
      <c r="M99" s="744"/>
      <c r="N99" s="744"/>
      <c r="O99" s="744"/>
      <c r="P99" s="744"/>
      <c r="Q99" s="744"/>
      <c r="R99" s="744"/>
      <c r="S99" s="744"/>
      <c r="T99" s="744"/>
      <c r="U99" s="761"/>
      <c r="V99" s="761">
        <v>39</v>
      </c>
      <c r="W99" s="760">
        <v>39</v>
      </c>
      <c r="X99" s="773">
        <v>14.257142884390658</v>
      </c>
      <c r="Y99" s="773">
        <v>34.80900083269389</v>
      </c>
      <c r="Z99" s="773">
        <v>4.1092857973916139</v>
      </c>
      <c r="AA99" s="773">
        <v>6.8248571668352369</v>
      </c>
      <c r="AB99" s="773">
        <v>0.84642858164651058</v>
      </c>
      <c r="AC99" s="774">
        <v>72.897999999999996</v>
      </c>
      <c r="AD99" s="773">
        <v>36.480000087193012</v>
      </c>
      <c r="AE99" s="773">
        <v>7.5385714258466416</v>
      </c>
      <c r="AF99" s="773">
        <v>9.9984999999999999</v>
      </c>
      <c r="AG99" s="773">
        <v>1.9850000000000001</v>
      </c>
      <c r="AH99" s="773">
        <v>39.878572191510841</v>
      </c>
      <c r="AI99" s="773">
        <v>12.0242857251848</v>
      </c>
      <c r="AJ99" s="744"/>
      <c r="AK99" s="744"/>
      <c r="AL99" s="744"/>
      <c r="AM99" s="744"/>
      <c r="AN99" s="744"/>
      <c r="AO99" s="744"/>
      <c r="AP99" s="777"/>
      <c r="AQ99" s="777"/>
      <c r="AR99" s="778"/>
      <c r="AS99" s="744"/>
      <c r="AT99" s="744"/>
      <c r="AU99" s="744"/>
      <c r="AV99" s="744"/>
      <c r="AW99" s="744"/>
      <c r="AX99" s="744"/>
      <c r="AY99" s="744"/>
      <c r="AZ99" s="744"/>
      <c r="BA99" s="744"/>
      <c r="BB99" s="744"/>
      <c r="BC99" s="744"/>
      <c r="BD99" s="744"/>
      <c r="BE99" s="744"/>
      <c r="BF99" s="744"/>
      <c r="BG99" s="744"/>
      <c r="BH99" s="744"/>
      <c r="BI99" s="744"/>
      <c r="BJ99" s="744"/>
      <c r="BK99" s="744"/>
      <c r="BL99" s="744"/>
      <c r="BM99" s="357"/>
      <c r="BN99" s="357"/>
      <c r="BO99" s="357"/>
      <c r="BP99" s="357"/>
      <c r="BQ99" s="357"/>
      <c r="BR99" s="357"/>
      <c r="BS99" s="357"/>
      <c r="BT99" s="357"/>
      <c r="BU99" s="357"/>
      <c r="BV99" s="357"/>
      <c r="BW99" s="357"/>
      <c r="BX99" s="357"/>
      <c r="BY99" s="357"/>
      <c r="BZ99" s="357"/>
    </row>
    <row r="100" spans="1:78" s="162" customFormat="1" ht="12.75">
      <c r="A100" s="204"/>
      <c r="B100" s="216"/>
      <c r="C100" s="216"/>
      <c r="D100" s="216"/>
      <c r="E100" s="216"/>
      <c r="F100" s="216"/>
      <c r="G100" s="216"/>
      <c r="H100" s="216"/>
      <c r="I100" s="216"/>
      <c r="J100" s="239"/>
      <c r="K100" s="157"/>
      <c r="L100" s="744"/>
      <c r="M100" s="744"/>
      <c r="N100" s="744"/>
      <c r="O100" s="744"/>
      <c r="P100" s="744"/>
      <c r="Q100" s="744"/>
      <c r="R100" s="744"/>
      <c r="S100" s="744"/>
      <c r="T100" s="744"/>
      <c r="U100" s="761"/>
      <c r="V100" s="761"/>
      <c r="W100" s="760">
        <v>40</v>
      </c>
      <c r="X100" s="773">
        <v>15.11</v>
      </c>
      <c r="Y100" s="773">
        <v>35.9</v>
      </c>
      <c r="Z100" s="773">
        <v>4.0540000000000003</v>
      </c>
      <c r="AA100" s="773">
        <v>6.77</v>
      </c>
      <c r="AB100" s="773">
        <v>1.57</v>
      </c>
      <c r="AC100" s="774">
        <v>74.19</v>
      </c>
      <c r="AD100" s="773">
        <v>37.44</v>
      </c>
      <c r="AE100" s="773">
        <v>7.56</v>
      </c>
      <c r="AF100" s="773">
        <v>10.006</v>
      </c>
      <c r="AG100" s="773">
        <v>1.8959999999999999</v>
      </c>
      <c r="AH100" s="773">
        <v>35.11</v>
      </c>
      <c r="AI100" s="773">
        <v>12.5</v>
      </c>
      <c r="AJ100" s="744"/>
      <c r="AK100" s="744"/>
      <c r="AL100" s="744"/>
      <c r="AM100" s="744"/>
      <c r="AN100" s="744"/>
      <c r="AO100" s="744"/>
      <c r="AP100" s="777"/>
      <c r="AQ100" s="777"/>
      <c r="AR100" s="778"/>
      <c r="AS100" s="744"/>
      <c r="AT100" s="744"/>
      <c r="AU100" s="744"/>
      <c r="AV100" s="744"/>
      <c r="AW100" s="744"/>
      <c r="AX100" s="744"/>
      <c r="AY100" s="744"/>
      <c r="AZ100" s="744"/>
      <c r="BA100" s="744"/>
      <c r="BB100" s="744"/>
      <c r="BC100" s="744"/>
      <c r="BD100" s="744"/>
      <c r="BE100" s="744"/>
      <c r="BF100" s="744"/>
      <c r="BG100" s="744"/>
      <c r="BH100" s="744"/>
      <c r="BI100" s="744"/>
      <c r="BJ100" s="744"/>
      <c r="BK100" s="744"/>
      <c r="BL100" s="744"/>
      <c r="BM100" s="357"/>
      <c r="BN100" s="357"/>
      <c r="BO100" s="357"/>
      <c r="BP100" s="357"/>
      <c r="BQ100" s="357"/>
      <c r="BR100" s="357"/>
      <c r="BS100" s="357"/>
      <c r="BT100" s="357"/>
      <c r="BU100" s="357"/>
      <c r="BV100" s="357"/>
      <c r="BW100" s="357"/>
      <c r="BX100" s="357"/>
      <c r="BY100" s="357"/>
      <c r="BZ100" s="357"/>
    </row>
    <row r="101" spans="1:78" s="162" customFormat="1" ht="12.75">
      <c r="A101" s="204"/>
      <c r="B101" s="216"/>
      <c r="C101" s="216"/>
      <c r="D101" s="216"/>
      <c r="E101" s="216"/>
      <c r="F101" s="216"/>
      <c r="G101" s="216"/>
      <c r="H101" s="216"/>
      <c r="I101" s="216"/>
      <c r="J101" s="239"/>
      <c r="K101" s="157"/>
      <c r="L101" s="744"/>
      <c r="M101" s="744"/>
      <c r="N101" s="744"/>
      <c r="O101" s="744"/>
      <c r="P101" s="744"/>
      <c r="Q101" s="744"/>
      <c r="R101" s="744"/>
      <c r="S101" s="744"/>
      <c r="T101" s="744"/>
      <c r="U101" s="761"/>
      <c r="V101" s="761"/>
      <c r="W101" s="760">
        <v>41</v>
      </c>
      <c r="X101" s="773">
        <v>16.670000000000002</v>
      </c>
      <c r="Y101" s="773">
        <v>46.35</v>
      </c>
      <c r="Z101" s="773">
        <v>5.84</v>
      </c>
      <c r="AA101" s="773">
        <v>6.75</v>
      </c>
      <c r="AB101" s="773">
        <v>1.41</v>
      </c>
      <c r="AC101" s="774">
        <v>61.765000000000001</v>
      </c>
      <c r="AD101" s="773">
        <v>26.27</v>
      </c>
      <c r="AE101" s="773">
        <v>6.15</v>
      </c>
      <c r="AF101" s="773">
        <v>10.003</v>
      </c>
      <c r="AG101" s="773">
        <v>1.45</v>
      </c>
      <c r="AH101" s="773">
        <v>33.85</v>
      </c>
      <c r="AI101" s="773">
        <v>11.69</v>
      </c>
      <c r="AJ101" s="744"/>
      <c r="AK101" s="744"/>
      <c r="AL101" s="744"/>
      <c r="AM101" s="744"/>
      <c r="AN101" s="744"/>
      <c r="AO101" s="744"/>
      <c r="AP101" s="785"/>
      <c r="AQ101" s="777"/>
      <c r="AR101" s="778"/>
      <c r="AS101" s="744"/>
      <c r="AT101" s="744"/>
      <c r="AU101" s="744"/>
      <c r="AV101" s="744"/>
      <c r="AW101" s="744"/>
      <c r="AX101" s="744"/>
      <c r="AY101" s="744"/>
      <c r="AZ101" s="744"/>
      <c r="BA101" s="744"/>
      <c r="BB101" s="744"/>
      <c r="BC101" s="744"/>
      <c r="BD101" s="744"/>
      <c r="BE101" s="744"/>
      <c r="BF101" s="744"/>
      <c r="BG101" s="744"/>
      <c r="BH101" s="744"/>
      <c r="BI101" s="744"/>
      <c r="BJ101" s="744"/>
      <c r="BK101" s="744"/>
      <c r="BL101" s="744"/>
      <c r="BM101" s="357"/>
      <c r="BN101" s="357"/>
      <c r="BO101" s="357"/>
      <c r="BP101" s="357"/>
      <c r="BQ101" s="357"/>
      <c r="BR101" s="357"/>
      <c r="BS101" s="357"/>
      <c r="BT101" s="357"/>
      <c r="BU101" s="357"/>
      <c r="BV101" s="357"/>
      <c r="BW101" s="357"/>
      <c r="BX101" s="357"/>
      <c r="BY101" s="357"/>
      <c r="BZ101" s="357"/>
    </row>
    <row r="102" spans="1:78" s="171" customFormat="1" ht="12" customHeight="1">
      <c r="A102" s="204"/>
      <c r="B102" s="216"/>
      <c r="C102" s="216"/>
      <c r="D102" s="216"/>
      <c r="E102" s="216"/>
      <c r="F102" s="216"/>
      <c r="G102" s="216"/>
      <c r="H102" s="216"/>
      <c r="I102" s="216"/>
      <c r="J102" s="221"/>
      <c r="K102" s="170"/>
      <c r="L102" s="416"/>
      <c r="M102" s="416"/>
      <c r="N102" s="416"/>
      <c r="O102" s="416"/>
      <c r="P102" s="416"/>
      <c r="Q102" s="416"/>
      <c r="R102" s="416"/>
      <c r="S102" s="416"/>
      <c r="T102" s="416"/>
      <c r="U102" s="761"/>
      <c r="V102" s="761"/>
      <c r="W102" s="760">
        <v>42</v>
      </c>
      <c r="X102" s="773">
        <v>15.74</v>
      </c>
      <c r="Y102" s="773">
        <v>46.9</v>
      </c>
      <c r="Z102" s="773">
        <v>6.71</v>
      </c>
      <c r="AA102" s="773">
        <v>6.8819999999999997</v>
      </c>
      <c r="AB102" s="773">
        <v>1.8280000000000001</v>
      </c>
      <c r="AC102" s="774">
        <v>59.17</v>
      </c>
      <c r="AD102" s="773">
        <v>29.35</v>
      </c>
      <c r="AE102" s="773">
        <v>7.25</v>
      </c>
      <c r="AF102" s="773">
        <v>10</v>
      </c>
      <c r="AG102" s="773">
        <v>1.2998000000000001</v>
      </c>
      <c r="AH102" s="773">
        <v>35.061999999999998</v>
      </c>
      <c r="AI102" s="773">
        <v>8.66</v>
      </c>
      <c r="AJ102" s="416"/>
      <c r="AK102" s="416"/>
      <c r="AL102" s="416"/>
      <c r="AM102" s="416"/>
      <c r="AN102" s="416"/>
      <c r="AO102" s="416"/>
      <c r="AP102" s="785"/>
      <c r="AQ102" s="777"/>
      <c r="AR102" s="778"/>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358"/>
      <c r="BN102" s="358"/>
      <c r="BO102" s="358"/>
      <c r="BP102" s="358"/>
      <c r="BQ102" s="358"/>
      <c r="BR102" s="358"/>
      <c r="BS102" s="358"/>
      <c r="BT102" s="358"/>
      <c r="BU102" s="358"/>
      <c r="BV102" s="358"/>
      <c r="BW102" s="358"/>
      <c r="BX102" s="358"/>
      <c r="BY102" s="358"/>
      <c r="BZ102" s="358"/>
    </row>
    <row r="103" spans="1:78" s="169" customFormat="1" ht="14.1" customHeight="1">
      <c r="A103" s="204"/>
      <c r="B103" s="216"/>
      <c r="C103" s="216"/>
      <c r="D103" s="216"/>
      <c r="E103" s="216"/>
      <c r="F103" s="216"/>
      <c r="G103" s="216"/>
      <c r="H103" s="216"/>
      <c r="I103" s="216"/>
      <c r="J103" s="219"/>
      <c r="K103" s="174"/>
      <c r="L103" s="417"/>
      <c r="M103" s="417"/>
      <c r="N103" s="417"/>
      <c r="O103" s="417"/>
      <c r="P103" s="417"/>
      <c r="Q103" s="417"/>
      <c r="R103" s="417"/>
      <c r="S103" s="417"/>
      <c r="T103" s="417"/>
      <c r="U103" s="761"/>
      <c r="V103" s="761">
        <v>43</v>
      </c>
      <c r="W103" s="760">
        <v>43</v>
      </c>
      <c r="X103" s="773">
        <v>19.09</v>
      </c>
      <c r="Y103" s="773">
        <v>61.18</v>
      </c>
      <c r="Z103" s="773">
        <v>17.54</v>
      </c>
      <c r="AA103" s="773">
        <v>8.36</v>
      </c>
      <c r="AB103" s="773">
        <v>3.86</v>
      </c>
      <c r="AC103" s="774">
        <v>72.53</v>
      </c>
      <c r="AD103" s="773">
        <v>47.29</v>
      </c>
      <c r="AE103" s="773">
        <v>8.82</v>
      </c>
      <c r="AF103" s="773">
        <v>10.01</v>
      </c>
      <c r="AG103" s="773">
        <v>1.1467000000000001</v>
      </c>
      <c r="AH103" s="773">
        <v>41.86</v>
      </c>
      <c r="AI103" s="773">
        <v>9.673</v>
      </c>
      <c r="AJ103" s="417"/>
      <c r="AK103" s="417"/>
      <c r="AL103" s="417"/>
      <c r="AM103" s="417"/>
      <c r="AN103" s="417"/>
      <c r="AO103" s="417"/>
      <c r="AP103" s="785"/>
      <c r="AQ103" s="777"/>
      <c r="AR103" s="778"/>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359"/>
      <c r="BN103" s="359"/>
      <c r="BO103" s="359"/>
      <c r="BP103" s="359"/>
      <c r="BQ103" s="359"/>
      <c r="BR103" s="359"/>
      <c r="BS103" s="359"/>
      <c r="BT103" s="359"/>
      <c r="BU103" s="359"/>
      <c r="BV103" s="359"/>
      <c r="BW103" s="359"/>
      <c r="BX103" s="359"/>
      <c r="BY103" s="359"/>
      <c r="BZ103" s="359"/>
    </row>
    <row r="104" spans="1:78" s="140" customFormat="1" ht="12" customHeight="1">
      <c r="A104" s="204"/>
      <c r="B104" s="216"/>
      <c r="C104" s="216"/>
      <c r="D104" s="216"/>
      <c r="E104" s="216"/>
      <c r="F104" s="216"/>
      <c r="G104" s="216"/>
      <c r="H104" s="216"/>
      <c r="I104" s="216"/>
      <c r="J104" s="239"/>
      <c r="K104" s="157"/>
      <c r="L104" s="751"/>
      <c r="M104" s="751"/>
      <c r="N104" s="751"/>
      <c r="O104" s="751"/>
      <c r="P104" s="751"/>
      <c r="Q104" s="751"/>
      <c r="R104" s="751"/>
      <c r="S104" s="751"/>
      <c r="T104" s="751"/>
      <c r="U104" s="761"/>
      <c r="V104" s="761"/>
      <c r="W104" s="760">
        <v>44</v>
      </c>
      <c r="X104" s="773">
        <v>18.899999999999999</v>
      </c>
      <c r="Y104" s="773">
        <v>47.64</v>
      </c>
      <c r="Z104" s="773">
        <v>11.26</v>
      </c>
      <c r="AA104" s="773">
        <v>7.36</v>
      </c>
      <c r="AB104" s="773">
        <v>3.34</v>
      </c>
      <c r="AC104" s="774">
        <v>69.37</v>
      </c>
      <c r="AD104" s="773">
        <v>37.5</v>
      </c>
      <c r="AE104" s="773">
        <v>9.32</v>
      </c>
      <c r="AF104" s="773">
        <v>10</v>
      </c>
      <c r="AG104" s="773">
        <v>1.0329999999999999</v>
      </c>
      <c r="AH104" s="773">
        <v>40.99</v>
      </c>
      <c r="AI104" s="773">
        <v>11.93</v>
      </c>
      <c r="AJ104" s="751"/>
      <c r="AK104" s="751"/>
      <c r="AL104" s="751"/>
      <c r="AM104" s="751"/>
      <c r="AN104" s="751"/>
      <c r="AO104" s="751"/>
      <c r="AP104" s="777"/>
      <c r="AQ104" s="777"/>
      <c r="AR104" s="778"/>
      <c r="AS104" s="751"/>
      <c r="AT104" s="751"/>
      <c r="AU104" s="751"/>
      <c r="AV104" s="751"/>
      <c r="AW104" s="751"/>
      <c r="AX104" s="751"/>
      <c r="AY104" s="751"/>
      <c r="AZ104" s="751"/>
      <c r="BA104" s="751"/>
      <c r="BB104" s="751"/>
      <c r="BC104" s="751"/>
      <c r="BD104" s="751"/>
      <c r="BE104" s="751"/>
      <c r="BF104" s="751"/>
      <c r="BG104" s="751"/>
      <c r="BH104" s="751"/>
      <c r="BI104" s="751"/>
      <c r="BJ104" s="751"/>
      <c r="BK104" s="751"/>
      <c r="BL104" s="751"/>
      <c r="BM104" s="360"/>
      <c r="BN104" s="360"/>
      <c r="BO104" s="360"/>
      <c r="BP104" s="360"/>
      <c r="BQ104" s="360"/>
      <c r="BR104" s="360"/>
      <c r="BS104" s="360"/>
      <c r="BT104" s="360"/>
      <c r="BU104" s="360"/>
      <c r="BV104" s="360"/>
      <c r="BW104" s="360"/>
      <c r="BX104" s="360"/>
      <c r="BY104" s="360"/>
      <c r="BZ104" s="360"/>
    </row>
    <row r="105" spans="1:78" s="140" customFormat="1" ht="12" customHeight="1">
      <c r="A105" s="204"/>
      <c r="B105" s="216"/>
      <c r="C105" s="216"/>
      <c r="D105" s="216"/>
      <c r="E105" s="216"/>
      <c r="F105" s="216"/>
      <c r="G105" s="216"/>
      <c r="H105" s="216"/>
      <c r="I105" s="216"/>
      <c r="J105" s="239"/>
      <c r="K105" s="157"/>
      <c r="L105" s="751"/>
      <c r="M105" s="751"/>
      <c r="N105" s="751"/>
      <c r="O105" s="751"/>
      <c r="P105" s="751"/>
      <c r="Q105" s="751"/>
      <c r="R105" s="751"/>
      <c r="S105" s="751"/>
      <c r="T105" s="751"/>
      <c r="U105" s="761"/>
      <c r="V105" s="761"/>
      <c r="W105" s="760">
        <v>45</v>
      </c>
      <c r="X105" s="773">
        <v>25.86</v>
      </c>
      <c r="Y105" s="773">
        <v>57.13</v>
      </c>
      <c r="Z105" s="773">
        <v>16.84</v>
      </c>
      <c r="AA105" s="773">
        <v>7.94</v>
      </c>
      <c r="AB105" s="773">
        <v>4.54</v>
      </c>
      <c r="AC105" s="774">
        <v>81.2</v>
      </c>
      <c r="AD105" s="773">
        <v>105.06</v>
      </c>
      <c r="AE105" s="773">
        <v>17.329999999999998</v>
      </c>
      <c r="AF105" s="773">
        <v>10.01</v>
      </c>
      <c r="AG105" s="773">
        <v>1.56</v>
      </c>
      <c r="AH105" s="773">
        <v>54.37</v>
      </c>
      <c r="AI105" s="773">
        <v>16.29</v>
      </c>
      <c r="AJ105" s="751"/>
      <c r="AK105" s="751"/>
      <c r="AL105" s="751"/>
      <c r="AM105" s="751"/>
      <c r="AN105" s="751"/>
      <c r="AO105" s="751"/>
      <c r="AP105" s="777"/>
      <c r="AQ105" s="777"/>
      <c r="AR105" s="778"/>
      <c r="AS105" s="751"/>
      <c r="AT105" s="751"/>
      <c r="AU105" s="751"/>
      <c r="AV105" s="751"/>
      <c r="AW105" s="751"/>
      <c r="AX105" s="751"/>
      <c r="AY105" s="751"/>
      <c r="AZ105" s="751"/>
      <c r="BA105" s="751"/>
      <c r="BB105" s="751"/>
      <c r="BC105" s="751"/>
      <c r="BD105" s="751"/>
      <c r="BE105" s="751"/>
      <c r="BF105" s="751"/>
      <c r="BG105" s="751"/>
      <c r="BH105" s="751"/>
      <c r="BI105" s="751"/>
      <c r="BJ105" s="751"/>
      <c r="BK105" s="751"/>
      <c r="BL105" s="751"/>
      <c r="BM105" s="360"/>
      <c r="BN105" s="360"/>
      <c r="BO105" s="360"/>
      <c r="BP105" s="360"/>
      <c r="BQ105" s="360"/>
      <c r="BR105" s="360"/>
      <c r="BS105" s="360"/>
      <c r="BT105" s="360"/>
      <c r="BU105" s="360"/>
      <c r="BV105" s="360"/>
      <c r="BW105" s="360"/>
      <c r="BX105" s="360"/>
      <c r="BY105" s="360"/>
      <c r="BZ105" s="360"/>
    </row>
    <row r="106" spans="1:78" s="140" customFormat="1" ht="12" customHeight="1">
      <c r="A106" s="204"/>
      <c r="B106" s="216"/>
      <c r="C106" s="216"/>
      <c r="D106" s="216"/>
      <c r="E106" s="216"/>
      <c r="F106" s="216"/>
      <c r="G106" s="216"/>
      <c r="H106" s="216"/>
      <c r="I106" s="216"/>
      <c r="J106" s="239"/>
      <c r="K106" s="157"/>
      <c r="L106" s="751"/>
      <c r="M106" s="751"/>
      <c r="N106" s="751"/>
      <c r="O106" s="751"/>
      <c r="P106" s="751"/>
      <c r="Q106" s="751"/>
      <c r="R106" s="751"/>
      <c r="S106" s="751"/>
      <c r="T106" s="751"/>
      <c r="U106" s="761"/>
      <c r="V106" s="761"/>
      <c r="W106" s="760">
        <v>46</v>
      </c>
      <c r="X106" s="773">
        <v>26.7</v>
      </c>
      <c r="Y106" s="773">
        <v>72.62</v>
      </c>
      <c r="Z106" s="773">
        <v>24.07</v>
      </c>
      <c r="AA106" s="773">
        <v>9.76</v>
      </c>
      <c r="AB106" s="773">
        <v>6.16</v>
      </c>
      <c r="AC106" s="774">
        <v>117.17</v>
      </c>
      <c r="AD106" s="773">
        <v>102.46</v>
      </c>
      <c r="AE106" s="773">
        <v>13.6</v>
      </c>
      <c r="AF106" s="773">
        <v>10.007</v>
      </c>
      <c r="AG106" s="773">
        <v>1.7775000000000001</v>
      </c>
      <c r="AH106" s="773">
        <v>68.680000000000007</v>
      </c>
      <c r="AI106" s="773">
        <v>16.026</v>
      </c>
      <c r="AJ106" s="751"/>
      <c r="AK106" s="751"/>
      <c r="AL106" s="751"/>
      <c r="AM106" s="751"/>
      <c r="AN106" s="751"/>
      <c r="AO106" s="751"/>
      <c r="AP106" s="777"/>
      <c r="AQ106" s="777"/>
      <c r="AR106" s="778"/>
      <c r="AS106" s="751"/>
      <c r="AT106" s="751"/>
      <c r="AU106" s="751"/>
      <c r="AV106" s="751"/>
      <c r="AW106" s="751"/>
      <c r="AX106" s="751"/>
      <c r="AY106" s="751"/>
      <c r="AZ106" s="751"/>
      <c r="BA106" s="751"/>
      <c r="BB106" s="751"/>
      <c r="BC106" s="751"/>
      <c r="BD106" s="751"/>
      <c r="BE106" s="751"/>
      <c r="BF106" s="751"/>
      <c r="BG106" s="751"/>
      <c r="BH106" s="751"/>
      <c r="BI106" s="751"/>
      <c r="BJ106" s="751"/>
      <c r="BK106" s="751"/>
      <c r="BL106" s="751"/>
      <c r="BM106" s="360"/>
      <c r="BN106" s="360"/>
      <c r="BO106" s="360"/>
      <c r="BP106" s="360"/>
      <c r="BQ106" s="360"/>
      <c r="BR106" s="360"/>
      <c r="BS106" s="360"/>
      <c r="BT106" s="360"/>
      <c r="BU106" s="360"/>
      <c r="BV106" s="360"/>
      <c r="BW106" s="360"/>
      <c r="BX106" s="360"/>
      <c r="BY106" s="360"/>
      <c r="BZ106" s="360"/>
    </row>
    <row r="107" spans="1:78" s="179" customFormat="1" ht="12" customHeight="1">
      <c r="A107" s="204"/>
      <c r="B107" s="216"/>
      <c r="C107" s="216"/>
      <c r="D107" s="216"/>
      <c r="E107" s="216"/>
      <c r="F107" s="216"/>
      <c r="G107" s="216"/>
      <c r="H107" s="216"/>
      <c r="I107" s="216"/>
      <c r="J107" s="240"/>
      <c r="L107" s="418"/>
      <c r="M107" s="418"/>
      <c r="N107" s="418"/>
      <c r="O107" s="418"/>
      <c r="P107" s="418"/>
      <c r="Q107" s="418"/>
      <c r="R107" s="418"/>
      <c r="S107" s="418"/>
      <c r="T107" s="418"/>
      <c r="U107" s="761"/>
      <c r="V107" s="761"/>
      <c r="W107" s="760">
        <v>47</v>
      </c>
      <c r="X107" s="773">
        <v>25.93</v>
      </c>
      <c r="Y107" s="773">
        <v>62.65</v>
      </c>
      <c r="Z107" s="773">
        <v>50.4</v>
      </c>
      <c r="AA107" s="773">
        <v>8.19</v>
      </c>
      <c r="AB107" s="773">
        <v>4.76</v>
      </c>
      <c r="AC107" s="774">
        <v>90.89</v>
      </c>
      <c r="AD107" s="773">
        <v>51.21</v>
      </c>
      <c r="AE107" s="773">
        <v>12.141999999999999</v>
      </c>
      <c r="AF107" s="773">
        <v>10.01</v>
      </c>
      <c r="AG107" s="773">
        <v>1.9159999999999999</v>
      </c>
      <c r="AH107" s="773">
        <v>45.02</v>
      </c>
      <c r="AI107" s="773">
        <v>14.11</v>
      </c>
      <c r="AJ107" s="418"/>
      <c r="AK107" s="418"/>
      <c r="AL107" s="418"/>
      <c r="AM107" s="418"/>
      <c r="AN107" s="418"/>
      <c r="AO107" s="418"/>
      <c r="AP107" s="777"/>
      <c r="AQ107" s="777"/>
      <c r="AR107" s="778"/>
      <c r="AS107" s="418"/>
      <c r="AT107" s="418"/>
      <c r="AU107" s="418"/>
      <c r="AV107" s="418"/>
      <c r="AW107" s="418"/>
      <c r="AX107" s="418"/>
      <c r="AY107" s="418"/>
      <c r="AZ107" s="418"/>
      <c r="BA107" s="418"/>
      <c r="BB107" s="418"/>
      <c r="BC107" s="418"/>
      <c r="BD107" s="418"/>
      <c r="BE107" s="418"/>
      <c r="BF107" s="418"/>
      <c r="BG107" s="418"/>
      <c r="BH107" s="418"/>
      <c r="BI107" s="418"/>
      <c r="BJ107" s="418"/>
      <c r="BK107" s="418"/>
      <c r="BL107" s="418"/>
      <c r="BM107" s="361"/>
      <c r="BN107" s="361"/>
      <c r="BO107" s="361"/>
      <c r="BP107" s="361"/>
      <c r="BQ107" s="361"/>
      <c r="BR107" s="361"/>
      <c r="BS107" s="361"/>
      <c r="BT107" s="361"/>
      <c r="BU107" s="361"/>
      <c r="BV107" s="361"/>
      <c r="BW107" s="361"/>
      <c r="BX107" s="361"/>
      <c r="BY107" s="361"/>
      <c r="BZ107" s="361"/>
    </row>
    <row r="108" spans="1:78" s="140" customFormat="1" ht="12" customHeight="1">
      <c r="A108" s="204"/>
      <c r="B108" s="216"/>
      <c r="C108" s="216"/>
      <c r="D108" s="216"/>
      <c r="E108" s="216"/>
      <c r="F108" s="216"/>
      <c r="G108" s="216"/>
      <c r="H108" s="216"/>
      <c r="I108" s="216"/>
      <c r="J108" s="239"/>
      <c r="K108" s="157"/>
      <c r="L108" s="751"/>
      <c r="M108" s="751"/>
      <c r="N108" s="751"/>
      <c r="O108" s="751"/>
      <c r="P108" s="751"/>
      <c r="Q108" s="751"/>
      <c r="R108" s="751"/>
      <c r="S108" s="751"/>
      <c r="T108" s="751"/>
      <c r="U108" s="761"/>
      <c r="V108" s="761">
        <v>48</v>
      </c>
      <c r="W108" s="760">
        <v>48</v>
      </c>
      <c r="X108" s="773">
        <v>35.64</v>
      </c>
      <c r="Y108" s="773">
        <v>83.52</v>
      </c>
      <c r="Z108" s="773">
        <v>55.63</v>
      </c>
      <c r="AA108" s="773">
        <v>9.2100000000000009</v>
      </c>
      <c r="AB108" s="773">
        <v>5.88</v>
      </c>
      <c r="AC108" s="774">
        <v>77.62</v>
      </c>
      <c r="AD108" s="773">
        <v>70.7</v>
      </c>
      <c r="AE108" s="773">
        <v>10.96</v>
      </c>
      <c r="AF108" s="773">
        <v>10</v>
      </c>
      <c r="AG108" s="773">
        <v>1.0449999999999999</v>
      </c>
      <c r="AH108" s="773">
        <v>54.12</v>
      </c>
      <c r="AI108" s="773">
        <v>16.25</v>
      </c>
      <c r="AJ108" s="751"/>
      <c r="AK108" s="751"/>
      <c r="AL108" s="751"/>
      <c r="AM108" s="751"/>
      <c r="AN108" s="751"/>
      <c r="AO108" s="751"/>
      <c r="AP108" s="777"/>
      <c r="AQ108" s="777"/>
      <c r="AR108" s="778"/>
      <c r="AS108" s="751"/>
      <c r="AT108" s="751"/>
      <c r="AU108" s="751"/>
      <c r="AV108" s="751"/>
      <c r="AW108" s="751"/>
      <c r="AX108" s="751"/>
      <c r="AY108" s="751"/>
      <c r="AZ108" s="751"/>
      <c r="BA108" s="751"/>
      <c r="BB108" s="751"/>
      <c r="BC108" s="751"/>
      <c r="BD108" s="751"/>
      <c r="BE108" s="751"/>
      <c r="BF108" s="751"/>
      <c r="BG108" s="751"/>
      <c r="BH108" s="751"/>
      <c r="BI108" s="751"/>
      <c r="BJ108" s="751"/>
      <c r="BK108" s="751"/>
      <c r="BL108" s="751"/>
      <c r="BM108" s="360"/>
      <c r="BN108" s="360"/>
      <c r="BO108" s="360"/>
      <c r="BP108" s="360"/>
      <c r="BQ108" s="360"/>
      <c r="BR108" s="360"/>
      <c r="BS108" s="360"/>
      <c r="BT108" s="360"/>
      <c r="BU108" s="360"/>
      <c r="BV108" s="360"/>
      <c r="BW108" s="360"/>
      <c r="BX108" s="360"/>
      <c r="BY108" s="360"/>
      <c r="BZ108" s="360"/>
    </row>
    <row r="109" spans="1:78" s="140" customFormat="1" ht="12" customHeight="1">
      <c r="A109" s="204"/>
      <c r="B109" s="216"/>
      <c r="C109" s="216"/>
      <c r="D109" s="216"/>
      <c r="E109" s="216"/>
      <c r="F109" s="216"/>
      <c r="G109" s="216"/>
      <c r="H109" s="216"/>
      <c r="I109" s="216"/>
      <c r="J109" s="242"/>
      <c r="K109" s="144"/>
      <c r="L109" s="751"/>
      <c r="M109" s="751"/>
      <c r="N109" s="751"/>
      <c r="O109" s="751"/>
      <c r="P109" s="751"/>
      <c r="Q109" s="751"/>
      <c r="R109" s="751"/>
      <c r="S109" s="751"/>
      <c r="T109" s="751"/>
      <c r="U109" s="761"/>
      <c r="V109" s="761"/>
      <c r="W109" s="760">
        <v>49</v>
      </c>
      <c r="X109" s="773">
        <v>30.428599999999999</v>
      </c>
      <c r="Y109" s="773">
        <v>80.849999999999994</v>
      </c>
      <c r="Z109" s="773">
        <v>24.84</v>
      </c>
      <c r="AA109" s="773">
        <v>7.82</v>
      </c>
      <c r="AB109" s="773">
        <v>4.407</v>
      </c>
      <c r="AC109" s="774">
        <v>76.048000000000002</v>
      </c>
      <c r="AD109" s="773">
        <v>83.28</v>
      </c>
      <c r="AE109" s="773">
        <v>18.809999999999999</v>
      </c>
      <c r="AF109" s="773">
        <v>9.7970000000000006</v>
      </c>
      <c r="AG109" s="773">
        <v>0.55000000000000004</v>
      </c>
      <c r="AH109" s="773">
        <v>68.64</v>
      </c>
      <c r="AI109" s="773">
        <v>18.876000000000001</v>
      </c>
      <c r="AJ109" s="751"/>
      <c r="AK109" s="751"/>
      <c r="AL109" s="751"/>
      <c r="AM109" s="751"/>
      <c r="AN109" s="751"/>
      <c r="AO109" s="751"/>
      <c r="AP109" s="777"/>
      <c r="AQ109" s="777"/>
      <c r="AR109" s="778"/>
      <c r="AS109" s="751"/>
      <c r="AT109" s="751"/>
      <c r="AU109" s="751"/>
      <c r="AV109" s="751"/>
      <c r="AW109" s="751"/>
      <c r="AX109" s="751"/>
      <c r="AY109" s="751"/>
      <c r="AZ109" s="751"/>
      <c r="BA109" s="751"/>
      <c r="BB109" s="751"/>
      <c r="BC109" s="751"/>
      <c r="BD109" s="751"/>
      <c r="BE109" s="751"/>
      <c r="BF109" s="751"/>
      <c r="BG109" s="751"/>
      <c r="BH109" s="751"/>
      <c r="BI109" s="751"/>
      <c r="BJ109" s="751"/>
      <c r="BK109" s="751"/>
      <c r="BL109" s="751"/>
      <c r="BM109" s="360"/>
      <c r="BN109" s="360"/>
      <c r="BO109" s="360"/>
      <c r="BP109" s="360"/>
      <c r="BQ109" s="360"/>
      <c r="BR109" s="360"/>
      <c r="BS109" s="360"/>
      <c r="BT109" s="360"/>
      <c r="BU109" s="360"/>
      <c r="BV109" s="360"/>
      <c r="BW109" s="360"/>
      <c r="BX109" s="360"/>
      <c r="BY109" s="360"/>
      <c r="BZ109" s="360"/>
    </row>
    <row r="110" spans="1:78" s="140" customFormat="1" ht="12" customHeight="1">
      <c r="A110" s="204"/>
      <c r="B110" s="216"/>
      <c r="C110" s="216"/>
      <c r="D110" s="216"/>
      <c r="E110" s="216"/>
      <c r="F110" s="216"/>
      <c r="G110" s="216"/>
      <c r="H110" s="216"/>
      <c r="I110" s="216"/>
      <c r="J110" s="195"/>
      <c r="L110" s="751"/>
      <c r="M110" s="751"/>
      <c r="N110" s="751"/>
      <c r="O110" s="751"/>
      <c r="P110" s="751"/>
      <c r="Q110" s="751"/>
      <c r="R110" s="751"/>
      <c r="S110" s="751"/>
      <c r="T110" s="751"/>
      <c r="U110" s="761"/>
      <c r="V110" s="761"/>
      <c r="W110" s="760">
        <v>50</v>
      </c>
      <c r="X110" s="773">
        <v>22.7</v>
      </c>
      <c r="Y110" s="773">
        <v>63.198999999999998</v>
      </c>
      <c r="Z110" s="773">
        <v>17.25</v>
      </c>
      <c r="AA110" s="773">
        <v>8.0939999999999994</v>
      </c>
      <c r="AB110" s="773">
        <v>4.99</v>
      </c>
      <c r="AC110" s="774">
        <v>74.156999999999996</v>
      </c>
      <c r="AD110" s="773">
        <v>68.84</v>
      </c>
      <c r="AE110" s="773">
        <v>17.55</v>
      </c>
      <c r="AF110" s="773">
        <v>10.211399999999999</v>
      </c>
      <c r="AG110" s="773">
        <v>1.0795999999999999</v>
      </c>
      <c r="AH110" s="773">
        <v>70.275999999999996</v>
      </c>
      <c r="AI110" s="773">
        <v>21.06</v>
      </c>
      <c r="AJ110" s="751"/>
      <c r="AK110" s="751"/>
      <c r="AL110" s="751"/>
      <c r="AM110" s="751"/>
      <c r="AN110" s="751"/>
      <c r="AO110" s="751"/>
      <c r="AP110" s="777"/>
      <c r="AQ110" s="777"/>
      <c r="AR110" s="778"/>
      <c r="AS110" s="751"/>
      <c r="AT110" s="751"/>
      <c r="AU110" s="751"/>
      <c r="AV110" s="751"/>
      <c r="AW110" s="751"/>
      <c r="AX110" s="751"/>
      <c r="AY110" s="751"/>
      <c r="AZ110" s="751"/>
      <c r="BA110" s="751"/>
      <c r="BB110" s="751"/>
      <c r="BC110" s="751"/>
      <c r="BD110" s="751"/>
      <c r="BE110" s="751"/>
      <c r="BF110" s="751"/>
      <c r="BG110" s="751"/>
      <c r="BH110" s="751"/>
      <c r="BI110" s="751"/>
      <c r="BJ110" s="751"/>
      <c r="BK110" s="751"/>
      <c r="BL110" s="751"/>
      <c r="BM110" s="360"/>
      <c r="BN110" s="360"/>
      <c r="BO110" s="360"/>
      <c r="BP110" s="360"/>
      <c r="BQ110" s="360"/>
      <c r="BR110" s="360"/>
      <c r="BS110" s="360"/>
      <c r="BT110" s="360"/>
      <c r="BU110" s="360"/>
      <c r="BV110" s="360"/>
      <c r="BW110" s="360"/>
      <c r="BX110" s="360"/>
      <c r="BY110" s="360"/>
      <c r="BZ110" s="360"/>
    </row>
    <row r="111" spans="1:78" s="140" customFormat="1" ht="12" customHeight="1">
      <c r="A111" s="204"/>
      <c r="B111" s="216"/>
      <c r="C111" s="216"/>
      <c r="D111" s="216"/>
      <c r="E111" s="216"/>
      <c r="F111" s="216"/>
      <c r="G111" s="216"/>
      <c r="H111" s="216"/>
      <c r="I111" s="216"/>
      <c r="J111" s="195"/>
      <c r="L111" s="751"/>
      <c r="M111" s="751"/>
      <c r="N111" s="751"/>
      <c r="O111" s="751"/>
      <c r="P111" s="751"/>
      <c r="Q111" s="751"/>
      <c r="R111" s="751"/>
      <c r="S111" s="751"/>
      <c r="T111" s="751"/>
      <c r="U111" s="761"/>
      <c r="V111" s="761">
        <v>51</v>
      </c>
      <c r="W111" s="760">
        <v>51</v>
      </c>
      <c r="X111" s="773">
        <v>46.13</v>
      </c>
      <c r="Y111" s="773">
        <v>87.03</v>
      </c>
      <c r="Z111" s="773">
        <v>16.510000000000002</v>
      </c>
      <c r="AA111" s="773">
        <v>14.24</v>
      </c>
      <c r="AB111" s="773">
        <v>12.81</v>
      </c>
      <c r="AC111" s="774">
        <v>174.00200000000001</v>
      </c>
      <c r="AD111" s="773">
        <v>147.96</v>
      </c>
      <c r="AE111" s="773">
        <v>28.163</v>
      </c>
      <c r="AF111" s="773">
        <v>10</v>
      </c>
      <c r="AG111" s="773">
        <v>0.79949999999999999</v>
      </c>
      <c r="AH111" s="773">
        <v>224.41200000000001</v>
      </c>
      <c r="AI111" s="773">
        <v>46.25</v>
      </c>
      <c r="AJ111" s="751"/>
      <c r="AK111" s="751"/>
      <c r="AL111" s="751"/>
      <c r="AM111" s="751"/>
      <c r="AN111" s="751"/>
      <c r="AO111" s="751"/>
      <c r="AP111" s="777"/>
      <c r="AQ111" s="777"/>
      <c r="AR111" s="778"/>
      <c r="AS111" s="751"/>
      <c r="AT111" s="751"/>
      <c r="AU111" s="751"/>
      <c r="AV111" s="751"/>
      <c r="AW111" s="751"/>
      <c r="AX111" s="751"/>
      <c r="AY111" s="751"/>
      <c r="AZ111" s="751"/>
      <c r="BA111" s="751"/>
      <c r="BB111" s="751"/>
      <c r="BC111" s="751"/>
      <c r="BD111" s="751"/>
      <c r="BE111" s="751"/>
      <c r="BF111" s="751"/>
      <c r="BG111" s="751"/>
      <c r="BH111" s="751"/>
      <c r="BI111" s="751"/>
      <c r="BJ111" s="751"/>
      <c r="BK111" s="751"/>
      <c r="BL111" s="751"/>
      <c r="BM111" s="360"/>
      <c r="BN111" s="360"/>
      <c r="BO111" s="360"/>
      <c r="BP111" s="360"/>
      <c r="BQ111" s="360"/>
      <c r="BR111" s="360"/>
      <c r="BS111" s="360"/>
      <c r="BT111" s="360"/>
      <c r="BU111" s="360"/>
      <c r="BV111" s="360"/>
      <c r="BW111" s="360"/>
      <c r="BX111" s="360"/>
      <c r="BY111" s="360"/>
      <c r="BZ111" s="360"/>
    </row>
    <row r="112" spans="1:78" s="140" customFormat="1" ht="12" customHeight="1">
      <c r="A112" s="204"/>
      <c r="B112" s="216"/>
      <c r="C112" s="216"/>
      <c r="D112" s="216"/>
      <c r="E112" s="216"/>
      <c r="F112" s="216"/>
      <c r="G112" s="216"/>
      <c r="H112" s="216"/>
      <c r="I112" s="216"/>
      <c r="J112" s="195"/>
      <c r="L112" s="751"/>
      <c r="M112" s="751"/>
      <c r="N112" s="751"/>
      <c r="O112" s="751"/>
      <c r="P112" s="751"/>
      <c r="Q112" s="751"/>
      <c r="R112" s="751"/>
      <c r="S112" s="751"/>
      <c r="T112" s="751"/>
      <c r="U112" s="761"/>
      <c r="V112" s="761"/>
      <c r="W112" s="760">
        <v>52</v>
      </c>
      <c r="X112" s="773">
        <v>63.850999999999999</v>
      </c>
      <c r="Y112" s="773">
        <v>110.661</v>
      </c>
      <c r="Z112" s="773">
        <v>18.1387</v>
      </c>
      <c r="AA112" s="773">
        <v>15.1157</v>
      </c>
      <c r="AB112" s="773">
        <v>15.846</v>
      </c>
      <c r="AC112" s="774">
        <v>338.70569999999998</v>
      </c>
      <c r="AD112" s="773">
        <v>198.84569999999999</v>
      </c>
      <c r="AE112" s="773">
        <v>41.433</v>
      </c>
      <c r="AF112" s="773">
        <v>10.01</v>
      </c>
      <c r="AG112" s="773">
        <v>1.25685</v>
      </c>
      <c r="AH112" s="773">
        <v>214.35</v>
      </c>
      <c r="AI112" s="773">
        <v>76.91</v>
      </c>
      <c r="AJ112" s="751"/>
      <c r="AK112" s="751"/>
      <c r="AL112" s="751"/>
      <c r="AM112" s="751"/>
      <c r="AN112" s="751"/>
      <c r="AO112" s="751"/>
      <c r="AP112" s="777"/>
      <c r="AQ112" s="777"/>
      <c r="AR112" s="778"/>
      <c r="AS112" s="751"/>
      <c r="AT112" s="751"/>
      <c r="AU112" s="751"/>
      <c r="AV112" s="751"/>
      <c r="AW112" s="751"/>
      <c r="AX112" s="751"/>
      <c r="AY112" s="751"/>
      <c r="AZ112" s="751"/>
      <c r="BA112" s="751"/>
      <c r="BB112" s="751"/>
      <c r="BC112" s="751"/>
      <c r="BD112" s="751"/>
      <c r="BE112" s="751"/>
      <c r="BF112" s="751"/>
      <c r="BG112" s="751"/>
      <c r="BH112" s="751"/>
      <c r="BI112" s="751"/>
      <c r="BJ112" s="751"/>
      <c r="BK112" s="751"/>
      <c r="BL112" s="751"/>
      <c r="BM112" s="360"/>
      <c r="BN112" s="360"/>
      <c r="BO112" s="360"/>
      <c r="BP112" s="360"/>
      <c r="BQ112" s="360"/>
      <c r="BR112" s="360"/>
      <c r="BS112" s="360"/>
      <c r="BT112" s="360"/>
      <c r="BU112" s="360"/>
      <c r="BV112" s="360"/>
      <c r="BW112" s="360"/>
      <c r="BX112" s="360"/>
      <c r="BY112" s="360"/>
      <c r="BZ112" s="360"/>
    </row>
    <row r="113" spans="1:78" s="140" customFormat="1" ht="12" customHeight="1">
      <c r="A113" s="204"/>
      <c r="B113" s="216"/>
      <c r="C113" s="216"/>
      <c r="D113" s="216"/>
      <c r="E113" s="216"/>
      <c r="F113" s="216"/>
      <c r="G113" s="216"/>
      <c r="H113" s="216"/>
      <c r="I113" s="216"/>
      <c r="J113" s="195"/>
      <c r="L113" s="751"/>
      <c r="M113" s="751"/>
      <c r="N113" s="751"/>
      <c r="O113" s="751"/>
      <c r="P113" s="751"/>
      <c r="Q113" s="751"/>
      <c r="R113" s="751"/>
      <c r="S113" s="751"/>
      <c r="T113" s="751"/>
      <c r="U113" s="761">
        <v>2016</v>
      </c>
      <c r="V113" s="789">
        <v>1</v>
      </c>
      <c r="W113" s="760">
        <v>1</v>
      </c>
      <c r="X113" s="773">
        <v>40.61</v>
      </c>
      <c r="Y113" s="773">
        <v>96.75</v>
      </c>
      <c r="Z113" s="773">
        <v>16.37</v>
      </c>
      <c r="AA113" s="773">
        <v>12.12</v>
      </c>
      <c r="AB113" s="773">
        <v>8.33</v>
      </c>
      <c r="AC113" s="774">
        <v>165.03200000000001</v>
      </c>
      <c r="AD113" s="773">
        <v>95.83</v>
      </c>
      <c r="AE113" s="773">
        <v>18.5</v>
      </c>
      <c r="AF113" s="773">
        <v>10.01</v>
      </c>
      <c r="AG113" s="773">
        <v>1.23</v>
      </c>
      <c r="AH113" s="773">
        <v>109.19</v>
      </c>
      <c r="AI113" s="773">
        <v>37.270000000000003</v>
      </c>
      <c r="AJ113" s="751"/>
      <c r="AK113" s="751"/>
      <c r="AL113" s="751"/>
      <c r="AM113" s="751"/>
      <c r="AN113" s="751"/>
      <c r="AO113" s="751"/>
      <c r="AP113" s="777"/>
      <c r="AQ113" s="777"/>
      <c r="AR113" s="778"/>
      <c r="AS113" s="751"/>
      <c r="AT113" s="751"/>
      <c r="AU113" s="751"/>
      <c r="AV113" s="751"/>
      <c r="AW113" s="751"/>
      <c r="AX113" s="751"/>
      <c r="AY113" s="751"/>
      <c r="AZ113" s="751"/>
      <c r="BA113" s="751"/>
      <c r="BB113" s="751"/>
      <c r="BC113" s="751"/>
      <c r="BD113" s="751"/>
      <c r="BE113" s="751"/>
      <c r="BF113" s="751"/>
      <c r="BG113" s="751"/>
      <c r="BH113" s="751"/>
      <c r="BI113" s="751"/>
      <c r="BJ113" s="751"/>
      <c r="BK113" s="751"/>
      <c r="BL113" s="751"/>
      <c r="BM113" s="360"/>
      <c r="BN113" s="360"/>
      <c r="BO113" s="360"/>
      <c r="BP113" s="360"/>
      <c r="BQ113" s="360"/>
      <c r="BR113" s="360"/>
      <c r="BS113" s="360"/>
      <c r="BT113" s="360"/>
      <c r="BU113" s="360"/>
      <c r="BV113" s="360"/>
      <c r="BW113" s="360"/>
      <c r="BX113" s="360"/>
      <c r="BY113" s="360"/>
      <c r="BZ113" s="360"/>
    </row>
    <row r="114" spans="1:78" s="140" customFormat="1" ht="12" customHeight="1">
      <c r="A114" s="204"/>
      <c r="B114" s="216"/>
      <c r="C114" s="216"/>
      <c r="D114" s="216"/>
      <c r="E114" s="216"/>
      <c r="F114" s="216"/>
      <c r="G114" s="216"/>
      <c r="H114" s="216"/>
      <c r="I114" s="216"/>
      <c r="J114" s="195"/>
      <c r="L114" s="751"/>
      <c r="M114" s="751"/>
      <c r="N114" s="751"/>
      <c r="O114" s="751"/>
      <c r="P114" s="751"/>
      <c r="Q114" s="751"/>
      <c r="R114" s="751"/>
      <c r="S114" s="751"/>
      <c r="T114" s="751"/>
      <c r="U114" s="761"/>
      <c r="V114" s="789"/>
      <c r="W114" s="760">
        <v>2</v>
      </c>
      <c r="X114" s="773">
        <v>29.82</v>
      </c>
      <c r="Y114" s="773">
        <v>76.510000000000005</v>
      </c>
      <c r="Z114" s="773">
        <v>15.9</v>
      </c>
      <c r="AA114" s="773">
        <v>10.45</v>
      </c>
      <c r="AB114" s="773">
        <v>5.38</v>
      </c>
      <c r="AC114" s="774">
        <v>137.04</v>
      </c>
      <c r="AD114" s="773">
        <v>78.260000000000005</v>
      </c>
      <c r="AE114" s="773">
        <v>13.1</v>
      </c>
      <c r="AF114" s="773">
        <v>10</v>
      </c>
      <c r="AG114" s="773">
        <v>1.18</v>
      </c>
      <c r="AH114" s="773">
        <v>177.91</v>
      </c>
      <c r="AI114" s="773">
        <v>53.34</v>
      </c>
      <c r="AJ114" s="751"/>
      <c r="AK114" s="751"/>
      <c r="AL114" s="751"/>
      <c r="AM114" s="751"/>
      <c r="AN114" s="751"/>
      <c r="AO114" s="751"/>
      <c r="AP114" s="777"/>
      <c r="AQ114" s="777"/>
      <c r="AR114" s="778"/>
      <c r="AS114" s="751"/>
      <c r="AT114" s="751"/>
      <c r="AU114" s="751"/>
      <c r="AV114" s="751"/>
      <c r="AW114" s="751"/>
      <c r="AX114" s="751"/>
      <c r="AY114" s="751"/>
      <c r="AZ114" s="751"/>
      <c r="BA114" s="751"/>
      <c r="BB114" s="751"/>
      <c r="BC114" s="751"/>
      <c r="BD114" s="751"/>
      <c r="BE114" s="751"/>
      <c r="BF114" s="751"/>
      <c r="BG114" s="751"/>
      <c r="BH114" s="751"/>
      <c r="BI114" s="751"/>
      <c r="BJ114" s="751"/>
      <c r="BK114" s="751"/>
      <c r="BL114" s="751"/>
      <c r="BM114" s="360"/>
      <c r="BN114" s="360"/>
      <c r="BO114" s="360"/>
      <c r="BP114" s="360"/>
      <c r="BQ114" s="360"/>
      <c r="BR114" s="360"/>
      <c r="BS114" s="360"/>
      <c r="BT114" s="360"/>
      <c r="BU114" s="360"/>
      <c r="BV114" s="360"/>
      <c r="BW114" s="360"/>
      <c r="BX114" s="360"/>
      <c r="BY114" s="360"/>
      <c r="BZ114" s="360"/>
    </row>
    <row r="115" spans="1:78" s="140" customFormat="1" ht="12" customHeight="1">
      <c r="A115" s="204"/>
      <c r="B115" s="216"/>
      <c r="C115" s="216"/>
      <c r="D115" s="216"/>
      <c r="E115" s="216"/>
      <c r="F115" s="216"/>
      <c r="G115" s="216"/>
      <c r="H115" s="216"/>
      <c r="I115" s="216"/>
      <c r="J115" s="195"/>
      <c r="L115" s="751"/>
      <c r="M115" s="751"/>
      <c r="N115" s="751"/>
      <c r="O115" s="751"/>
      <c r="P115" s="751"/>
      <c r="Q115" s="751"/>
      <c r="R115" s="751"/>
      <c r="S115" s="751"/>
      <c r="T115" s="751"/>
      <c r="U115" s="761"/>
      <c r="V115" s="789"/>
      <c r="W115" s="760">
        <v>3</v>
      </c>
      <c r="X115" s="773">
        <v>27.06</v>
      </c>
      <c r="Y115" s="773">
        <v>80.096000000000004</v>
      </c>
      <c r="Z115" s="773">
        <v>29.21</v>
      </c>
      <c r="AA115" s="773">
        <v>10.396000000000001</v>
      </c>
      <c r="AB115" s="773">
        <v>5.29</v>
      </c>
      <c r="AC115" s="774">
        <v>102.45</v>
      </c>
      <c r="AD115" s="773">
        <v>101.264</v>
      </c>
      <c r="AE115" s="773">
        <v>15.26</v>
      </c>
      <c r="AF115" s="773">
        <v>10.01</v>
      </c>
      <c r="AG115" s="773">
        <v>1.2529999999999999</v>
      </c>
      <c r="AH115" s="773">
        <v>248.28</v>
      </c>
      <c r="AI115" s="773">
        <v>76.69</v>
      </c>
      <c r="AJ115" s="751"/>
      <c r="AK115" s="751"/>
      <c r="AL115" s="751"/>
      <c r="AM115" s="751"/>
      <c r="AN115" s="751"/>
      <c r="AO115" s="751"/>
      <c r="AP115" s="777"/>
      <c r="AQ115" s="777"/>
      <c r="AR115" s="778"/>
      <c r="AS115" s="751"/>
      <c r="AT115" s="751"/>
      <c r="AU115" s="751"/>
      <c r="AV115" s="751"/>
      <c r="AW115" s="751"/>
      <c r="AX115" s="751"/>
      <c r="AY115" s="751"/>
      <c r="AZ115" s="751"/>
      <c r="BA115" s="751"/>
      <c r="BB115" s="751"/>
      <c r="BC115" s="751"/>
      <c r="BD115" s="751"/>
      <c r="BE115" s="751"/>
      <c r="BF115" s="751"/>
      <c r="BG115" s="751"/>
      <c r="BH115" s="751"/>
      <c r="BI115" s="751"/>
      <c r="BJ115" s="751"/>
      <c r="BK115" s="751"/>
      <c r="BL115" s="751"/>
      <c r="BM115" s="360"/>
      <c r="BN115" s="360"/>
      <c r="BO115" s="360"/>
      <c r="BP115" s="360"/>
      <c r="BQ115" s="360"/>
      <c r="BR115" s="360"/>
      <c r="BS115" s="360"/>
      <c r="BT115" s="360"/>
      <c r="BU115" s="360"/>
      <c r="BV115" s="360"/>
      <c r="BW115" s="360"/>
      <c r="BX115" s="360"/>
      <c r="BY115" s="360"/>
      <c r="BZ115" s="360"/>
    </row>
    <row r="116" spans="1:78" s="179" customFormat="1" ht="12" customHeight="1">
      <c r="A116" s="204"/>
      <c r="B116" s="216"/>
      <c r="C116" s="216"/>
      <c r="D116" s="216"/>
      <c r="E116" s="216"/>
      <c r="F116" s="216"/>
      <c r="G116" s="216"/>
      <c r="H116" s="216"/>
      <c r="I116" s="216"/>
      <c r="J116" s="240"/>
      <c r="L116" s="418"/>
      <c r="M116" s="418"/>
      <c r="N116" s="418"/>
      <c r="O116" s="418"/>
      <c r="P116" s="418"/>
      <c r="Q116" s="418"/>
      <c r="R116" s="418"/>
      <c r="S116" s="418"/>
      <c r="T116" s="418"/>
      <c r="U116" s="761"/>
      <c r="V116" s="789">
        <v>4</v>
      </c>
      <c r="W116" s="760">
        <v>4</v>
      </c>
      <c r="X116" s="773">
        <v>27.93</v>
      </c>
      <c r="Y116" s="773">
        <v>77.09</v>
      </c>
      <c r="Z116" s="773">
        <v>20.7</v>
      </c>
      <c r="AA116" s="773">
        <v>10.32</v>
      </c>
      <c r="AB116" s="773">
        <v>6.0640000000000001</v>
      </c>
      <c r="AC116" s="774">
        <v>93.71</v>
      </c>
      <c r="AD116" s="773">
        <v>79.73</v>
      </c>
      <c r="AE116" s="773">
        <v>12.66</v>
      </c>
      <c r="AF116" s="773">
        <v>10.01</v>
      </c>
      <c r="AG116" s="773">
        <v>1.22</v>
      </c>
      <c r="AH116" s="773">
        <v>142.55000000000001</v>
      </c>
      <c r="AI116" s="773">
        <v>40.92</v>
      </c>
      <c r="AJ116" s="418"/>
      <c r="AK116" s="418"/>
      <c r="AL116" s="418"/>
      <c r="AM116" s="418"/>
      <c r="AN116" s="418"/>
      <c r="AO116" s="418"/>
      <c r="AP116" s="790"/>
      <c r="AQ116" s="777"/>
      <c r="AR116" s="778"/>
      <c r="AS116" s="418"/>
      <c r="AT116" s="418"/>
      <c r="AU116" s="418"/>
      <c r="AV116" s="418"/>
      <c r="AW116" s="418"/>
      <c r="AX116" s="418"/>
      <c r="AY116" s="418"/>
      <c r="AZ116" s="418"/>
      <c r="BA116" s="418"/>
      <c r="BB116" s="418"/>
      <c r="BC116" s="418"/>
      <c r="BD116" s="418"/>
      <c r="BE116" s="418"/>
      <c r="BF116" s="418"/>
      <c r="BG116" s="418"/>
      <c r="BH116" s="418"/>
      <c r="BI116" s="418"/>
      <c r="BJ116" s="418"/>
      <c r="BK116" s="418"/>
      <c r="BL116" s="418"/>
      <c r="BM116" s="361"/>
      <c r="BN116" s="361"/>
      <c r="BO116" s="361"/>
      <c r="BP116" s="361"/>
      <c r="BQ116" s="361"/>
      <c r="BR116" s="361"/>
      <c r="BS116" s="361"/>
      <c r="BT116" s="361"/>
      <c r="BU116" s="361"/>
      <c r="BV116" s="361"/>
      <c r="BW116" s="361"/>
      <c r="BX116" s="361"/>
      <c r="BY116" s="361"/>
      <c r="BZ116" s="361"/>
    </row>
    <row r="117" spans="1:78" s="140" customFormat="1" ht="12" customHeight="1">
      <c r="A117" s="204"/>
      <c r="B117" s="216"/>
      <c r="C117" s="216"/>
      <c r="D117" s="216"/>
      <c r="E117" s="216"/>
      <c r="F117" s="216"/>
      <c r="G117" s="216"/>
      <c r="H117" s="216"/>
      <c r="I117" s="216"/>
      <c r="J117" s="195"/>
      <c r="L117" s="751"/>
      <c r="M117" s="751"/>
      <c r="N117" s="751"/>
      <c r="O117" s="751"/>
      <c r="P117" s="751"/>
      <c r="Q117" s="751"/>
      <c r="R117" s="751"/>
      <c r="S117" s="751"/>
      <c r="T117" s="751"/>
      <c r="U117" s="761"/>
      <c r="V117" s="789"/>
      <c r="W117" s="760">
        <v>5</v>
      </c>
      <c r="X117" s="773">
        <v>49.585999999999999</v>
      </c>
      <c r="Y117" s="773">
        <v>140.12</v>
      </c>
      <c r="Z117" s="773">
        <v>74.02</v>
      </c>
      <c r="AA117" s="773">
        <v>14.34</v>
      </c>
      <c r="AB117" s="773">
        <v>9.59</v>
      </c>
      <c r="AC117" s="774">
        <v>142.55000000000001</v>
      </c>
      <c r="AD117" s="773">
        <v>128.66</v>
      </c>
      <c r="AE117" s="773">
        <v>24.24</v>
      </c>
      <c r="AF117" s="773">
        <v>10.01</v>
      </c>
      <c r="AG117" s="773">
        <v>1.17</v>
      </c>
      <c r="AH117" s="773">
        <v>251.59399999999999</v>
      </c>
      <c r="AI117" s="773">
        <v>58.97</v>
      </c>
      <c r="AJ117" s="751"/>
      <c r="AK117" s="751"/>
      <c r="AL117" s="751"/>
      <c r="AM117" s="751"/>
      <c r="AN117" s="751"/>
      <c r="AO117" s="751"/>
      <c r="AP117" s="777"/>
      <c r="AQ117" s="777"/>
      <c r="AR117" s="778"/>
      <c r="AS117" s="751"/>
      <c r="AT117" s="751"/>
      <c r="AU117" s="751"/>
      <c r="AV117" s="751"/>
      <c r="AW117" s="751"/>
      <c r="AX117" s="751"/>
      <c r="AY117" s="751"/>
      <c r="AZ117" s="751"/>
      <c r="BA117" s="751"/>
      <c r="BB117" s="751"/>
      <c r="BC117" s="751"/>
      <c r="BD117" s="751"/>
      <c r="BE117" s="751"/>
      <c r="BF117" s="751"/>
      <c r="BG117" s="751"/>
      <c r="BH117" s="751"/>
      <c r="BI117" s="751"/>
      <c r="BJ117" s="751"/>
      <c r="BK117" s="751"/>
      <c r="BL117" s="751"/>
      <c r="BM117" s="360"/>
      <c r="BN117" s="360"/>
      <c r="BO117" s="360"/>
      <c r="BP117" s="360"/>
      <c r="BQ117" s="360"/>
      <c r="BR117" s="360"/>
      <c r="BS117" s="360"/>
      <c r="BT117" s="360"/>
      <c r="BU117" s="360"/>
      <c r="BV117" s="360"/>
      <c r="BW117" s="360"/>
      <c r="BX117" s="360"/>
      <c r="BY117" s="360"/>
      <c r="BZ117" s="360"/>
    </row>
    <row r="118" spans="1:78" s="179" customFormat="1" ht="12" customHeight="1">
      <c r="A118" s="204"/>
      <c r="B118" s="216"/>
      <c r="C118" s="216"/>
      <c r="D118" s="216"/>
      <c r="E118" s="216"/>
      <c r="F118" s="216"/>
      <c r="G118" s="216"/>
      <c r="H118" s="216"/>
      <c r="I118" s="216"/>
      <c r="J118" s="238"/>
      <c r="K118" s="176"/>
      <c r="L118" s="418"/>
      <c r="M118" s="418"/>
      <c r="N118" s="418"/>
      <c r="O118" s="418"/>
      <c r="P118" s="418"/>
      <c r="Q118" s="418"/>
      <c r="R118" s="418"/>
      <c r="S118" s="418"/>
      <c r="T118" s="418"/>
      <c r="U118" s="742"/>
      <c r="V118" s="789"/>
      <c r="W118" s="760">
        <v>6</v>
      </c>
      <c r="X118" s="773">
        <v>57</v>
      </c>
      <c r="Y118" s="773">
        <v>144.66999999999999</v>
      </c>
      <c r="Z118" s="773">
        <v>78.08</v>
      </c>
      <c r="AA118" s="773">
        <v>14.98</v>
      </c>
      <c r="AB118" s="773">
        <v>12.82</v>
      </c>
      <c r="AC118" s="774">
        <v>223.15</v>
      </c>
      <c r="AD118" s="773">
        <v>174.87</v>
      </c>
      <c r="AE118" s="773">
        <v>35.18</v>
      </c>
      <c r="AF118" s="773">
        <v>9.01</v>
      </c>
      <c r="AG118" s="773">
        <v>0.82</v>
      </c>
      <c r="AH118" s="773">
        <v>388.05428210000002</v>
      </c>
      <c r="AI118" s="773">
        <v>80.41</v>
      </c>
      <c r="AJ118" s="418"/>
      <c r="AK118" s="418"/>
      <c r="AL118" s="418"/>
      <c r="AM118" s="418"/>
      <c r="AN118" s="418"/>
      <c r="AO118" s="418"/>
      <c r="AP118" s="777"/>
      <c r="AQ118" s="777"/>
      <c r="AR118" s="778"/>
      <c r="AS118" s="418"/>
      <c r="AT118" s="418"/>
      <c r="AU118" s="418"/>
      <c r="AV118" s="418"/>
      <c r="AW118" s="418"/>
      <c r="AX118" s="418"/>
      <c r="AY118" s="418"/>
      <c r="AZ118" s="418"/>
      <c r="BA118" s="418"/>
      <c r="BB118" s="418"/>
      <c r="BC118" s="418"/>
      <c r="BD118" s="418"/>
      <c r="BE118" s="418"/>
      <c r="BF118" s="418"/>
      <c r="BG118" s="418"/>
      <c r="BH118" s="418"/>
      <c r="BI118" s="418"/>
      <c r="BJ118" s="418"/>
      <c r="BK118" s="418"/>
      <c r="BL118" s="418"/>
      <c r="BM118" s="361"/>
      <c r="BN118" s="361"/>
      <c r="BO118" s="361"/>
      <c r="BP118" s="361"/>
      <c r="BQ118" s="361"/>
      <c r="BR118" s="361"/>
      <c r="BS118" s="361"/>
      <c r="BT118" s="361"/>
      <c r="BU118" s="361"/>
      <c r="BV118" s="361"/>
      <c r="BW118" s="361"/>
      <c r="BX118" s="361"/>
      <c r="BY118" s="361"/>
      <c r="BZ118" s="361"/>
    </row>
    <row r="119" spans="1:78" s="140" customFormat="1" ht="12" customHeight="1">
      <c r="A119" s="204"/>
      <c r="B119" s="216"/>
      <c r="C119" s="216"/>
      <c r="D119" s="216"/>
      <c r="E119" s="216"/>
      <c r="F119" s="216"/>
      <c r="G119" s="216"/>
      <c r="H119" s="216"/>
      <c r="I119" s="216"/>
      <c r="J119" s="243"/>
      <c r="K119" s="181"/>
      <c r="L119" s="751"/>
      <c r="M119" s="751"/>
      <c r="N119" s="751"/>
      <c r="O119" s="751"/>
      <c r="P119" s="751"/>
      <c r="Q119" s="751"/>
      <c r="R119" s="751"/>
      <c r="S119" s="751"/>
      <c r="T119" s="751"/>
      <c r="U119" s="742"/>
      <c r="V119" s="789"/>
      <c r="W119" s="760">
        <v>7</v>
      </c>
      <c r="X119" s="773">
        <v>52.31</v>
      </c>
      <c r="Y119" s="773">
        <v>117.32</v>
      </c>
      <c r="Z119" s="773">
        <v>41.34</v>
      </c>
      <c r="AA119" s="773">
        <v>15.86</v>
      </c>
      <c r="AB119" s="773">
        <v>12.43</v>
      </c>
      <c r="AC119" s="774">
        <v>223.86</v>
      </c>
      <c r="AD119" s="773">
        <v>126.56</v>
      </c>
      <c r="AE119" s="773">
        <v>25.04</v>
      </c>
      <c r="AF119" s="773">
        <v>9.01</v>
      </c>
      <c r="AG119" s="773">
        <v>1.59</v>
      </c>
      <c r="AH119" s="773">
        <v>283.21000240000001</v>
      </c>
      <c r="AI119" s="773">
        <v>53.36</v>
      </c>
      <c r="AJ119" s="751"/>
      <c r="AK119" s="751"/>
      <c r="AL119" s="751"/>
      <c r="AM119" s="751"/>
      <c r="AN119" s="751"/>
      <c r="AO119" s="751"/>
      <c r="AP119" s="777"/>
      <c r="AQ119" s="777"/>
      <c r="AR119" s="778"/>
      <c r="AS119" s="751"/>
      <c r="AT119" s="751"/>
      <c r="AU119" s="751"/>
      <c r="AV119" s="751"/>
      <c r="AW119" s="751"/>
      <c r="AX119" s="751"/>
      <c r="AY119" s="751"/>
      <c r="AZ119" s="751"/>
      <c r="BA119" s="751"/>
      <c r="BB119" s="751"/>
      <c r="BC119" s="751"/>
      <c r="BD119" s="751"/>
      <c r="BE119" s="751"/>
      <c r="BF119" s="751"/>
      <c r="BG119" s="751"/>
      <c r="BH119" s="751"/>
      <c r="BI119" s="751"/>
      <c r="BJ119" s="751"/>
      <c r="BK119" s="751"/>
      <c r="BL119" s="751"/>
      <c r="BM119" s="360"/>
      <c r="BN119" s="360"/>
      <c r="BO119" s="360"/>
      <c r="BP119" s="360"/>
      <c r="BQ119" s="360"/>
      <c r="BR119" s="360"/>
      <c r="BS119" s="360"/>
      <c r="BT119" s="360"/>
      <c r="BU119" s="360"/>
      <c r="BV119" s="360"/>
      <c r="BW119" s="360"/>
      <c r="BX119" s="360"/>
      <c r="BY119" s="360"/>
      <c r="BZ119" s="360"/>
    </row>
    <row r="120" spans="1:78" ht="12" customHeight="1">
      <c r="A120" s="204"/>
      <c r="B120" s="216"/>
      <c r="C120" s="216"/>
      <c r="D120" s="216"/>
      <c r="E120" s="216"/>
      <c r="F120" s="216"/>
      <c r="G120" s="216"/>
      <c r="H120" s="216"/>
      <c r="I120" s="216"/>
      <c r="V120" s="789">
        <v>8</v>
      </c>
      <c r="W120" s="760">
        <v>8</v>
      </c>
      <c r="X120" s="773">
        <v>57.96</v>
      </c>
      <c r="Y120" s="773">
        <v>140.31</v>
      </c>
      <c r="Z120" s="773">
        <v>96.52</v>
      </c>
      <c r="AA120" s="773">
        <v>22.12</v>
      </c>
      <c r="AB120" s="773">
        <v>19.3</v>
      </c>
      <c r="AC120" s="774">
        <v>297.45999999999998</v>
      </c>
      <c r="AD120" s="773">
        <v>188.83</v>
      </c>
      <c r="AE120" s="773">
        <v>26.72</v>
      </c>
      <c r="AF120" s="773">
        <v>18.309999999999999</v>
      </c>
      <c r="AG120" s="773">
        <v>14.62</v>
      </c>
      <c r="AH120" s="773">
        <v>414.29357470000002</v>
      </c>
      <c r="AI120" s="773">
        <v>65.55</v>
      </c>
    </row>
    <row r="121" spans="1:78" ht="12" customHeight="1">
      <c r="A121" s="204"/>
      <c r="B121" s="216"/>
      <c r="C121" s="216"/>
      <c r="D121" s="216"/>
      <c r="E121" s="216"/>
      <c r="F121" s="216"/>
      <c r="G121" s="216"/>
      <c r="H121" s="216"/>
      <c r="I121" s="216"/>
      <c r="V121" s="789"/>
      <c r="W121" s="760">
        <v>9</v>
      </c>
      <c r="X121" s="773">
        <v>100.51885660000001</v>
      </c>
      <c r="Y121" s="773">
        <v>268.94750210000001</v>
      </c>
      <c r="Z121" s="773">
        <v>150.104332</v>
      </c>
      <c r="AA121" s="773">
        <v>31.986428669999999</v>
      </c>
      <c r="AB121" s="773">
        <v>19.514333090000001</v>
      </c>
      <c r="AC121" s="774">
        <v>326.48699649999998</v>
      </c>
      <c r="AD121" s="773">
        <v>170.33500290000001</v>
      </c>
      <c r="AE121" s="773">
        <v>30.940000529999999</v>
      </c>
      <c r="AF121" s="773">
        <v>16.54985727582655</v>
      </c>
      <c r="AG121" s="773">
        <v>7.4597144130000004</v>
      </c>
      <c r="AH121" s="773">
        <v>382.60643219999997</v>
      </c>
      <c r="AI121" s="773">
        <v>72.96314185</v>
      </c>
    </row>
    <row r="122" spans="1:78" ht="12" customHeight="1">
      <c r="A122" s="204"/>
      <c r="B122" s="216"/>
      <c r="C122" s="216"/>
      <c r="D122" s="216"/>
      <c r="E122" s="216"/>
      <c r="F122" s="216"/>
      <c r="G122" s="216"/>
      <c r="H122" s="216"/>
      <c r="I122" s="216"/>
      <c r="V122" s="789"/>
      <c r="W122" s="760">
        <v>10</v>
      </c>
      <c r="X122" s="773">
        <v>75.15657152448378</v>
      </c>
      <c r="Y122" s="773">
        <v>243.71150207519463</v>
      </c>
      <c r="Z122" s="773">
        <v>181.79733530680286</v>
      </c>
      <c r="AA122" s="773">
        <v>21.817856924874398</v>
      </c>
      <c r="AB122" s="773">
        <v>20.1870002746582</v>
      </c>
      <c r="AC122" s="774">
        <v>281.91442869999997</v>
      </c>
      <c r="AD122" s="773">
        <v>164.05856977190246</v>
      </c>
      <c r="AE122" s="773">
        <v>30.751428604125927</v>
      </c>
      <c r="AF122" s="773">
        <v>9.5257144655499921</v>
      </c>
      <c r="AG122" s="773">
        <v>2.1815714495522598</v>
      </c>
      <c r="AH122" s="773">
        <v>245.78571646554084</v>
      </c>
      <c r="AI122" s="773">
        <v>47.002858298165428</v>
      </c>
    </row>
    <row r="123" spans="1:78" ht="12" customHeight="1">
      <c r="A123" s="204"/>
      <c r="B123" s="216"/>
      <c r="C123" s="216"/>
      <c r="D123" s="216"/>
      <c r="E123" s="216"/>
      <c r="F123" s="216"/>
      <c r="G123" s="216"/>
      <c r="H123" s="216"/>
      <c r="I123" s="216"/>
      <c r="V123" s="789"/>
      <c r="W123" s="760">
        <v>11</v>
      </c>
      <c r="X123" s="773">
        <v>52.24</v>
      </c>
      <c r="Y123" s="773">
        <v>154.21</v>
      </c>
      <c r="Z123" s="773">
        <v>79.12</v>
      </c>
      <c r="AA123" s="773">
        <v>21.645000185285259</v>
      </c>
      <c r="AB123" s="773">
        <v>18.452999932425314</v>
      </c>
      <c r="AC123" s="774">
        <v>302.97000000000003</v>
      </c>
      <c r="AD123" s="773">
        <v>146.11571393694155</v>
      </c>
      <c r="AE123" s="773">
        <v>26.230000359671411</v>
      </c>
      <c r="AF123" s="773">
        <v>10.001428604125973</v>
      </c>
      <c r="AG123" s="773">
        <v>1.7041428429739771</v>
      </c>
      <c r="AH123" s="773">
        <v>239.62</v>
      </c>
      <c r="AI123" s="773">
        <v>42.29</v>
      </c>
    </row>
    <row r="124" spans="1:78" ht="12" customHeight="1">
      <c r="A124" s="197"/>
      <c r="B124" s="197"/>
      <c r="C124" s="197"/>
      <c r="D124" s="197"/>
      <c r="E124" s="197"/>
      <c r="F124" s="197"/>
      <c r="G124" s="197"/>
      <c r="H124" s="197"/>
      <c r="I124" s="197"/>
      <c r="V124" s="742">
        <v>12</v>
      </c>
      <c r="W124" s="742">
        <v>12</v>
      </c>
      <c r="X124" s="773">
        <v>44.628571101597331</v>
      </c>
      <c r="Y124" s="773">
        <v>116.62271445138057</v>
      </c>
      <c r="Z124" s="773">
        <v>41.373285293579045</v>
      </c>
      <c r="AA124" s="773">
        <v>15.247000013078916</v>
      </c>
      <c r="AB124" s="773">
        <v>12.7100000381469</v>
      </c>
      <c r="AC124" s="774">
        <v>179.33771623883899</v>
      </c>
      <c r="AD124" s="773">
        <v>114.18428584507485</v>
      </c>
      <c r="AE124" s="773">
        <v>18.61999988555905</v>
      </c>
      <c r="AF124" s="773">
        <v>9.9999999999999964</v>
      </c>
      <c r="AG124" s="773">
        <v>1.2444285835538544</v>
      </c>
      <c r="AH124" s="773">
        <v>150.27357046944684</v>
      </c>
      <c r="AI124" s="773">
        <v>24.915714263915959</v>
      </c>
    </row>
    <row r="125" spans="1:78" ht="22.5" customHeight="1">
      <c r="A125" s="1367"/>
      <c r="B125" s="1367"/>
      <c r="C125" s="1367"/>
      <c r="D125" s="1367"/>
      <c r="E125" s="1367"/>
      <c r="F125" s="1367"/>
      <c r="G125" s="1367"/>
      <c r="H125" s="1367"/>
      <c r="I125" s="1367"/>
      <c r="W125" s="742">
        <v>13</v>
      </c>
      <c r="X125" s="773">
        <v>42.599998474121001</v>
      </c>
      <c r="Y125" s="773">
        <v>120.78800201416</v>
      </c>
      <c r="Z125" s="773">
        <v>93.665000915527301</v>
      </c>
      <c r="AA125" s="773">
        <v>17.322999954223601</v>
      </c>
      <c r="AB125" s="773">
        <v>15.171999931335399</v>
      </c>
      <c r="AC125" s="774">
        <v>130.67500305175699</v>
      </c>
      <c r="AD125" s="773">
        <v>89.040000915527301</v>
      </c>
      <c r="AE125" s="773">
        <v>15.310000419616699</v>
      </c>
      <c r="AF125" s="773">
        <v>10</v>
      </c>
      <c r="AG125" s="773">
        <v>1.0199999809265099</v>
      </c>
      <c r="AH125" s="773">
        <v>116.33999633789</v>
      </c>
      <c r="AI125" s="773">
        <v>24.159999847412099</v>
      </c>
    </row>
    <row r="126" spans="1:78" ht="12" customHeight="1">
      <c r="A126" s="204"/>
      <c r="B126" s="216"/>
      <c r="C126" s="216"/>
      <c r="D126" s="216"/>
      <c r="E126" s="216"/>
      <c r="F126" s="216"/>
      <c r="G126" s="216"/>
      <c r="H126" s="216"/>
      <c r="I126" s="216"/>
      <c r="W126" s="742">
        <v>14</v>
      </c>
      <c r="X126" s="773">
        <v>49.743000030517535</v>
      </c>
      <c r="Y126" s="773">
        <v>125.66285814557708</v>
      </c>
      <c r="Z126" s="773">
        <v>131.74585723876913</v>
      </c>
      <c r="AA126" s="773">
        <v>14.828142711094401</v>
      </c>
      <c r="AB126" s="773">
        <v>13.217000007629398</v>
      </c>
      <c r="AC126" s="774">
        <v>121.81457192557171</v>
      </c>
      <c r="AD126" s="773">
        <v>78.037142072405103</v>
      </c>
      <c r="AE126" s="773">
        <v>14.082857131957956</v>
      </c>
      <c r="AF126" s="773">
        <v>10.001428604125973</v>
      </c>
      <c r="AG126" s="773">
        <v>1.3691428899764975</v>
      </c>
      <c r="AH126" s="773">
        <v>126.18428475516127</v>
      </c>
      <c r="AI126" s="773">
        <v>22.646999904087572</v>
      </c>
    </row>
    <row r="127" spans="1:78" ht="12" customHeight="1">
      <c r="A127" s="204"/>
      <c r="B127" s="216"/>
      <c r="C127" s="216"/>
      <c r="D127" s="216"/>
      <c r="E127" s="216"/>
      <c r="F127" s="216"/>
      <c r="G127" s="216"/>
      <c r="H127" s="216"/>
      <c r="I127" s="216"/>
      <c r="W127" s="742">
        <v>15</v>
      </c>
      <c r="X127" s="773">
        <v>54.414285387311615</v>
      </c>
      <c r="Y127" s="773">
        <v>127.68985639299636</v>
      </c>
      <c r="Z127" s="773">
        <v>71.706143515450577</v>
      </c>
      <c r="AA127" s="773">
        <v>15.017142977033298</v>
      </c>
      <c r="AB127" s="773">
        <v>11.291000366210898</v>
      </c>
      <c r="AC127" s="774">
        <v>184.69442967006074</v>
      </c>
      <c r="AD127" s="773">
        <v>74.048570905412902</v>
      </c>
      <c r="AE127" s="773">
        <v>17.312857082911869</v>
      </c>
      <c r="AF127" s="773">
        <v>10.005714416503881</v>
      </c>
      <c r="AG127" s="773">
        <v>1.6558571543012313</v>
      </c>
      <c r="AH127" s="773">
        <v>140.54571315220355</v>
      </c>
      <c r="AI127" s="773">
        <v>22.742571422031897</v>
      </c>
    </row>
    <row r="128" spans="1:78" ht="25.5" customHeight="1">
      <c r="A128" s="204"/>
      <c r="B128" s="1366"/>
      <c r="C128" s="1366"/>
      <c r="D128" s="405"/>
      <c r="E128" s="405"/>
      <c r="F128" s="406"/>
      <c r="G128" s="216"/>
      <c r="H128" s="216"/>
      <c r="I128" s="216"/>
      <c r="V128" s="742">
        <v>16</v>
      </c>
      <c r="W128" s="742">
        <v>16</v>
      </c>
      <c r="X128" s="773">
        <v>47.73</v>
      </c>
      <c r="Y128" s="773">
        <v>97.4</v>
      </c>
      <c r="Z128" s="773">
        <v>53.49</v>
      </c>
      <c r="AA128" s="773">
        <v>13.98</v>
      </c>
      <c r="AB128" s="773">
        <v>11.63</v>
      </c>
      <c r="AC128" s="774">
        <v>164.52</v>
      </c>
      <c r="AD128" s="773">
        <v>81.069999999999993</v>
      </c>
      <c r="AE128" s="773">
        <v>21.07</v>
      </c>
      <c r="AF128" s="773">
        <v>10.01</v>
      </c>
      <c r="AG128" s="773">
        <v>1.27</v>
      </c>
      <c r="AH128" s="773">
        <v>141.29</v>
      </c>
      <c r="AI128" s="773">
        <v>23.21</v>
      </c>
    </row>
    <row r="129" spans="1:35" ht="15" customHeight="1">
      <c r="A129" s="204"/>
      <c r="B129" s="407"/>
      <c r="C129" s="408"/>
      <c r="D129" s="407"/>
      <c r="E129" s="407"/>
      <c r="F129" s="409"/>
      <c r="G129" s="216"/>
      <c r="H129" s="216"/>
      <c r="I129" s="216"/>
      <c r="W129" s="742">
        <v>17</v>
      </c>
      <c r="X129" s="773">
        <v>42.142857687813873</v>
      </c>
      <c r="Y129" s="773">
        <v>85.487143380301248</v>
      </c>
      <c r="Z129" s="773">
        <v>51.424428122384178</v>
      </c>
      <c r="AA129" s="773">
        <v>12.944285669999999</v>
      </c>
      <c r="AB129" s="773">
        <v>10.010000228881799</v>
      </c>
      <c r="AC129" s="774">
        <v>152.88357325962556</v>
      </c>
      <c r="AD129" s="773">
        <v>64.311428070000005</v>
      </c>
      <c r="AE129" s="773">
        <v>16.638571469999999</v>
      </c>
      <c r="AF129" s="773">
        <v>10.004285812377887</v>
      </c>
      <c r="AG129" s="773">
        <v>1.7342857122421229</v>
      </c>
      <c r="AH129" s="773">
        <v>105.73500061035119</v>
      </c>
      <c r="AI129" s="773">
        <v>19.724285806928286</v>
      </c>
    </row>
    <row r="130" spans="1:35" ht="15" customHeight="1">
      <c r="A130" s="204"/>
      <c r="B130" s="407"/>
      <c r="C130" s="408"/>
      <c r="D130" s="407"/>
      <c r="E130" s="407"/>
      <c r="F130" s="409"/>
      <c r="G130" s="216"/>
      <c r="H130" s="216"/>
      <c r="I130" s="216"/>
      <c r="W130" s="742">
        <v>18</v>
      </c>
      <c r="X130" s="773">
        <v>27.452428545270582</v>
      </c>
      <c r="Y130" s="773">
        <v>62.369998931884716</v>
      </c>
      <c r="Z130" s="773">
        <v>34.353571755545424</v>
      </c>
      <c r="AA130" s="773">
        <v>10.727142742701899</v>
      </c>
      <c r="AB130" s="773">
        <v>6.3112858363560251</v>
      </c>
      <c r="AC130" s="774">
        <v>98.225285121372636</v>
      </c>
      <c r="AD130" s="773">
        <v>46.242857796805197</v>
      </c>
      <c r="AE130" s="773">
        <v>10.637142998831566</v>
      </c>
      <c r="AF130" s="773">
        <v>10.007143020629858</v>
      </c>
      <c r="AG130" s="773">
        <v>1.4345714194433998</v>
      </c>
      <c r="AH130" s="773">
        <v>72.620000566754968</v>
      </c>
      <c r="AI130" s="773">
        <v>14.075714383806471</v>
      </c>
    </row>
    <row r="131" spans="1:35" ht="15" customHeight="1">
      <c r="A131" s="204"/>
      <c r="B131" s="407"/>
      <c r="C131" s="408"/>
      <c r="D131" s="407"/>
      <c r="E131" s="407"/>
      <c r="F131" s="409"/>
      <c r="G131" s="216"/>
      <c r="H131" s="216"/>
      <c r="I131" s="216"/>
      <c r="W131" s="742">
        <v>19</v>
      </c>
      <c r="X131" s="773">
        <v>21.857142584664455</v>
      </c>
      <c r="Y131" s="773">
        <v>58.684285300118525</v>
      </c>
      <c r="Z131" s="773">
        <v>29.207143238612552</v>
      </c>
      <c r="AA131" s="773">
        <v>9.4342857088361427</v>
      </c>
      <c r="AB131" s="773">
        <v>7.4910001754760689</v>
      </c>
      <c r="AC131" s="774">
        <v>86.615142822265582</v>
      </c>
      <c r="AD131" s="773">
        <v>41.954286302838973</v>
      </c>
      <c r="AE131" s="773">
        <v>9.4342857088361427</v>
      </c>
      <c r="AF131" s="773">
        <v>10.004285812377914</v>
      </c>
      <c r="AG131" s="773">
        <v>1.3051428794860784</v>
      </c>
      <c r="AH131" s="773">
        <v>60.497857775006928</v>
      </c>
      <c r="AI131" s="773">
        <v>12.797142846243686</v>
      </c>
    </row>
    <row r="132" spans="1:35" ht="15" customHeight="1">
      <c r="A132" s="204"/>
      <c r="B132" s="407"/>
      <c r="C132" s="408"/>
      <c r="D132" s="407"/>
      <c r="E132" s="407"/>
      <c r="F132" s="409"/>
      <c r="G132" s="216"/>
      <c r="H132" s="216"/>
      <c r="I132" s="216"/>
      <c r="V132" s="742">
        <v>20</v>
      </c>
      <c r="W132" s="742">
        <v>20</v>
      </c>
      <c r="X132" s="773">
        <v>19.5</v>
      </c>
      <c r="Y132" s="773">
        <v>54</v>
      </c>
      <c r="Z132" s="773">
        <v>22.1</v>
      </c>
      <c r="AA132" s="773">
        <v>9.1999999999999993</v>
      </c>
      <c r="AB132" s="773">
        <v>6.8</v>
      </c>
      <c r="AC132" s="774">
        <v>78.2</v>
      </c>
      <c r="AD132" s="773">
        <v>39.6</v>
      </c>
      <c r="AE132" s="773">
        <v>8.6</v>
      </c>
      <c r="AF132" s="773">
        <v>10</v>
      </c>
      <c r="AG132" s="773">
        <v>1.6</v>
      </c>
      <c r="AH132" s="773">
        <v>56.6</v>
      </c>
      <c r="AI132" s="773">
        <v>12.9</v>
      </c>
    </row>
    <row r="133" spans="1:35" ht="15" customHeight="1">
      <c r="A133" s="204"/>
      <c r="B133" s="407"/>
      <c r="C133" s="408"/>
      <c r="D133" s="407"/>
      <c r="E133" s="407"/>
      <c r="F133" s="409"/>
      <c r="G133" s="216"/>
      <c r="H133" s="216"/>
      <c r="I133" s="216"/>
      <c r="W133" s="742">
        <v>21</v>
      </c>
      <c r="X133" s="773">
        <v>19.485713958740185</v>
      </c>
      <c r="Y133" s="773">
        <v>50.756999969482365</v>
      </c>
      <c r="Z133" s="773">
        <v>17.473428726196214</v>
      </c>
      <c r="AA133" s="773">
        <v>9.0128573008945967</v>
      </c>
      <c r="AB133" s="773">
        <v>5.4099998474121005</v>
      </c>
      <c r="AC133" s="774">
        <v>73.744141714913454</v>
      </c>
      <c r="AD133" s="773">
        <v>44.79285812377924</v>
      </c>
      <c r="AE133" s="773">
        <v>10.11999988555907</v>
      </c>
      <c r="AF133" s="773">
        <v>10.011428560529414</v>
      </c>
      <c r="AG133" s="773">
        <v>1.2349999972752113</v>
      </c>
      <c r="AH133" s="773">
        <v>52.17071369716097</v>
      </c>
      <c r="AI133" s="773">
        <v>11.968571390424414</v>
      </c>
    </row>
    <row r="134" spans="1:35" ht="15" customHeight="1">
      <c r="A134" s="204"/>
      <c r="B134" s="407"/>
      <c r="C134" s="408"/>
      <c r="D134" s="407"/>
      <c r="E134" s="407"/>
      <c r="F134" s="409"/>
      <c r="G134" s="216"/>
      <c r="H134" s="216"/>
      <c r="I134" s="216"/>
      <c r="W134" s="742">
        <v>22</v>
      </c>
      <c r="X134" s="773">
        <v>16.329999999999998</v>
      </c>
      <c r="Y134" s="773">
        <v>46.59</v>
      </c>
      <c r="Z134" s="773">
        <v>17.04</v>
      </c>
      <c r="AA134" s="773">
        <v>7.95</v>
      </c>
      <c r="AB134" s="773">
        <v>3.82</v>
      </c>
      <c r="AC134" s="774">
        <v>66.739999999999995</v>
      </c>
      <c r="AD134" s="773">
        <v>34.01</v>
      </c>
      <c r="AE134" s="773">
        <v>8.15</v>
      </c>
      <c r="AF134" s="773">
        <v>10.02</v>
      </c>
      <c r="AG134" s="773">
        <v>1.52</v>
      </c>
      <c r="AH134" s="773">
        <v>46.88</v>
      </c>
      <c r="AI134" s="773">
        <v>9.89</v>
      </c>
    </row>
    <row r="135" spans="1:35" ht="15" customHeight="1">
      <c r="A135" s="204"/>
      <c r="B135" s="407"/>
      <c r="C135" s="408"/>
      <c r="D135" s="407"/>
      <c r="E135" s="407"/>
      <c r="F135" s="409"/>
      <c r="G135" s="216"/>
      <c r="H135" s="216"/>
      <c r="I135" s="216"/>
      <c r="W135" s="742">
        <v>23</v>
      </c>
      <c r="X135" s="773">
        <v>15.18</v>
      </c>
      <c r="Y135" s="773">
        <v>40.29</v>
      </c>
      <c r="Z135" s="773">
        <v>22.12</v>
      </c>
      <c r="AA135" s="773">
        <v>7.6</v>
      </c>
      <c r="AB135" s="773">
        <v>3.22</v>
      </c>
      <c r="AC135" s="774">
        <v>59.4</v>
      </c>
      <c r="AD135" s="773">
        <v>28.71</v>
      </c>
      <c r="AE135" s="773">
        <v>7.74</v>
      </c>
      <c r="AF135" s="773">
        <v>10</v>
      </c>
      <c r="AG135" s="773">
        <v>1.55</v>
      </c>
      <c r="AH135" s="773">
        <v>43.39</v>
      </c>
      <c r="AI135" s="773">
        <v>8.57</v>
      </c>
    </row>
    <row r="136" spans="1:35" ht="15" customHeight="1">
      <c r="A136" s="204"/>
      <c r="B136" s="407"/>
      <c r="C136" s="408"/>
      <c r="D136" s="407"/>
      <c r="E136" s="407"/>
      <c r="F136" s="409"/>
      <c r="G136" s="216"/>
      <c r="H136" s="216"/>
      <c r="I136" s="216"/>
      <c r="V136" s="742">
        <v>24</v>
      </c>
      <c r="W136" s="742">
        <v>24</v>
      </c>
      <c r="X136" s="773">
        <v>15.1</v>
      </c>
      <c r="Y136" s="773">
        <v>35.630000000000003</v>
      </c>
      <c r="Z136" s="773">
        <v>13.87</v>
      </c>
      <c r="AA136" s="773">
        <v>9.57</v>
      </c>
      <c r="AB136" s="773">
        <v>3.42</v>
      </c>
      <c r="AC136" s="774">
        <v>54.3</v>
      </c>
      <c r="AD136" s="773">
        <v>30.83</v>
      </c>
      <c r="AE136" s="773">
        <v>7.53</v>
      </c>
      <c r="AF136" s="773">
        <v>10</v>
      </c>
      <c r="AG136" s="773">
        <v>1.6</v>
      </c>
      <c r="AH136" s="773">
        <v>40.28</v>
      </c>
      <c r="AI136" s="773">
        <v>9.6</v>
      </c>
    </row>
    <row r="137" spans="1:35" ht="15" customHeight="1">
      <c r="A137" s="204"/>
      <c r="B137" s="407"/>
      <c r="C137" s="408"/>
      <c r="D137" s="407"/>
      <c r="E137" s="407"/>
      <c r="F137" s="409"/>
      <c r="G137" s="216"/>
      <c r="H137" s="216"/>
      <c r="I137" s="216"/>
      <c r="W137" s="742">
        <v>25</v>
      </c>
      <c r="X137" s="773">
        <v>18.016999930000001</v>
      </c>
      <c r="Y137" s="773">
        <v>34.608428410000002</v>
      </c>
      <c r="Z137" s="773">
        <v>10.78285721</v>
      </c>
      <c r="AA137" s="773">
        <v>9.0548571179999993</v>
      </c>
      <c r="AB137" s="773">
        <v>3.2130000590000001</v>
      </c>
      <c r="AC137" s="774">
        <v>56.674428669999998</v>
      </c>
      <c r="AD137" s="773">
        <v>25.690000260000001</v>
      </c>
      <c r="AE137" s="773">
        <v>6.9342856409999998</v>
      </c>
      <c r="AF137" s="773">
        <v>10.00571442</v>
      </c>
      <c r="AG137" s="773">
        <v>1.254714302</v>
      </c>
      <c r="AH137" s="773">
        <v>37.560714179999998</v>
      </c>
      <c r="AI137" s="773">
        <v>7.91285726</v>
      </c>
    </row>
    <row r="138" spans="1:35" ht="15" customHeight="1">
      <c r="A138" s="204"/>
      <c r="B138" s="407"/>
      <c r="C138" s="408"/>
      <c r="D138" s="407"/>
      <c r="E138" s="407"/>
      <c r="F138" s="409"/>
      <c r="G138" s="216"/>
      <c r="H138" s="216"/>
      <c r="I138" s="216"/>
      <c r="W138" s="742">
        <v>26</v>
      </c>
      <c r="X138" s="773">
        <v>16.489714209999999</v>
      </c>
      <c r="Y138" s="773">
        <v>34.074285510000003</v>
      </c>
      <c r="Z138" s="773">
        <v>9.5958572120000003</v>
      </c>
      <c r="AA138" s="773">
        <v>8.8612857550000008</v>
      </c>
      <c r="AB138" s="773">
        <v>3.5</v>
      </c>
      <c r="AC138" s="774">
        <v>68.087428501674069</v>
      </c>
      <c r="AD138" s="773">
        <v>30.317143300000001</v>
      </c>
      <c r="AE138" s="773">
        <v>8.8971428190000008</v>
      </c>
      <c r="AF138" s="773">
        <v>10</v>
      </c>
      <c r="AG138" s="773">
        <v>1.4324285809999999</v>
      </c>
      <c r="AH138" s="773">
        <v>37.759999409999999</v>
      </c>
      <c r="AI138" s="773">
        <v>8.911428656</v>
      </c>
    </row>
    <row r="139" spans="1:35" ht="15" customHeight="1">
      <c r="A139" s="204"/>
      <c r="B139" s="407"/>
      <c r="C139" s="408"/>
      <c r="D139" s="407"/>
      <c r="E139" s="407"/>
      <c r="F139" s="409"/>
      <c r="G139" s="216"/>
      <c r="H139" s="216"/>
      <c r="I139" s="216"/>
      <c r="W139" s="742">
        <v>27</v>
      </c>
      <c r="X139" s="773">
        <v>16.199999810000001</v>
      </c>
      <c r="Y139" s="773">
        <v>29.599571770000001</v>
      </c>
      <c r="Z139" s="773">
        <v>7.8892858370000001</v>
      </c>
      <c r="AA139" s="773">
        <v>8.3185714990000008</v>
      </c>
      <c r="AB139" s="773">
        <v>4.0900001530000001</v>
      </c>
      <c r="AC139" s="774">
        <v>60.110428400000004</v>
      </c>
      <c r="AD139" s="773">
        <v>28.581429350000001</v>
      </c>
      <c r="AE139" s="773">
        <v>7.9442856649999998</v>
      </c>
      <c r="AF139" s="773">
        <v>10.001428600000001</v>
      </c>
      <c r="AG139" s="773">
        <v>1.455999987</v>
      </c>
      <c r="AH139" s="773">
        <v>35.967143470000003</v>
      </c>
      <c r="AI139" s="773">
        <v>7.2057142259999996</v>
      </c>
    </row>
    <row r="140" spans="1:35" ht="15" customHeight="1">
      <c r="A140" s="204"/>
      <c r="B140" s="407"/>
      <c r="C140" s="408"/>
      <c r="D140" s="407"/>
      <c r="E140" s="407"/>
      <c r="F140" s="409"/>
      <c r="G140" s="216"/>
      <c r="H140" s="216"/>
      <c r="I140" s="216"/>
      <c r="V140" s="742">
        <v>28</v>
      </c>
      <c r="W140" s="742">
        <v>28</v>
      </c>
      <c r="X140" s="773">
        <v>12.016285760000001</v>
      </c>
      <c r="Y140" s="773">
        <v>29.3955713</v>
      </c>
      <c r="Z140" s="773">
        <v>7.2334286140000001</v>
      </c>
      <c r="AA140" s="773">
        <v>7.789714268</v>
      </c>
      <c r="AB140" s="773">
        <v>3.119999886</v>
      </c>
      <c r="AC140" s="774">
        <v>60.986856189999997</v>
      </c>
      <c r="AD140" s="773">
        <v>27.099999836512943</v>
      </c>
      <c r="AE140" s="773">
        <v>7.4514284819999999</v>
      </c>
      <c r="AF140" s="773">
        <v>10.0128573</v>
      </c>
      <c r="AG140" s="773">
        <v>1.5508571609999999</v>
      </c>
      <c r="AH140" s="773">
        <v>47.66357095</v>
      </c>
      <c r="AI140" s="773">
        <v>9.9999998639999994</v>
      </c>
    </row>
    <row r="141" spans="1:35" ht="15" customHeight="1">
      <c r="A141" s="204"/>
      <c r="B141" s="407"/>
      <c r="C141" s="408"/>
      <c r="D141" s="407"/>
      <c r="E141" s="407"/>
      <c r="F141" s="409"/>
      <c r="G141" s="216"/>
      <c r="H141" s="216"/>
      <c r="I141" s="216"/>
      <c r="W141" s="742">
        <v>29</v>
      </c>
      <c r="X141" s="773">
        <v>10.423571450000001</v>
      </c>
      <c r="Y141" s="773">
        <v>32.468857079999999</v>
      </c>
      <c r="Z141" s="773">
        <v>6.729428564</v>
      </c>
      <c r="AA141" s="773">
        <v>7.1615714349999999</v>
      </c>
      <c r="AB141" s="773">
        <v>3.4249999519999998</v>
      </c>
      <c r="AC141" s="774">
        <v>56.540714260000001</v>
      </c>
      <c r="AD141" s="773">
        <v>23.477142610000001</v>
      </c>
      <c r="AE141" s="773">
        <v>6.2828570089999998</v>
      </c>
      <c r="AF141" s="773">
        <v>10.001428600000001</v>
      </c>
      <c r="AG141" s="773">
        <v>2.1035714489999999</v>
      </c>
      <c r="AH141" s="773">
        <v>44.25</v>
      </c>
      <c r="AI141" s="773">
        <v>6.7128572460000004</v>
      </c>
    </row>
    <row r="142" spans="1:35" ht="15" customHeight="1">
      <c r="A142" s="204"/>
      <c r="B142" s="407"/>
      <c r="C142" s="408"/>
      <c r="D142" s="407"/>
      <c r="E142" s="407"/>
      <c r="F142" s="409"/>
      <c r="G142" s="216"/>
      <c r="H142" s="216"/>
      <c r="I142" s="216"/>
      <c r="W142" s="742">
        <v>30</v>
      </c>
      <c r="X142" s="773">
        <v>10.043285640000001</v>
      </c>
      <c r="Y142" s="773">
        <v>32.112285890000003</v>
      </c>
      <c r="Z142" s="773">
        <v>5.6338571819999999</v>
      </c>
      <c r="AA142" s="773">
        <v>6.6714285440000003</v>
      </c>
      <c r="AB142" s="773">
        <v>2.8789999489999998</v>
      </c>
      <c r="AC142" s="774">
        <v>65.491856709999993</v>
      </c>
      <c r="AD142" s="773">
        <v>21.095714300000001</v>
      </c>
      <c r="AE142" s="773">
        <v>5.8057142669999999</v>
      </c>
      <c r="AF142" s="773">
        <v>10.01142883</v>
      </c>
      <c r="AG142" s="773">
        <v>1.8491428750000001</v>
      </c>
      <c r="AH142" s="773">
        <v>42.498571668352326</v>
      </c>
      <c r="AI142" s="773">
        <v>6.0797142300000004</v>
      </c>
    </row>
    <row r="143" spans="1:35" ht="15" customHeight="1">
      <c r="A143" s="204"/>
      <c r="B143" s="407"/>
      <c r="C143" s="408"/>
      <c r="D143" s="407"/>
      <c r="E143" s="407"/>
      <c r="F143" s="409"/>
      <c r="G143" s="216"/>
      <c r="H143" s="216"/>
      <c r="I143" s="216"/>
      <c r="W143" s="742">
        <v>31</v>
      </c>
      <c r="X143" s="773">
        <v>10.086428642272944</v>
      </c>
      <c r="Y143" s="773">
        <v>29.132714407784558</v>
      </c>
      <c r="Z143" s="773">
        <v>5.181999887738904</v>
      </c>
      <c r="AA143" s="773">
        <v>6.2387143543788328</v>
      </c>
      <c r="AB143" s="773">
        <v>2.9382856232779297</v>
      </c>
      <c r="AC143" s="774">
        <v>65.491856711251344</v>
      </c>
      <c r="AD143" s="773">
        <v>20.037142889840243</v>
      </c>
      <c r="AE143" s="773">
        <v>5.4814286231994549</v>
      </c>
      <c r="AF143" s="773">
        <v>10.011428833007772</v>
      </c>
      <c r="AG143" s="773">
        <v>1.8019999946866672</v>
      </c>
      <c r="AH143" s="773">
        <v>39.98428617204933</v>
      </c>
      <c r="AI143" s="773">
        <v>4.9059999329703157</v>
      </c>
    </row>
    <row r="144" spans="1:35" ht="15" customHeight="1">
      <c r="A144" s="204"/>
      <c r="B144" s="407"/>
      <c r="C144" s="408"/>
      <c r="D144" s="407"/>
      <c r="E144" s="407"/>
      <c r="F144" s="409"/>
      <c r="G144" s="216"/>
      <c r="H144" s="216"/>
      <c r="I144" s="216"/>
      <c r="V144" s="742">
        <v>32</v>
      </c>
      <c r="W144" s="742">
        <v>32</v>
      </c>
      <c r="X144" s="773">
        <v>12.08228561</v>
      </c>
      <c r="Y144" s="773">
        <v>34.150143489999998</v>
      </c>
      <c r="Z144" s="773">
        <v>4.8032856669999999</v>
      </c>
      <c r="AA144" s="773">
        <v>6.1697142459999998</v>
      </c>
      <c r="AB144" s="773">
        <v>3.2030000689999998</v>
      </c>
      <c r="AC144" s="774">
        <v>49.942714418571427</v>
      </c>
      <c r="AD144" s="773">
        <v>23.275714059999999</v>
      </c>
      <c r="AE144" s="773">
        <v>5.8257142479999997</v>
      </c>
      <c r="AF144" s="773">
        <v>10.004285810000001</v>
      </c>
      <c r="AG144" s="773">
        <v>1.2214285650000001</v>
      </c>
      <c r="AH144" s="773">
        <v>36.654999320000002</v>
      </c>
      <c r="AI144" s="773">
        <v>4.0242800000000001</v>
      </c>
    </row>
    <row r="145" spans="1:35" ht="15" customHeight="1">
      <c r="A145" s="204"/>
      <c r="B145" s="407"/>
      <c r="C145" s="408"/>
      <c r="D145" s="407"/>
      <c r="E145" s="407"/>
      <c r="F145" s="409"/>
      <c r="G145" s="216"/>
      <c r="H145" s="216"/>
      <c r="I145" s="216"/>
      <c r="W145" s="742">
        <v>33</v>
      </c>
      <c r="X145" s="773">
        <v>11.874000004359614</v>
      </c>
      <c r="Y145" s="773">
        <v>35.225571223667643</v>
      </c>
      <c r="Z145" s="773">
        <v>4.3821428843906904</v>
      </c>
      <c r="AA145" s="773">
        <v>6.3728570940000004</v>
      </c>
      <c r="AB145" s="773">
        <v>2.841857144</v>
      </c>
      <c r="AC145" s="774">
        <v>57.183571406773112</v>
      </c>
      <c r="AD145" s="773">
        <v>22.619999750000002</v>
      </c>
      <c r="AE145" s="773">
        <v>5.5228571210000004</v>
      </c>
      <c r="AF145" s="773">
        <v>10</v>
      </c>
      <c r="AG145" s="773">
        <v>1.3032857349940685</v>
      </c>
      <c r="AH145" s="773">
        <v>35.152857099999999</v>
      </c>
      <c r="AI145" s="773">
        <v>4.354285752</v>
      </c>
    </row>
    <row r="146" spans="1:35" ht="15" customHeight="1">
      <c r="A146" s="204"/>
      <c r="B146" s="407"/>
      <c r="C146" s="408"/>
      <c r="D146" s="407"/>
      <c r="E146" s="407"/>
      <c r="F146" s="409"/>
      <c r="G146" s="216"/>
      <c r="H146" s="216"/>
      <c r="I146" s="216"/>
      <c r="W146" s="742">
        <v>34</v>
      </c>
      <c r="X146" s="773">
        <v>10.842857090000001</v>
      </c>
      <c r="Y146" s="773">
        <v>35.168570930000001</v>
      </c>
      <c r="Z146" s="773">
        <v>13.837000059999999</v>
      </c>
      <c r="AA146" s="773">
        <v>6.1195714130000001</v>
      </c>
      <c r="AB146" s="773">
        <v>3.058000088</v>
      </c>
      <c r="AC146" s="774">
        <v>49.366142269999997</v>
      </c>
      <c r="AD146" s="773">
        <v>25.04757145</v>
      </c>
      <c r="AE146" s="773">
        <v>5.8727143149999996</v>
      </c>
      <c r="AF146" s="773">
        <v>10.00857162</v>
      </c>
      <c r="AG146" s="773">
        <v>1.2842857160000001</v>
      </c>
      <c r="AH146" s="773">
        <v>34.115715029999997</v>
      </c>
      <c r="AI146" s="773">
        <v>4.3511429509999999</v>
      </c>
    </row>
    <row r="147" spans="1:35" ht="15" customHeight="1">
      <c r="A147" s="132"/>
      <c r="B147" s="407"/>
      <c r="C147" s="408"/>
      <c r="D147" s="407"/>
      <c r="E147" s="407"/>
      <c r="F147" s="409"/>
      <c r="G147" s="236"/>
      <c r="H147" s="221"/>
      <c r="I147" s="221"/>
      <c r="W147" s="742">
        <v>35</v>
      </c>
      <c r="X147" s="773">
        <v>10.48142842</v>
      </c>
      <c r="Y147" s="773">
        <v>37.824428560000001</v>
      </c>
      <c r="Z147" s="773">
        <v>3.922857182</v>
      </c>
      <c r="AA147" s="773">
        <v>5.9814286230000002</v>
      </c>
      <c r="AB147" s="773">
        <v>1.506999969</v>
      </c>
      <c r="AC147" s="774">
        <v>56.934856959999998</v>
      </c>
      <c r="AD147" s="773">
        <v>21.374285830000002</v>
      </c>
      <c r="AE147" s="773">
        <v>4.9342857090000001</v>
      </c>
      <c r="AF147" s="773">
        <v>10.28714289</v>
      </c>
      <c r="AG147" s="773">
        <v>1.5979999810000001</v>
      </c>
      <c r="AH147" s="773">
        <v>30.92</v>
      </c>
      <c r="AI147" s="773">
        <v>5.3042856629999999</v>
      </c>
    </row>
    <row r="148" spans="1:35" ht="15" customHeight="1">
      <c r="A148" s="237"/>
      <c r="B148" s="407"/>
      <c r="C148" s="408"/>
      <c r="D148" s="407"/>
      <c r="E148" s="407"/>
      <c r="F148" s="409"/>
      <c r="G148" s="195"/>
      <c r="H148" s="239"/>
      <c r="I148" s="239"/>
      <c r="V148" s="742">
        <v>36</v>
      </c>
      <c r="W148" s="742">
        <v>36</v>
      </c>
      <c r="X148" s="773">
        <v>11.85</v>
      </c>
      <c r="Y148" s="773">
        <v>39.78</v>
      </c>
      <c r="Z148" s="773">
        <v>4.9800000000000004</v>
      </c>
      <c r="AA148" s="773">
        <v>6.03</v>
      </c>
      <c r="AB148" s="773">
        <v>2.8</v>
      </c>
      <c r="AC148" s="774">
        <v>48.51</v>
      </c>
      <c r="AD148" s="773">
        <v>22.661428449999999</v>
      </c>
      <c r="AE148" s="773">
        <v>4.9800000000000004</v>
      </c>
      <c r="AF148" s="773">
        <v>11.01</v>
      </c>
      <c r="AG148" s="773">
        <v>1.63</v>
      </c>
      <c r="AH148" s="773">
        <v>30.922143120000001</v>
      </c>
      <c r="AI148" s="773">
        <v>7.46</v>
      </c>
    </row>
    <row r="149" spans="1:35" ht="15" customHeight="1">
      <c r="A149" s="195"/>
      <c r="B149" s="407"/>
      <c r="C149" s="408"/>
      <c r="D149" s="407"/>
      <c r="E149" s="407"/>
      <c r="F149" s="409"/>
      <c r="G149" s="238"/>
      <c r="H149" s="239"/>
      <c r="I149" s="239"/>
      <c r="W149" s="742">
        <v>37</v>
      </c>
      <c r="X149" s="773">
        <v>12.08</v>
      </c>
      <c r="Y149" s="773">
        <v>44.25</v>
      </c>
      <c r="Z149" s="773">
        <v>4.92</v>
      </c>
      <c r="AA149" s="773">
        <v>6.03</v>
      </c>
      <c r="AB149" s="773">
        <v>2.37</v>
      </c>
      <c r="AC149" s="774">
        <v>43.99</v>
      </c>
      <c r="AD149" s="773">
        <v>19.149999999999999</v>
      </c>
      <c r="AE149" s="773">
        <v>5.31</v>
      </c>
      <c r="AF149" s="773">
        <v>11</v>
      </c>
      <c r="AG149" s="773">
        <v>1.59</v>
      </c>
      <c r="AH149" s="773">
        <v>29.33</v>
      </c>
      <c r="AI149" s="773">
        <v>7.79</v>
      </c>
    </row>
    <row r="150" spans="1:35" ht="15" customHeight="1">
      <c r="A150" s="195"/>
      <c r="B150" s="407"/>
      <c r="C150" s="408"/>
      <c r="D150" s="407"/>
      <c r="E150" s="407"/>
      <c r="F150" s="409"/>
      <c r="G150" s="195"/>
      <c r="H150" s="239"/>
      <c r="I150" s="239"/>
      <c r="W150" s="742">
        <v>38</v>
      </c>
      <c r="X150" s="773">
        <v>11.88371427</v>
      </c>
      <c r="Y150" s="773">
        <v>41.311858039999997</v>
      </c>
      <c r="Z150" s="773">
        <v>4.6447142870000002</v>
      </c>
      <c r="AA150" s="773">
        <v>6.5951428410000004</v>
      </c>
      <c r="AB150" s="773">
        <v>3.0060000420000001</v>
      </c>
      <c r="AC150" s="774">
        <v>47.220570700000003</v>
      </c>
      <c r="AD150" s="773">
        <v>22.304285589999999</v>
      </c>
      <c r="AE150" s="773">
        <v>5.581428528</v>
      </c>
      <c r="AF150" s="773">
        <v>10.85142858</v>
      </c>
      <c r="AG150" s="773">
        <v>1.5402856890000001</v>
      </c>
      <c r="AH150" s="773">
        <v>34.179286410000003</v>
      </c>
      <c r="AI150" s="773">
        <v>8.5442856379999998</v>
      </c>
    </row>
    <row r="151" spans="1:35" ht="15" customHeight="1">
      <c r="A151" s="240"/>
      <c r="B151" s="407"/>
      <c r="C151" s="408"/>
      <c r="D151" s="407"/>
      <c r="E151" s="407"/>
      <c r="F151" s="409"/>
      <c r="G151" s="240"/>
      <c r="H151" s="240"/>
      <c r="I151" s="240"/>
      <c r="V151" s="742">
        <v>39</v>
      </c>
      <c r="W151" s="742">
        <v>39</v>
      </c>
      <c r="X151" s="773">
        <v>13.06</v>
      </c>
      <c r="Y151" s="773">
        <v>41.13</v>
      </c>
      <c r="Z151" s="773">
        <v>4.2699999999999996</v>
      </c>
      <c r="AA151" s="773">
        <v>6.84</v>
      </c>
      <c r="AB151" s="773">
        <v>3.32</v>
      </c>
      <c r="AC151" s="774">
        <v>63.05</v>
      </c>
      <c r="AD151" s="773">
        <v>48.7</v>
      </c>
      <c r="AE151" s="773">
        <v>7.81</v>
      </c>
      <c r="AF151" s="773">
        <v>11.15</v>
      </c>
      <c r="AG151" s="773">
        <v>1.32</v>
      </c>
      <c r="AH151" s="773">
        <v>38.82</v>
      </c>
      <c r="AI151" s="773">
        <v>6.81</v>
      </c>
    </row>
    <row r="152" spans="1:35" ht="15" customHeight="1">
      <c r="A152" s="241"/>
      <c r="B152" s="407"/>
      <c r="C152" s="408"/>
      <c r="D152" s="407"/>
      <c r="E152" s="407"/>
      <c r="F152" s="409"/>
      <c r="G152" s="195"/>
      <c r="H152" s="239"/>
      <c r="I152" s="239"/>
      <c r="W152" s="742">
        <v>40</v>
      </c>
      <c r="X152" s="773">
        <v>15.95</v>
      </c>
      <c r="Y152" s="773">
        <v>46.47</v>
      </c>
      <c r="Z152" s="773">
        <v>5.36</v>
      </c>
      <c r="AA152" s="773">
        <v>7.69</v>
      </c>
      <c r="AB152" s="773">
        <v>3.16</v>
      </c>
      <c r="AC152" s="774">
        <v>61.54</v>
      </c>
      <c r="AD152" s="773">
        <v>37.93</v>
      </c>
      <c r="AE152" s="773">
        <v>7.92</v>
      </c>
      <c r="AF152" s="773">
        <v>11.01</v>
      </c>
      <c r="AG152" s="773">
        <v>1.38</v>
      </c>
      <c r="AH152" s="773">
        <v>43.88</v>
      </c>
      <c r="AI152" s="773">
        <v>6.28</v>
      </c>
    </row>
    <row r="153" spans="1:35" ht="8.85" customHeight="1">
      <c r="A153" s="195"/>
      <c r="B153" s="195"/>
      <c r="C153" s="195"/>
      <c r="D153" s="195"/>
      <c r="E153" s="195"/>
      <c r="F153" s="195"/>
      <c r="G153" s="195"/>
      <c r="H153" s="242"/>
      <c r="I153" s="242"/>
      <c r="W153" s="742">
        <v>41</v>
      </c>
      <c r="X153" s="773">
        <v>15.85</v>
      </c>
      <c r="Y153" s="773">
        <v>37.270000000000003</v>
      </c>
      <c r="Z153" s="773">
        <v>6.97</v>
      </c>
      <c r="AA153" s="773">
        <v>7.1</v>
      </c>
      <c r="AB153" s="773">
        <v>2.9</v>
      </c>
      <c r="AC153" s="774">
        <v>58.12</v>
      </c>
      <c r="AD153" s="773">
        <v>48.92</v>
      </c>
      <c r="AE153" s="773">
        <v>8.59</v>
      </c>
      <c r="AF153" s="773">
        <v>11</v>
      </c>
      <c r="AG153" s="773">
        <v>1.32</v>
      </c>
      <c r="AH153" s="773">
        <v>45.63</v>
      </c>
      <c r="AI153" s="773">
        <v>9.93</v>
      </c>
    </row>
    <row r="154" spans="1:35" ht="8.85" customHeight="1">
      <c r="A154" s="197"/>
      <c r="B154" s="195"/>
      <c r="C154" s="195"/>
      <c r="D154" s="195"/>
      <c r="E154" s="195"/>
      <c r="F154" s="195"/>
      <c r="G154" s="197"/>
      <c r="H154" s="197"/>
      <c r="I154" s="197"/>
      <c r="W154" s="742">
        <v>42</v>
      </c>
      <c r="X154" s="773">
        <v>15.55</v>
      </c>
      <c r="Y154" s="773">
        <v>48.57</v>
      </c>
      <c r="Z154" s="773">
        <v>11.1</v>
      </c>
      <c r="AA154" s="773">
        <v>6.76</v>
      </c>
      <c r="AB154" s="773">
        <v>2.87</v>
      </c>
      <c r="AC154" s="774">
        <v>58.89</v>
      </c>
      <c r="AD154" s="773">
        <v>55.62</v>
      </c>
      <c r="AE154" s="773">
        <v>9.51</v>
      </c>
      <c r="AF154" s="773">
        <v>11.01</v>
      </c>
      <c r="AG154" s="773">
        <v>1.22</v>
      </c>
      <c r="AH154" s="773">
        <v>52.62</v>
      </c>
      <c r="AI154" s="773">
        <v>9.68</v>
      </c>
    </row>
    <row r="155" spans="1:35" ht="8.85" customHeight="1">
      <c r="A155" s="197"/>
      <c r="B155" s="195"/>
      <c r="C155" s="195"/>
      <c r="D155" s="195"/>
      <c r="E155" s="195"/>
      <c r="F155" s="195"/>
      <c r="G155" s="197"/>
      <c r="H155" s="197"/>
      <c r="I155" s="197"/>
      <c r="V155" s="742">
        <v>43</v>
      </c>
      <c r="W155" s="742">
        <v>43</v>
      </c>
      <c r="X155" s="773">
        <v>13.17</v>
      </c>
      <c r="Y155" s="773">
        <v>35.32</v>
      </c>
      <c r="Z155" s="773">
        <v>6.01</v>
      </c>
      <c r="AA155" s="773">
        <v>6.53</v>
      </c>
      <c r="AB155" s="773">
        <v>2.37</v>
      </c>
      <c r="AC155" s="774">
        <v>69.2</v>
      </c>
      <c r="AD155" s="773">
        <v>54.58</v>
      </c>
      <c r="AE155" s="773">
        <v>8.23</v>
      </c>
      <c r="AF155" s="773">
        <v>11.01</v>
      </c>
      <c r="AG155" s="773">
        <v>1.35</v>
      </c>
      <c r="AH155" s="773">
        <v>50.71</v>
      </c>
      <c r="AI155" s="773">
        <v>10.33</v>
      </c>
    </row>
    <row r="156" spans="1:35" ht="8.85" customHeight="1">
      <c r="A156" s="197"/>
      <c r="B156" s="195"/>
      <c r="C156" s="195"/>
      <c r="D156" s="195"/>
      <c r="E156" s="195"/>
      <c r="F156" s="195"/>
      <c r="G156" s="197"/>
      <c r="H156" s="197"/>
      <c r="I156" s="197"/>
      <c r="W156" s="742">
        <v>44</v>
      </c>
      <c r="X156" s="773">
        <v>13.18</v>
      </c>
      <c r="Y156" s="773">
        <v>36.83</v>
      </c>
      <c r="Z156" s="773">
        <v>4.57</v>
      </c>
      <c r="AA156" s="773">
        <v>7.58</v>
      </c>
      <c r="AB156" s="773">
        <v>4.8899999999999997</v>
      </c>
      <c r="AC156" s="774">
        <v>51.59</v>
      </c>
      <c r="AD156" s="773">
        <v>57.65</v>
      </c>
      <c r="AE156" s="773">
        <v>7.72</v>
      </c>
      <c r="AF156" s="773">
        <v>11.01</v>
      </c>
      <c r="AG156" s="773">
        <v>1.47</v>
      </c>
      <c r="AH156" s="773">
        <v>48.41</v>
      </c>
      <c r="AI156" s="773">
        <v>11.29</v>
      </c>
    </row>
    <row r="157" spans="1:35" ht="8.85" customHeight="1">
      <c r="A157" s="197"/>
      <c r="B157" s="195"/>
      <c r="C157" s="195"/>
      <c r="D157" s="195"/>
      <c r="E157" s="195"/>
      <c r="F157" s="195"/>
      <c r="G157" s="197"/>
      <c r="H157" s="197"/>
      <c r="I157" s="197"/>
      <c r="W157" s="742">
        <v>45</v>
      </c>
      <c r="X157" s="773">
        <v>13.49</v>
      </c>
      <c r="Y157" s="773">
        <v>39.520000000000003</v>
      </c>
      <c r="Z157" s="773">
        <v>4.83</v>
      </c>
      <c r="AA157" s="773">
        <v>6.95</v>
      </c>
      <c r="AB157" s="773">
        <v>1.61</v>
      </c>
      <c r="AC157" s="774">
        <v>72.92</v>
      </c>
      <c r="AD157" s="773">
        <v>67.069999999999993</v>
      </c>
      <c r="AE157" s="773">
        <v>6.9</v>
      </c>
      <c r="AF157" s="773">
        <v>11</v>
      </c>
      <c r="AG157" s="773">
        <v>1.42</v>
      </c>
      <c r="AH157" s="773">
        <v>47.24</v>
      </c>
      <c r="AI157" s="773">
        <v>9</v>
      </c>
    </row>
    <row r="158" spans="1:35" ht="8.85" customHeight="1">
      <c r="A158" s="197"/>
      <c r="B158" s="195"/>
      <c r="C158" s="195"/>
      <c r="D158" s="195"/>
      <c r="E158" s="195"/>
      <c r="F158" s="195"/>
      <c r="G158" s="197"/>
      <c r="H158" s="197"/>
      <c r="I158" s="197"/>
      <c r="W158" s="742">
        <v>46</v>
      </c>
      <c r="X158" s="773">
        <v>15.4</v>
      </c>
      <c r="Y158" s="773">
        <v>53.38</v>
      </c>
      <c r="Z158" s="773">
        <v>3.73</v>
      </c>
      <c r="AA158" s="773">
        <v>6.86</v>
      </c>
      <c r="AB158" s="773">
        <v>1.64</v>
      </c>
      <c r="AC158" s="774">
        <v>58.4</v>
      </c>
      <c r="AD158" s="773">
        <v>34.979999999999997</v>
      </c>
      <c r="AE158" s="773">
        <v>5.07</v>
      </c>
      <c r="AF158" s="773">
        <v>11.01</v>
      </c>
      <c r="AG158" s="773">
        <v>1.38</v>
      </c>
      <c r="AH158" s="773">
        <v>40.61</v>
      </c>
      <c r="AI158" s="773">
        <v>8.81</v>
      </c>
    </row>
    <row r="159" spans="1:35" ht="8.85" customHeight="1">
      <c r="A159" s="197"/>
      <c r="B159" s="195"/>
      <c r="C159" s="195"/>
      <c r="D159" s="195"/>
      <c r="E159" s="195"/>
      <c r="F159" s="195"/>
      <c r="G159" s="197"/>
      <c r="H159" s="197"/>
      <c r="I159" s="197"/>
      <c r="W159" s="742">
        <v>47</v>
      </c>
      <c r="X159" s="773">
        <v>16.41</v>
      </c>
      <c r="Y159" s="773">
        <v>61.85</v>
      </c>
      <c r="Z159" s="773">
        <v>2.52</v>
      </c>
      <c r="AA159" s="773">
        <v>6.99</v>
      </c>
      <c r="AB159" s="773">
        <v>1.51</v>
      </c>
      <c r="AC159" s="774">
        <v>52.55</v>
      </c>
      <c r="AD159" s="773">
        <v>29.08</v>
      </c>
      <c r="AE159" s="773">
        <v>4.2699999999999996</v>
      </c>
      <c r="AF159" s="773">
        <v>11</v>
      </c>
      <c r="AG159" s="773">
        <v>1.63</v>
      </c>
      <c r="AH159" s="773">
        <v>41.63</v>
      </c>
      <c r="AI159" s="773">
        <v>9.35</v>
      </c>
    </row>
    <row r="160" spans="1:35" ht="8.85" customHeight="1">
      <c r="A160" s="197"/>
      <c r="B160" s="195"/>
      <c r="C160" s="195"/>
      <c r="D160" s="195"/>
      <c r="E160" s="195"/>
      <c r="F160" s="195"/>
      <c r="G160" s="197"/>
      <c r="H160" s="197"/>
      <c r="I160" s="197"/>
      <c r="V160" s="742">
        <v>48</v>
      </c>
      <c r="W160" s="742">
        <v>48</v>
      </c>
      <c r="X160" s="773">
        <v>16.329999999999998</v>
      </c>
      <c r="Y160" s="773">
        <v>65.33</v>
      </c>
      <c r="Z160" s="773">
        <v>3.57</v>
      </c>
      <c r="AA160" s="773">
        <v>7.11</v>
      </c>
      <c r="AB160" s="773">
        <v>1.47</v>
      </c>
      <c r="AC160" s="774">
        <v>53.43</v>
      </c>
      <c r="AD160" s="773">
        <v>88.06</v>
      </c>
      <c r="AE160" s="773">
        <v>7.88</v>
      </c>
      <c r="AF160" s="773">
        <v>10.86</v>
      </c>
      <c r="AG160" s="773">
        <v>1.6</v>
      </c>
      <c r="AH160" s="773">
        <v>41.01</v>
      </c>
      <c r="AI160" s="773">
        <v>14.19</v>
      </c>
    </row>
    <row r="161" spans="1:35" ht="8.85" customHeight="1">
      <c r="A161" s="197"/>
      <c r="B161" s="197"/>
      <c r="C161" s="197"/>
      <c r="D161" s="197"/>
      <c r="E161" s="197"/>
      <c r="F161" s="197"/>
      <c r="G161" s="197"/>
      <c r="H161" s="197"/>
      <c r="I161" s="197"/>
      <c r="W161" s="742">
        <v>49</v>
      </c>
      <c r="X161" s="773">
        <v>20.239999999999998</v>
      </c>
      <c r="Y161" s="773">
        <v>66.680000000000007</v>
      </c>
      <c r="Z161" s="773">
        <v>6.1</v>
      </c>
      <c r="AA161" s="773">
        <v>8.43</v>
      </c>
      <c r="AB161" s="773">
        <v>2.2400000000000002</v>
      </c>
      <c r="AC161" s="774">
        <v>61.07</v>
      </c>
      <c r="AD161" s="773">
        <v>106.59</v>
      </c>
      <c r="AE161" s="773">
        <v>16.09</v>
      </c>
      <c r="AF161" s="773">
        <v>10.5</v>
      </c>
      <c r="AG161" s="773">
        <v>1.1200000000000001</v>
      </c>
      <c r="AH161" s="773">
        <v>83.6</v>
      </c>
      <c r="AI161" s="773">
        <v>22.62</v>
      </c>
    </row>
    <row r="162" spans="1:35" ht="8.85" customHeight="1">
      <c r="A162" s="197"/>
      <c r="B162" s="197"/>
      <c r="C162" s="197"/>
      <c r="D162" s="197"/>
      <c r="E162" s="197"/>
      <c r="F162" s="197"/>
      <c r="G162" s="197"/>
      <c r="H162" s="197"/>
      <c r="I162" s="197"/>
      <c r="W162" s="742">
        <v>50</v>
      </c>
      <c r="X162" s="773">
        <v>19.809999999999999</v>
      </c>
      <c r="Y162" s="773">
        <v>61.31</v>
      </c>
      <c r="Z162" s="773">
        <v>6.69</v>
      </c>
      <c r="AA162" s="773">
        <v>8.32</v>
      </c>
      <c r="AB162" s="773">
        <v>2.19</v>
      </c>
      <c r="AC162" s="774">
        <v>78.02</v>
      </c>
      <c r="AD162" s="773">
        <v>104.79</v>
      </c>
      <c r="AE162" s="773">
        <v>18.649999999999999</v>
      </c>
      <c r="AF162" s="773">
        <v>10.51</v>
      </c>
      <c r="AG162" s="773">
        <v>1.1399999999999999</v>
      </c>
      <c r="AH162" s="773">
        <v>66.8</v>
      </c>
      <c r="AI162" s="773">
        <v>22.62</v>
      </c>
    </row>
    <row r="163" spans="1:35" ht="8.85" customHeight="1">
      <c r="A163" s="197"/>
      <c r="B163" s="197"/>
      <c r="C163" s="197"/>
      <c r="D163" s="197"/>
      <c r="E163" s="197"/>
      <c r="F163" s="197"/>
      <c r="G163" s="197"/>
      <c r="H163" s="197"/>
      <c r="I163" s="197"/>
      <c r="W163" s="742">
        <v>51</v>
      </c>
      <c r="X163" s="773">
        <v>21.91</v>
      </c>
      <c r="Y163" s="773">
        <v>70.790000000000006</v>
      </c>
      <c r="Z163" s="773">
        <v>13.15</v>
      </c>
      <c r="AA163" s="773">
        <v>9.08</v>
      </c>
      <c r="AB163" s="773">
        <v>3.71</v>
      </c>
      <c r="AC163" s="774">
        <v>67.64</v>
      </c>
      <c r="AD163" s="773">
        <v>69.61</v>
      </c>
      <c r="AE163" s="773">
        <v>11.22</v>
      </c>
      <c r="AF163" s="773">
        <v>10.5</v>
      </c>
      <c r="AG163" s="773">
        <v>1.37</v>
      </c>
      <c r="AH163" s="773">
        <v>55.42</v>
      </c>
      <c r="AI163" s="773">
        <v>17.489999999999998</v>
      </c>
    </row>
    <row r="164" spans="1:35" ht="8.85" customHeight="1">
      <c r="A164" s="197"/>
      <c r="B164" s="197"/>
      <c r="C164" s="197"/>
      <c r="D164" s="197"/>
      <c r="E164" s="197"/>
      <c r="F164" s="197"/>
      <c r="G164" s="197"/>
      <c r="H164" s="197"/>
      <c r="I164" s="197"/>
      <c r="V164" s="742">
        <v>52</v>
      </c>
      <c r="W164" s="742">
        <v>52</v>
      </c>
      <c r="X164" s="773">
        <v>22</v>
      </c>
      <c r="Y164" s="773">
        <v>77.430000000000007</v>
      </c>
      <c r="Z164" s="773">
        <v>17.760000000000002</v>
      </c>
      <c r="AA164" s="773">
        <v>8.42</v>
      </c>
      <c r="AB164" s="773">
        <v>3.57</v>
      </c>
      <c r="AC164" s="774">
        <v>56.19</v>
      </c>
      <c r="AD164" s="773">
        <v>58.45</v>
      </c>
      <c r="AE164" s="773">
        <v>8.01</v>
      </c>
      <c r="AF164" s="773">
        <v>10.51</v>
      </c>
      <c r="AG164" s="773">
        <v>1.53</v>
      </c>
      <c r="AH164" s="773">
        <v>59.55</v>
      </c>
      <c r="AI164" s="773">
        <v>18.61</v>
      </c>
    </row>
    <row r="165" spans="1:35" ht="8.85" customHeight="1">
      <c r="A165" s="197"/>
      <c r="B165" s="197"/>
      <c r="C165" s="197"/>
      <c r="D165" s="197"/>
      <c r="E165" s="197"/>
      <c r="F165" s="197"/>
      <c r="G165" s="197"/>
      <c r="H165" s="197"/>
      <c r="I165" s="197"/>
      <c r="U165" s="761">
        <v>2017</v>
      </c>
      <c r="V165" s="789">
        <v>1</v>
      </c>
      <c r="W165" s="760">
        <v>1</v>
      </c>
      <c r="X165" s="773">
        <v>41.55</v>
      </c>
      <c r="Y165" s="773">
        <v>103.58</v>
      </c>
      <c r="Z165" s="773">
        <v>29.67</v>
      </c>
      <c r="AA165" s="773">
        <v>13.85</v>
      </c>
      <c r="AB165" s="773">
        <v>11.3</v>
      </c>
      <c r="AC165" s="774">
        <v>104.02</v>
      </c>
      <c r="AD165" s="773">
        <v>148.43</v>
      </c>
      <c r="AE165" s="773">
        <v>24.1</v>
      </c>
      <c r="AF165" s="773">
        <v>10.220000000000001</v>
      </c>
      <c r="AG165" s="773">
        <v>3.28</v>
      </c>
      <c r="AH165" s="773">
        <v>89.46</v>
      </c>
      <c r="AI165" s="773">
        <v>25.43</v>
      </c>
    </row>
    <row r="166" spans="1:35" ht="8.85" customHeight="1">
      <c r="A166" s="197"/>
      <c r="B166" s="197"/>
      <c r="C166" s="197"/>
      <c r="D166" s="197"/>
      <c r="E166" s="197"/>
      <c r="F166" s="197"/>
      <c r="G166" s="197"/>
      <c r="H166" s="197"/>
      <c r="I166" s="197"/>
      <c r="U166" s="761"/>
      <c r="V166" s="789"/>
      <c r="W166" s="760">
        <v>2</v>
      </c>
      <c r="X166" s="773">
        <v>39.6</v>
      </c>
      <c r="Y166" s="773">
        <v>105.01</v>
      </c>
      <c r="Z166" s="773">
        <v>51.2</v>
      </c>
      <c r="AA166" s="773">
        <v>14.96</v>
      </c>
      <c r="AB166" s="773">
        <v>15.4</v>
      </c>
      <c r="AC166" s="774">
        <v>143.97</v>
      </c>
      <c r="AD166" s="773">
        <v>175.88</v>
      </c>
      <c r="AE166" s="773">
        <v>33.74</v>
      </c>
      <c r="AF166" s="773">
        <v>10.17</v>
      </c>
      <c r="AG166" s="773">
        <v>6.45</v>
      </c>
      <c r="AH166" s="773">
        <v>178.14</v>
      </c>
      <c r="AI166" s="773">
        <v>55.67</v>
      </c>
    </row>
    <row r="167" spans="1:35" ht="8.85" customHeight="1">
      <c r="A167" s="197"/>
      <c r="B167" s="197"/>
      <c r="C167" s="197"/>
      <c r="D167" s="197"/>
      <c r="E167" s="197"/>
      <c r="F167" s="197"/>
      <c r="G167" s="197"/>
      <c r="H167" s="197"/>
      <c r="I167" s="197"/>
      <c r="U167" s="761"/>
      <c r="V167" s="789"/>
      <c r="W167" s="760">
        <v>3</v>
      </c>
      <c r="X167" s="773">
        <v>73.650000000000006</v>
      </c>
      <c r="Y167" s="773">
        <v>137.41</v>
      </c>
      <c r="Z167" s="773">
        <v>43.26</v>
      </c>
      <c r="AA167" s="773">
        <v>28.98</v>
      </c>
      <c r="AB167" s="773">
        <v>21.94</v>
      </c>
      <c r="AC167" s="774">
        <v>355.12</v>
      </c>
      <c r="AD167" s="773">
        <v>177.57</v>
      </c>
      <c r="AE167" s="773">
        <v>35.49</v>
      </c>
      <c r="AF167" s="773">
        <v>10</v>
      </c>
      <c r="AG167" s="773">
        <v>9.0500000000000007</v>
      </c>
      <c r="AH167" s="773">
        <v>174.94</v>
      </c>
      <c r="AI167" s="773">
        <v>58.31</v>
      </c>
    </row>
    <row r="168" spans="1:35" ht="8.85" customHeight="1">
      <c r="A168" s="197"/>
      <c r="B168" s="197"/>
      <c r="C168" s="197"/>
      <c r="D168" s="197"/>
      <c r="E168" s="197"/>
      <c r="F168" s="197"/>
      <c r="G168" s="197"/>
      <c r="H168" s="197"/>
      <c r="I168" s="197"/>
      <c r="U168" s="761"/>
      <c r="V168" s="789">
        <v>4</v>
      </c>
      <c r="W168" s="760">
        <v>4</v>
      </c>
      <c r="X168" s="773">
        <v>65.03</v>
      </c>
      <c r="Y168" s="773">
        <v>127.83</v>
      </c>
      <c r="Z168" s="773">
        <v>32.72</v>
      </c>
      <c r="AA168" s="773">
        <v>30.46</v>
      </c>
      <c r="AB168" s="773">
        <v>23.91</v>
      </c>
      <c r="AC168" s="774">
        <v>519.4</v>
      </c>
      <c r="AD168" s="773">
        <v>205.76</v>
      </c>
      <c r="AE168" s="773">
        <v>48.48</v>
      </c>
      <c r="AF168" s="773">
        <v>10</v>
      </c>
      <c r="AG168" s="773">
        <v>2.4300000000000002</v>
      </c>
      <c r="AH168" s="773">
        <v>141.31</v>
      </c>
      <c r="AI168" s="773">
        <v>47.49</v>
      </c>
    </row>
    <row r="169" spans="1:35" ht="8.85" customHeight="1">
      <c r="A169" s="197"/>
      <c r="B169" s="197"/>
      <c r="C169" s="197"/>
      <c r="D169" s="197"/>
      <c r="E169" s="197"/>
      <c r="F169" s="197"/>
      <c r="G169" s="197"/>
      <c r="H169" s="197"/>
      <c r="I169" s="197"/>
      <c r="W169" s="760">
        <v>5</v>
      </c>
      <c r="X169" s="742">
        <v>56.95</v>
      </c>
      <c r="Y169" s="742">
        <v>97.31</v>
      </c>
      <c r="Z169" s="742">
        <v>48.46</v>
      </c>
      <c r="AA169" s="742">
        <v>21.36</v>
      </c>
      <c r="AB169" s="742">
        <v>18.07</v>
      </c>
      <c r="AC169" s="742">
        <v>330.78</v>
      </c>
      <c r="AD169" s="742">
        <v>123.41</v>
      </c>
      <c r="AE169" s="742">
        <v>25.33</v>
      </c>
      <c r="AF169" s="742">
        <v>11.41</v>
      </c>
      <c r="AG169" s="742">
        <v>2.87</v>
      </c>
      <c r="AH169" s="742">
        <v>123.59</v>
      </c>
      <c r="AI169" s="742">
        <v>45.46</v>
      </c>
    </row>
    <row r="170" spans="1:35" ht="8.85" customHeight="1">
      <c r="A170" s="197"/>
      <c r="B170" s="197"/>
      <c r="C170" s="197"/>
      <c r="D170" s="197"/>
      <c r="E170" s="197"/>
      <c r="F170" s="197"/>
      <c r="G170" s="197"/>
      <c r="H170" s="197"/>
      <c r="I170" s="197"/>
      <c r="W170" s="760">
        <v>6</v>
      </c>
      <c r="X170" s="742">
        <v>61.87</v>
      </c>
      <c r="Y170" s="742">
        <v>123.44</v>
      </c>
      <c r="Z170" s="742">
        <v>72.52</v>
      </c>
      <c r="AA170" s="742">
        <v>25.42</v>
      </c>
      <c r="AB170" s="742">
        <v>21.42</v>
      </c>
      <c r="AC170" s="742">
        <v>200.58</v>
      </c>
      <c r="AD170" s="742">
        <v>108.48</v>
      </c>
      <c r="AE170" s="742">
        <v>22.99</v>
      </c>
      <c r="AF170" s="742">
        <v>10.57</v>
      </c>
      <c r="AG170" s="742">
        <v>3.01</v>
      </c>
      <c r="AH170" s="742">
        <v>85.48</v>
      </c>
      <c r="AI170" s="742">
        <v>28.56</v>
      </c>
    </row>
    <row r="171" spans="1:35">
      <c r="A171" s="197"/>
      <c r="B171" s="197"/>
      <c r="C171" s="197"/>
      <c r="D171" s="197"/>
      <c r="E171" s="197"/>
      <c r="F171" s="197"/>
      <c r="G171" s="197"/>
      <c r="H171" s="197"/>
      <c r="I171" s="197"/>
      <c r="W171" s="760">
        <v>7</v>
      </c>
      <c r="X171" s="742">
        <v>77.569999999999993</v>
      </c>
      <c r="Y171" s="742">
        <v>145.02000000000001</v>
      </c>
      <c r="Z171" s="742">
        <v>59.16</v>
      </c>
      <c r="AA171" s="742">
        <v>35.43</v>
      </c>
      <c r="AB171" s="742">
        <v>25.12</v>
      </c>
      <c r="AC171" s="742">
        <v>393.69</v>
      </c>
      <c r="AD171" s="742">
        <v>144.62</v>
      </c>
      <c r="AE171" s="742">
        <v>39.44</v>
      </c>
      <c r="AF171" s="742">
        <v>10</v>
      </c>
      <c r="AG171" s="742">
        <v>2.88</v>
      </c>
      <c r="AH171" s="742">
        <v>100.57</v>
      </c>
      <c r="AI171" s="742">
        <v>25.04</v>
      </c>
    </row>
    <row r="172" spans="1:35">
      <c r="A172" s="197"/>
      <c r="B172" s="197"/>
      <c r="C172" s="197"/>
      <c r="D172" s="197"/>
      <c r="E172" s="197"/>
      <c r="F172" s="197"/>
      <c r="G172" s="197"/>
      <c r="H172" s="197"/>
      <c r="I172" s="197"/>
      <c r="V172" s="742">
        <v>8</v>
      </c>
      <c r="W172" s="760">
        <v>8</v>
      </c>
      <c r="X172" s="742">
        <v>86.94</v>
      </c>
      <c r="Y172" s="742">
        <v>175.03</v>
      </c>
      <c r="Z172" s="742">
        <v>24.36</v>
      </c>
      <c r="AA172" s="742">
        <v>30.45</v>
      </c>
      <c r="AB172" s="742">
        <v>23.33</v>
      </c>
      <c r="AC172" s="742">
        <v>345.37</v>
      </c>
      <c r="AD172" s="742">
        <v>140.63</v>
      </c>
      <c r="AE172" s="742">
        <v>30.47</v>
      </c>
      <c r="AF172" s="742">
        <v>9.58</v>
      </c>
      <c r="AG172" s="742">
        <v>2.0699999999999998</v>
      </c>
      <c r="AH172" s="742">
        <v>163.72999999999999</v>
      </c>
      <c r="AI172" s="742">
        <v>58.84</v>
      </c>
    </row>
    <row r="173" spans="1:35">
      <c r="A173" s="197"/>
      <c r="B173" s="197"/>
      <c r="C173" s="197"/>
      <c r="D173" s="197"/>
      <c r="E173" s="197"/>
      <c r="F173" s="197"/>
      <c r="G173" s="197"/>
      <c r="H173" s="197"/>
      <c r="I173" s="197"/>
      <c r="W173" s="760">
        <v>9</v>
      </c>
      <c r="X173" s="742">
        <v>85.13</v>
      </c>
      <c r="Y173" s="742">
        <v>206.14</v>
      </c>
      <c r="Z173" s="742">
        <v>39.07</v>
      </c>
      <c r="AA173" s="742">
        <v>37.72</v>
      </c>
      <c r="AB173" s="742">
        <v>24.83</v>
      </c>
      <c r="AC173" s="742">
        <v>567.22</v>
      </c>
      <c r="AD173" s="742">
        <v>245.85</v>
      </c>
      <c r="AE173" s="742">
        <v>67.56</v>
      </c>
      <c r="AF173" s="742">
        <v>9.01</v>
      </c>
      <c r="AG173" s="742">
        <v>7.33</v>
      </c>
      <c r="AH173" s="742">
        <v>285.31</v>
      </c>
      <c r="AI173" s="742">
        <v>102.26</v>
      </c>
    </row>
    <row r="174" spans="1:35">
      <c r="A174" s="197"/>
      <c r="B174" s="197"/>
      <c r="C174" s="197"/>
      <c r="D174" s="197"/>
      <c r="E174" s="197"/>
      <c r="F174" s="197"/>
      <c r="G174" s="197"/>
      <c r="H174" s="197"/>
      <c r="I174" s="197"/>
      <c r="W174" s="760">
        <v>10</v>
      </c>
      <c r="X174" s="742">
        <v>84.78</v>
      </c>
      <c r="Y174" s="742">
        <v>270.17</v>
      </c>
      <c r="Z174" s="742">
        <v>109.16</v>
      </c>
      <c r="AA174" s="742">
        <v>36.46</v>
      </c>
      <c r="AB174" s="742">
        <v>24.95</v>
      </c>
      <c r="AC174" s="742">
        <v>467.04</v>
      </c>
      <c r="AD174" s="742">
        <v>188.01</v>
      </c>
      <c r="AE174" s="742">
        <v>50.5</v>
      </c>
      <c r="AF174" s="742">
        <v>10.06</v>
      </c>
      <c r="AG174" s="742">
        <v>3.71</v>
      </c>
      <c r="AH174" s="742">
        <v>374.33</v>
      </c>
      <c r="AI174" s="742">
        <v>83.74</v>
      </c>
    </row>
    <row r="175" spans="1:35">
      <c r="A175" s="197"/>
      <c r="B175" s="197"/>
      <c r="C175" s="197"/>
      <c r="D175" s="197"/>
      <c r="E175" s="197"/>
      <c r="F175" s="197"/>
      <c r="G175" s="197"/>
      <c r="H175" s="197"/>
      <c r="I175" s="197"/>
      <c r="W175" s="760">
        <v>11</v>
      </c>
      <c r="X175" s="742">
        <v>84.78</v>
      </c>
      <c r="Y175" s="742">
        <v>376.42</v>
      </c>
      <c r="Z175" s="742">
        <v>188.18</v>
      </c>
      <c r="AA175" s="742">
        <v>35.590000000000003</v>
      </c>
      <c r="AB175" s="742">
        <v>26.89</v>
      </c>
      <c r="AC175" s="742">
        <v>448.3</v>
      </c>
      <c r="AD175" s="742">
        <v>169.95</v>
      </c>
      <c r="AE175" s="742">
        <v>51.21</v>
      </c>
      <c r="AF175" s="742">
        <v>26.15</v>
      </c>
      <c r="AG175" s="742">
        <v>8.66</v>
      </c>
      <c r="AH175" s="742">
        <v>219.86</v>
      </c>
      <c r="AI175" s="742">
        <v>62.42</v>
      </c>
    </row>
    <row r="176" spans="1:35">
      <c r="A176" s="197"/>
      <c r="B176" s="197"/>
      <c r="C176" s="197"/>
      <c r="D176" s="197"/>
      <c r="E176" s="197"/>
      <c r="F176" s="197"/>
      <c r="G176" s="197"/>
      <c r="H176" s="197"/>
      <c r="I176" s="197"/>
      <c r="V176" s="742">
        <v>12</v>
      </c>
      <c r="W176" s="760">
        <v>12</v>
      </c>
      <c r="X176" s="742">
        <v>106.16</v>
      </c>
      <c r="Y176" s="742">
        <v>351.57</v>
      </c>
      <c r="Z176" s="742">
        <v>159.6</v>
      </c>
      <c r="AA176" s="742">
        <v>37.82</v>
      </c>
      <c r="AB176" s="742">
        <v>20.6</v>
      </c>
      <c r="AC176" s="742">
        <v>350.87</v>
      </c>
      <c r="AD176" s="742">
        <v>146.01</v>
      </c>
      <c r="AE176" s="742">
        <v>38.08</v>
      </c>
      <c r="AF176" s="742">
        <v>12.43</v>
      </c>
      <c r="AG176" s="742">
        <v>5.63</v>
      </c>
      <c r="AH176" s="742">
        <v>190.11</v>
      </c>
      <c r="AI176" s="742">
        <v>52.01</v>
      </c>
    </row>
    <row r="177" spans="1:35">
      <c r="A177" s="197"/>
      <c r="B177" s="197"/>
      <c r="C177" s="197"/>
      <c r="D177" s="197"/>
      <c r="E177" s="197"/>
      <c r="F177" s="197"/>
      <c r="G177" s="197"/>
      <c r="H177" s="197"/>
      <c r="I177" s="197"/>
      <c r="W177" s="760">
        <v>13</v>
      </c>
      <c r="X177" s="742">
        <v>101.71</v>
      </c>
      <c r="Y177" s="742">
        <v>384.37</v>
      </c>
      <c r="Z177" s="742">
        <v>161.77000000000001</v>
      </c>
      <c r="AA177" s="742">
        <v>35.93</v>
      </c>
      <c r="AB177" s="742">
        <v>25.47</v>
      </c>
      <c r="AC177" s="742">
        <v>380.48</v>
      </c>
      <c r="AD177" s="742">
        <v>173.02</v>
      </c>
      <c r="AE177" s="742">
        <v>38.869999999999997</v>
      </c>
      <c r="AF177" s="742">
        <v>11.98</v>
      </c>
      <c r="AG177" s="742">
        <v>5.83</v>
      </c>
      <c r="AH177" s="742">
        <v>272.08999999999997</v>
      </c>
      <c r="AI177" s="742">
        <v>65.430000000000007</v>
      </c>
    </row>
    <row r="178" spans="1:35">
      <c r="A178" s="197"/>
      <c r="B178" s="197"/>
      <c r="C178" s="197"/>
      <c r="D178" s="197"/>
      <c r="E178" s="197"/>
      <c r="F178" s="197"/>
      <c r="G178" s="197"/>
      <c r="H178" s="197"/>
      <c r="I178" s="197"/>
      <c r="W178" s="760">
        <v>14</v>
      </c>
      <c r="X178" s="742">
        <v>83.1</v>
      </c>
      <c r="Y178" s="742">
        <v>337.84</v>
      </c>
      <c r="Z178" s="742">
        <v>115.43</v>
      </c>
      <c r="AA178" s="742">
        <v>42.9</v>
      </c>
      <c r="AB178" s="742">
        <v>27.42</v>
      </c>
      <c r="AC178" s="742">
        <v>427.28</v>
      </c>
      <c r="AD178" s="742">
        <v>137.65</v>
      </c>
      <c r="AE178" s="742">
        <v>35.950000000000003</v>
      </c>
      <c r="AF178" s="742">
        <v>28.72</v>
      </c>
      <c r="AG178" s="742">
        <v>4.95</v>
      </c>
      <c r="AH178" s="742">
        <v>301.82</v>
      </c>
      <c r="AI178" s="742">
        <v>71.06</v>
      </c>
    </row>
    <row r="179" spans="1:35">
      <c r="A179" s="197"/>
      <c r="B179" s="197"/>
      <c r="C179" s="197"/>
      <c r="D179" s="197"/>
      <c r="E179" s="197"/>
      <c r="F179" s="197"/>
      <c r="G179" s="197"/>
      <c r="H179" s="197"/>
      <c r="I179" s="197"/>
      <c r="W179" s="760">
        <v>15</v>
      </c>
      <c r="X179" s="742">
        <v>61.23</v>
      </c>
      <c r="Y179" s="742">
        <v>282.32</v>
      </c>
      <c r="Z179" s="742">
        <v>98.92</v>
      </c>
      <c r="AA179" s="742">
        <v>31.19</v>
      </c>
      <c r="AB179" s="742">
        <v>20.8</v>
      </c>
      <c r="AC179" s="742">
        <v>334.14</v>
      </c>
      <c r="AD179" s="742">
        <v>129.9</v>
      </c>
      <c r="AE179" s="742">
        <v>29.93</v>
      </c>
      <c r="AF179" s="742">
        <v>16.28</v>
      </c>
      <c r="AG179" s="742">
        <v>1.82</v>
      </c>
      <c r="AH179" s="742">
        <v>203.49</v>
      </c>
      <c r="AI179" s="742">
        <v>77.099999999999994</v>
      </c>
    </row>
    <row r="180" spans="1:35">
      <c r="A180" s="197"/>
      <c r="B180" s="197"/>
      <c r="C180" s="197"/>
      <c r="D180" s="197"/>
      <c r="E180" s="197"/>
      <c r="F180" s="197"/>
      <c r="G180" s="197"/>
      <c r="H180" s="197"/>
      <c r="I180" s="197"/>
      <c r="V180" s="760">
        <v>16</v>
      </c>
      <c r="W180" s="760">
        <v>16</v>
      </c>
      <c r="X180" s="742">
        <v>49.8</v>
      </c>
      <c r="Y180" s="742">
        <v>191.65</v>
      </c>
      <c r="Z180" s="742">
        <v>82.48</v>
      </c>
      <c r="AA180" s="742">
        <v>22.8</v>
      </c>
      <c r="AB180" s="742">
        <v>15.73</v>
      </c>
      <c r="AC180" s="742">
        <v>218.96</v>
      </c>
      <c r="AD180" s="742">
        <v>100.66</v>
      </c>
      <c r="AE180" s="742">
        <v>21.85</v>
      </c>
      <c r="AF180" s="742">
        <v>15.43</v>
      </c>
      <c r="AG180" s="742">
        <v>2.33</v>
      </c>
      <c r="AH180" s="742">
        <v>155.33000000000001</v>
      </c>
      <c r="AI180" s="742">
        <v>48.77</v>
      </c>
    </row>
    <row r="181" spans="1:35">
      <c r="A181" s="197"/>
      <c r="B181" s="197"/>
      <c r="C181" s="197"/>
      <c r="D181" s="197"/>
      <c r="E181" s="197"/>
      <c r="F181" s="197"/>
      <c r="G181" s="197"/>
      <c r="H181" s="197"/>
      <c r="I181" s="197"/>
      <c r="W181" s="760">
        <v>17</v>
      </c>
      <c r="X181" s="742">
        <v>40.21</v>
      </c>
      <c r="Y181" s="742">
        <v>160.35</v>
      </c>
      <c r="Z181" s="742">
        <v>77.02</v>
      </c>
      <c r="AA181" s="742">
        <v>20.18</v>
      </c>
      <c r="AB181" s="742">
        <v>13.18</v>
      </c>
      <c r="AC181" s="742">
        <v>180.47</v>
      </c>
      <c r="AD181" s="742">
        <v>91.24</v>
      </c>
      <c r="AE181" s="742">
        <v>18.89</v>
      </c>
      <c r="AF181" s="742">
        <v>12.29</v>
      </c>
      <c r="AG181" s="742">
        <v>1.9</v>
      </c>
      <c r="AH181" s="742">
        <v>111.37</v>
      </c>
      <c r="AI181" s="742">
        <v>34.409999999999997</v>
      </c>
    </row>
    <row r="182" spans="1:35" ht="12.75">
      <c r="A182" s="197"/>
      <c r="B182" s="197"/>
      <c r="C182" s="197"/>
      <c r="D182" s="197"/>
      <c r="E182" s="197"/>
      <c r="F182" s="197"/>
      <c r="G182" s="197"/>
      <c r="H182" s="197"/>
      <c r="I182" s="197"/>
      <c r="U182" s="762"/>
      <c r="V182" s="761"/>
      <c r="W182" s="760">
        <v>18</v>
      </c>
      <c r="X182" s="791">
        <v>43.46</v>
      </c>
      <c r="Y182" s="791">
        <v>136.65</v>
      </c>
      <c r="Z182" s="791">
        <v>62.63</v>
      </c>
      <c r="AA182" s="791">
        <v>19.84</v>
      </c>
      <c r="AB182" s="791">
        <v>14.23</v>
      </c>
      <c r="AC182" s="791">
        <v>212.89</v>
      </c>
      <c r="AD182" s="791">
        <v>98.95</v>
      </c>
      <c r="AE182" s="791">
        <v>19.899999999999999</v>
      </c>
      <c r="AF182" s="791">
        <v>11.64</v>
      </c>
      <c r="AG182" s="791">
        <v>1.46</v>
      </c>
      <c r="AH182" s="791">
        <v>117.05</v>
      </c>
      <c r="AI182" s="791">
        <v>28.8</v>
      </c>
    </row>
    <row r="183" spans="1:35" ht="13.5" customHeight="1">
      <c r="A183" s="197"/>
      <c r="B183" s="197"/>
      <c r="C183" s="197"/>
      <c r="D183" s="197"/>
      <c r="E183" s="197"/>
      <c r="F183" s="197"/>
      <c r="G183" s="197"/>
      <c r="H183" s="197"/>
      <c r="I183" s="197"/>
      <c r="U183" s="762"/>
      <c r="V183" s="761"/>
      <c r="W183" s="760">
        <v>19</v>
      </c>
      <c r="X183" s="791">
        <v>35.65</v>
      </c>
      <c r="Y183" s="791">
        <v>135.97</v>
      </c>
      <c r="Z183" s="791">
        <v>93.03</v>
      </c>
      <c r="AA183" s="791">
        <v>21.4</v>
      </c>
      <c r="AB183" s="791">
        <v>15.58</v>
      </c>
      <c r="AC183" s="791">
        <v>199.54</v>
      </c>
      <c r="AD183" s="791">
        <v>89.02</v>
      </c>
      <c r="AE183" s="791">
        <v>15.9</v>
      </c>
      <c r="AF183" s="791">
        <v>11</v>
      </c>
      <c r="AG183" s="791">
        <v>1.36</v>
      </c>
      <c r="AH183" s="791">
        <v>79.2</v>
      </c>
      <c r="AI183" s="791">
        <v>22.78</v>
      </c>
    </row>
    <row r="184" spans="1:35" ht="13.5" customHeight="1">
      <c r="A184" s="197"/>
      <c r="B184" s="197"/>
      <c r="C184" s="197"/>
      <c r="D184" s="197"/>
      <c r="E184" s="197"/>
      <c r="F184" s="197"/>
      <c r="G184" s="197"/>
      <c r="H184" s="197"/>
      <c r="I184" s="197"/>
      <c r="U184" s="762"/>
      <c r="V184" s="761">
        <v>20</v>
      </c>
      <c r="W184" s="760">
        <v>20</v>
      </c>
      <c r="X184" s="791">
        <v>26.22</v>
      </c>
      <c r="Y184" s="791">
        <v>135.66</v>
      </c>
      <c r="Z184" s="791">
        <v>72.349999999999994</v>
      </c>
      <c r="AA184" s="791">
        <v>17.23</v>
      </c>
      <c r="AB184" s="791">
        <v>13.26</v>
      </c>
      <c r="AC184" s="791">
        <v>136.84</v>
      </c>
      <c r="AD184" s="791">
        <v>72.95</v>
      </c>
      <c r="AE184" s="791">
        <v>15.03</v>
      </c>
      <c r="AF184" s="791">
        <v>11</v>
      </c>
      <c r="AG184" s="791">
        <v>1.98</v>
      </c>
      <c r="AH184" s="791">
        <v>69.37</v>
      </c>
      <c r="AI184" s="791">
        <v>17.8</v>
      </c>
    </row>
    <row r="185" spans="1:35" ht="13.5" customHeight="1">
      <c r="A185" s="197"/>
      <c r="B185" s="197"/>
      <c r="C185" s="197"/>
      <c r="D185" s="197"/>
      <c r="E185" s="197"/>
      <c r="F185" s="197"/>
      <c r="G185" s="197"/>
      <c r="H185" s="197"/>
      <c r="I185" s="197"/>
      <c r="U185" s="762"/>
      <c r="V185" s="761"/>
      <c r="W185" s="760">
        <v>21</v>
      </c>
      <c r="X185" s="742">
        <v>27.95</v>
      </c>
      <c r="Y185" s="742">
        <v>113.82</v>
      </c>
      <c r="Z185" s="742">
        <v>90.75</v>
      </c>
      <c r="AA185" s="742">
        <v>16.09</v>
      </c>
      <c r="AB185" s="742">
        <v>13.67</v>
      </c>
      <c r="AC185" s="742">
        <v>116.86</v>
      </c>
      <c r="AD185" s="742">
        <v>99.42</v>
      </c>
      <c r="AE185" s="742">
        <v>20.059999999999999</v>
      </c>
      <c r="AF185" s="742">
        <v>11.01</v>
      </c>
      <c r="AG185" s="742">
        <v>1.6</v>
      </c>
      <c r="AH185" s="742">
        <v>68.8</v>
      </c>
      <c r="AI185" s="742">
        <v>17.84</v>
      </c>
    </row>
    <row r="186" spans="1:35" ht="13.5" customHeight="1">
      <c r="A186" s="197"/>
      <c r="B186" s="197"/>
      <c r="C186" s="197"/>
      <c r="D186" s="197"/>
      <c r="E186" s="197"/>
      <c r="F186" s="197"/>
      <c r="G186" s="197"/>
      <c r="H186" s="197"/>
      <c r="I186" s="197"/>
      <c r="U186" s="762"/>
      <c r="V186" s="761"/>
      <c r="W186" s="760">
        <v>22</v>
      </c>
      <c r="X186" s="742">
        <v>32.409999999999997</v>
      </c>
      <c r="Y186" s="742">
        <v>64.03</v>
      </c>
      <c r="Z186" s="742">
        <v>53.02</v>
      </c>
      <c r="AA186" s="742">
        <v>15.1</v>
      </c>
      <c r="AB186" s="742">
        <v>13.61</v>
      </c>
      <c r="AC186" s="742">
        <v>118.58</v>
      </c>
      <c r="AD186" s="742">
        <v>79.099999999999994</v>
      </c>
      <c r="AE186" s="742">
        <v>16</v>
      </c>
      <c r="AF186" s="742">
        <v>11</v>
      </c>
      <c r="AG186" s="742">
        <v>1.01</v>
      </c>
      <c r="AH186" s="742">
        <v>69.05</v>
      </c>
      <c r="AI186" s="742">
        <v>21.47</v>
      </c>
    </row>
    <row r="187" spans="1:35" ht="13.5" customHeight="1">
      <c r="A187" s="197"/>
      <c r="B187" s="197"/>
      <c r="C187" s="197"/>
      <c r="D187" s="197"/>
      <c r="E187" s="197"/>
      <c r="F187" s="197"/>
      <c r="G187" s="197"/>
      <c r="H187" s="197"/>
      <c r="I187" s="197"/>
      <c r="U187" s="762"/>
      <c r="V187" s="761"/>
      <c r="W187" s="760">
        <v>23</v>
      </c>
      <c r="X187" s="791">
        <v>28.93</v>
      </c>
      <c r="Y187" s="791">
        <v>53.15</v>
      </c>
      <c r="Z187" s="742">
        <v>32.43</v>
      </c>
      <c r="AA187" s="791">
        <v>14.28</v>
      </c>
      <c r="AB187" s="791">
        <v>12.49</v>
      </c>
      <c r="AC187" s="791">
        <v>112.05</v>
      </c>
      <c r="AD187" s="791">
        <v>63.27</v>
      </c>
      <c r="AE187" s="791">
        <v>13.78</v>
      </c>
      <c r="AF187" s="742">
        <v>11</v>
      </c>
      <c r="AG187" s="791">
        <v>1.82</v>
      </c>
      <c r="AH187" s="791">
        <v>54.09</v>
      </c>
      <c r="AI187" s="791">
        <v>21.9</v>
      </c>
    </row>
    <row r="188" spans="1:35" ht="13.5" customHeight="1">
      <c r="A188" s="197"/>
      <c r="B188" s="197"/>
      <c r="C188" s="197"/>
      <c r="D188" s="197"/>
      <c r="E188" s="197"/>
      <c r="F188" s="197"/>
      <c r="G188" s="197"/>
      <c r="H188" s="197"/>
      <c r="I188" s="197"/>
      <c r="U188" s="762"/>
      <c r="V188" s="761">
        <v>24</v>
      </c>
      <c r="W188" s="760">
        <v>24</v>
      </c>
      <c r="X188" s="791">
        <v>26.59</v>
      </c>
      <c r="Y188" s="791">
        <v>45.98</v>
      </c>
      <c r="Z188" s="742">
        <v>27.75</v>
      </c>
      <c r="AA188" s="791">
        <v>13.3</v>
      </c>
      <c r="AB188" s="791">
        <v>11.37</v>
      </c>
      <c r="AC188" s="791">
        <v>91.62</v>
      </c>
      <c r="AD188" s="791">
        <v>49.79</v>
      </c>
      <c r="AE188" s="791">
        <v>11.29</v>
      </c>
      <c r="AF188" s="742">
        <v>11</v>
      </c>
      <c r="AG188" s="791">
        <v>1.89</v>
      </c>
      <c r="AH188" s="791">
        <v>45.31</v>
      </c>
      <c r="AI188" s="791">
        <v>22.01</v>
      </c>
    </row>
    <row r="189" spans="1:35" ht="13.5" customHeight="1">
      <c r="A189" s="197"/>
      <c r="B189" s="197"/>
      <c r="C189" s="197"/>
      <c r="D189" s="197"/>
      <c r="E189" s="197"/>
      <c r="F189" s="197"/>
      <c r="G189" s="197"/>
      <c r="H189" s="197"/>
      <c r="I189" s="197"/>
      <c r="U189" s="762"/>
      <c r="V189" s="761"/>
      <c r="W189" s="760">
        <v>25</v>
      </c>
      <c r="X189" s="791">
        <v>23.61</v>
      </c>
      <c r="Y189" s="791">
        <v>38.68</v>
      </c>
      <c r="Z189" s="742">
        <v>24.81</v>
      </c>
      <c r="AA189" s="791">
        <v>12.63</v>
      </c>
      <c r="AB189" s="791">
        <v>11.05</v>
      </c>
      <c r="AC189" s="791">
        <v>81.33</v>
      </c>
      <c r="AD189" s="791">
        <v>46.74</v>
      </c>
      <c r="AE189" s="791">
        <v>10.02</v>
      </c>
      <c r="AF189" s="742">
        <v>11</v>
      </c>
      <c r="AG189" s="791">
        <v>1.77</v>
      </c>
      <c r="AH189" s="791">
        <v>40.42</v>
      </c>
      <c r="AI189" s="791">
        <v>22.48</v>
      </c>
    </row>
    <row r="190" spans="1:35" ht="13.5" customHeight="1">
      <c r="A190" s="197"/>
      <c r="B190" s="197"/>
      <c r="C190" s="197"/>
      <c r="D190" s="197"/>
      <c r="E190" s="197"/>
      <c r="F190" s="197"/>
      <c r="G190" s="197"/>
      <c r="H190" s="197"/>
      <c r="I190" s="197"/>
      <c r="U190" s="762"/>
      <c r="V190" s="761"/>
      <c r="W190" s="760">
        <v>26</v>
      </c>
      <c r="X190" s="791">
        <v>24.94</v>
      </c>
      <c r="Y190" s="791">
        <v>34.68</v>
      </c>
      <c r="Z190" s="742">
        <v>21.81</v>
      </c>
      <c r="AA190" s="791">
        <v>11.92</v>
      </c>
      <c r="AB190" s="791">
        <v>10.67</v>
      </c>
      <c r="AC190" s="791">
        <v>80.900000000000006</v>
      </c>
      <c r="AD190" s="791">
        <v>41.45</v>
      </c>
      <c r="AE190" s="791">
        <v>9.24</v>
      </c>
      <c r="AF190" s="742">
        <v>11</v>
      </c>
      <c r="AG190" s="791">
        <v>1.86</v>
      </c>
      <c r="AH190" s="791">
        <v>37.89</v>
      </c>
      <c r="AI190" s="791">
        <v>22.4</v>
      </c>
    </row>
    <row r="191" spans="1:35" ht="13.5" customHeight="1">
      <c r="A191" s="197"/>
      <c r="B191" s="197"/>
      <c r="C191" s="197"/>
      <c r="D191" s="197"/>
      <c r="E191" s="197"/>
      <c r="F191" s="197"/>
      <c r="G191" s="197"/>
      <c r="H191" s="197"/>
      <c r="I191" s="197"/>
      <c r="U191" s="762"/>
      <c r="V191" s="761"/>
      <c r="W191" s="760"/>
    </row>
    <row r="192" spans="1:35" ht="8.85" customHeight="1">
      <c r="A192" s="197"/>
      <c r="B192" s="197"/>
      <c r="C192" s="197"/>
      <c r="D192" s="197"/>
      <c r="E192" s="197"/>
      <c r="F192" s="197"/>
      <c r="G192" s="197"/>
      <c r="H192" s="197"/>
      <c r="I192" s="197"/>
      <c r="U192" s="762"/>
      <c r="V192" s="761"/>
      <c r="W192" s="760"/>
      <c r="X192" s="791"/>
      <c r="Y192" s="791"/>
      <c r="Z192" s="791"/>
      <c r="AA192" s="791"/>
      <c r="AB192" s="791"/>
      <c r="AC192" s="791"/>
      <c r="AD192" s="791"/>
      <c r="AE192" s="791"/>
      <c r="AF192" s="791"/>
      <c r="AG192" s="791"/>
      <c r="AH192" s="791"/>
      <c r="AI192" s="791"/>
    </row>
    <row r="193" spans="1:35" ht="8.85" customHeight="1">
      <c r="A193" s="197"/>
      <c r="B193" s="197"/>
      <c r="C193" s="197"/>
      <c r="D193" s="197"/>
      <c r="E193" s="197"/>
      <c r="F193" s="197"/>
      <c r="G193" s="197"/>
      <c r="H193" s="197"/>
      <c r="I193" s="197"/>
      <c r="U193" s="762"/>
      <c r="V193" s="761"/>
      <c r="W193" s="760"/>
      <c r="X193" s="791"/>
      <c r="Y193" s="791"/>
      <c r="Z193" s="791"/>
      <c r="AA193" s="791"/>
      <c r="AB193" s="791"/>
      <c r="AC193" s="791"/>
      <c r="AD193" s="791"/>
      <c r="AE193" s="791"/>
      <c r="AF193" s="791"/>
      <c r="AG193" s="791"/>
      <c r="AH193" s="791"/>
      <c r="AI193" s="791"/>
    </row>
    <row r="194" spans="1:35" ht="8.85" customHeight="1">
      <c r="A194" s="197"/>
      <c r="B194" s="197"/>
      <c r="C194" s="197"/>
      <c r="D194" s="197"/>
      <c r="E194" s="197"/>
      <c r="F194" s="197"/>
      <c r="G194" s="197"/>
      <c r="H194" s="197"/>
      <c r="I194" s="197"/>
      <c r="U194" s="762"/>
      <c r="V194" s="761"/>
      <c r="W194" s="760"/>
      <c r="X194" s="791"/>
      <c r="Y194" s="791"/>
      <c r="Z194" s="791"/>
      <c r="AA194" s="791"/>
      <c r="AB194" s="791"/>
      <c r="AC194" s="791"/>
      <c r="AD194" s="791"/>
      <c r="AE194" s="791"/>
      <c r="AF194" s="791"/>
      <c r="AG194" s="791"/>
      <c r="AH194" s="791"/>
      <c r="AI194" s="791"/>
    </row>
    <row r="195" spans="1:35" ht="8.85" customHeight="1">
      <c r="A195" s="197"/>
      <c r="B195" s="197"/>
      <c r="C195" s="197"/>
      <c r="D195" s="197"/>
      <c r="E195" s="197"/>
      <c r="F195" s="197"/>
      <c r="G195" s="197"/>
      <c r="H195" s="197"/>
      <c r="I195" s="197"/>
      <c r="U195" s="762"/>
      <c r="V195" s="761"/>
      <c r="W195" s="760"/>
      <c r="X195" s="766" t="s">
        <v>85</v>
      </c>
      <c r="Y195" s="766" t="s">
        <v>86</v>
      </c>
      <c r="Z195" s="766" t="s">
        <v>87</v>
      </c>
      <c r="AA195" s="766" t="s">
        <v>88</v>
      </c>
      <c r="AB195" s="766" t="s">
        <v>89</v>
      </c>
      <c r="AC195" s="766" t="s">
        <v>90</v>
      </c>
      <c r="AD195" s="766" t="s">
        <v>91</v>
      </c>
      <c r="AE195" s="766" t="s">
        <v>92</v>
      </c>
      <c r="AF195" s="766" t="s">
        <v>93</v>
      </c>
      <c r="AG195" s="766" t="s">
        <v>94</v>
      </c>
      <c r="AH195" s="766" t="s">
        <v>95</v>
      </c>
      <c r="AI195" s="766" t="s">
        <v>73</v>
      </c>
    </row>
    <row r="196" spans="1:35" ht="8.85" customHeight="1">
      <c r="A196" s="197"/>
      <c r="B196" s="197"/>
      <c r="C196" s="197"/>
      <c r="D196" s="197"/>
      <c r="E196" s="197"/>
      <c r="F196" s="197"/>
      <c r="G196" s="197"/>
      <c r="H196" s="197"/>
      <c r="I196" s="197"/>
      <c r="U196" s="762"/>
      <c r="V196" s="761"/>
      <c r="W196" s="760"/>
      <c r="X196" s="791"/>
      <c r="Y196" s="791"/>
      <c r="Z196" s="791"/>
      <c r="AA196" s="791"/>
      <c r="AB196" s="791"/>
      <c r="AC196" s="791"/>
      <c r="AD196" s="791"/>
      <c r="AE196" s="791"/>
      <c r="AF196" s="791"/>
      <c r="AG196" s="791"/>
      <c r="AH196" s="791"/>
      <c r="AI196" s="791"/>
    </row>
    <row r="197" spans="1:35" ht="8.85" customHeight="1">
      <c r="A197" s="197"/>
      <c r="B197" s="197"/>
      <c r="C197" s="197"/>
      <c r="D197" s="197"/>
      <c r="E197" s="197"/>
      <c r="F197" s="197"/>
      <c r="G197" s="197"/>
      <c r="H197" s="197"/>
      <c r="I197" s="197"/>
      <c r="U197" s="762"/>
      <c r="V197" s="761"/>
      <c r="W197" s="760"/>
      <c r="X197" s="791"/>
      <c r="Y197" s="791"/>
      <c r="Z197" s="791"/>
      <c r="AA197" s="791"/>
      <c r="AB197" s="791"/>
      <c r="AC197" s="791"/>
      <c r="AD197" s="791"/>
      <c r="AE197" s="791"/>
      <c r="AF197" s="791"/>
      <c r="AG197" s="791"/>
      <c r="AH197" s="791"/>
      <c r="AI197" s="791"/>
    </row>
    <row r="198" spans="1:35" ht="8.85" customHeight="1">
      <c r="A198" s="197"/>
      <c r="B198" s="197"/>
      <c r="C198" s="197"/>
      <c r="D198" s="197"/>
      <c r="E198" s="197"/>
      <c r="F198" s="197"/>
      <c r="G198" s="197"/>
      <c r="H198" s="197"/>
      <c r="I198" s="197"/>
      <c r="U198" s="762"/>
      <c r="V198" s="761"/>
      <c r="W198" s="760"/>
      <c r="X198" s="791"/>
      <c r="Y198" s="791"/>
      <c r="Z198" s="791"/>
      <c r="AA198" s="791"/>
      <c r="AB198" s="791"/>
      <c r="AC198" s="791"/>
      <c r="AD198" s="791"/>
      <c r="AE198" s="791"/>
      <c r="AF198" s="791"/>
      <c r="AG198" s="791"/>
      <c r="AH198" s="791"/>
      <c r="AI198" s="791"/>
    </row>
    <row r="199" spans="1:35" ht="8.85" customHeight="1">
      <c r="A199" s="197"/>
      <c r="B199" s="197"/>
      <c r="C199" s="197"/>
      <c r="D199" s="197"/>
      <c r="E199" s="197"/>
      <c r="F199" s="197"/>
      <c r="G199" s="197"/>
      <c r="H199" s="197"/>
      <c r="I199" s="197"/>
      <c r="U199" s="762"/>
      <c r="V199" s="761"/>
      <c r="W199" s="760"/>
      <c r="X199" s="791"/>
      <c r="Y199" s="791"/>
      <c r="Z199" s="791"/>
      <c r="AA199" s="791"/>
      <c r="AB199" s="791"/>
      <c r="AC199" s="791"/>
      <c r="AD199" s="791"/>
      <c r="AE199" s="791"/>
      <c r="AF199" s="791"/>
      <c r="AG199" s="791"/>
      <c r="AH199" s="791"/>
      <c r="AI199" s="791"/>
    </row>
    <row r="200" spans="1:35" ht="8.85" customHeight="1">
      <c r="A200" s="197"/>
      <c r="B200" s="197"/>
      <c r="C200" s="197"/>
      <c r="D200" s="197"/>
      <c r="E200" s="197"/>
      <c r="F200" s="197"/>
      <c r="G200" s="197"/>
      <c r="H200" s="197"/>
      <c r="I200" s="197"/>
      <c r="U200" s="762"/>
      <c r="V200" s="761"/>
      <c r="W200" s="760"/>
      <c r="X200" s="791"/>
      <c r="Y200" s="791"/>
      <c r="Z200" s="791"/>
      <c r="AA200" s="791"/>
      <c r="AB200" s="791"/>
      <c r="AC200" s="791"/>
      <c r="AD200" s="791"/>
      <c r="AE200" s="791"/>
      <c r="AF200" s="791"/>
      <c r="AG200" s="791"/>
      <c r="AH200" s="791"/>
      <c r="AI200" s="791"/>
    </row>
    <row r="201" spans="1:35" ht="8.85" customHeight="1">
      <c r="A201" s="197"/>
      <c r="B201" s="197"/>
      <c r="C201" s="197"/>
      <c r="D201" s="197"/>
      <c r="E201" s="197"/>
      <c r="F201" s="197"/>
      <c r="G201" s="197"/>
      <c r="H201" s="197"/>
      <c r="I201" s="197"/>
      <c r="U201" s="762"/>
      <c r="V201" s="761"/>
      <c r="W201" s="760"/>
      <c r="X201" s="791"/>
      <c r="Y201" s="791"/>
      <c r="Z201" s="791"/>
      <c r="AA201" s="791"/>
      <c r="AB201" s="791"/>
      <c r="AC201" s="791"/>
      <c r="AD201" s="791"/>
      <c r="AE201" s="791"/>
      <c r="AF201" s="791"/>
      <c r="AG201" s="791"/>
      <c r="AH201" s="791"/>
      <c r="AI201" s="791"/>
    </row>
    <row r="202" spans="1:35" ht="8.85" customHeight="1">
      <c r="A202" s="197"/>
      <c r="B202" s="197"/>
      <c r="C202" s="197"/>
      <c r="D202" s="197"/>
      <c r="E202" s="197"/>
      <c r="F202" s="197"/>
      <c r="G202" s="197"/>
      <c r="H202" s="197"/>
      <c r="I202" s="197"/>
      <c r="U202" s="762"/>
      <c r="V202" s="761"/>
      <c r="W202" s="760"/>
      <c r="X202" s="791"/>
      <c r="Y202" s="791"/>
      <c r="Z202" s="791"/>
      <c r="AA202" s="791"/>
      <c r="AB202" s="791"/>
      <c r="AC202" s="791"/>
      <c r="AD202" s="791"/>
      <c r="AE202" s="791"/>
      <c r="AF202" s="791"/>
      <c r="AG202" s="791"/>
      <c r="AH202" s="791"/>
      <c r="AI202" s="791"/>
    </row>
    <row r="203" spans="1:35" ht="8.85" customHeight="1">
      <c r="A203" s="197"/>
      <c r="B203" s="197"/>
      <c r="C203" s="197"/>
      <c r="D203" s="197"/>
      <c r="E203" s="197"/>
      <c r="F203" s="197"/>
      <c r="G203" s="197"/>
      <c r="H203" s="197"/>
      <c r="I203" s="197"/>
      <c r="U203" s="762"/>
      <c r="V203" s="761"/>
      <c r="W203" s="760"/>
      <c r="X203" s="791"/>
      <c r="Y203" s="791"/>
      <c r="Z203" s="791"/>
      <c r="AA203" s="791"/>
      <c r="AB203" s="791"/>
      <c r="AC203" s="791"/>
      <c r="AD203" s="791"/>
      <c r="AE203" s="791"/>
      <c r="AF203" s="791"/>
      <c r="AG203" s="791"/>
      <c r="AH203" s="791"/>
      <c r="AI203" s="791"/>
    </row>
    <row r="204" spans="1:35" ht="8.85" customHeight="1">
      <c r="A204" s="197"/>
      <c r="B204" s="197"/>
      <c r="C204" s="197"/>
      <c r="D204" s="197"/>
      <c r="E204" s="197"/>
      <c r="F204" s="197"/>
      <c r="G204" s="197"/>
      <c r="H204" s="197"/>
      <c r="I204" s="197"/>
      <c r="U204" s="762"/>
      <c r="V204" s="761"/>
      <c r="W204" s="760"/>
      <c r="X204" s="791"/>
      <c r="Y204" s="791"/>
      <c r="Z204" s="791"/>
      <c r="AA204" s="791"/>
      <c r="AB204" s="791"/>
      <c r="AC204" s="791"/>
      <c r="AD204" s="791"/>
      <c r="AE204" s="791"/>
      <c r="AF204" s="791"/>
      <c r="AG204" s="791"/>
      <c r="AH204" s="791"/>
      <c r="AI204" s="791"/>
    </row>
    <row r="205" spans="1:35" ht="8.85" customHeight="1">
      <c r="A205" s="197"/>
      <c r="B205" s="197"/>
      <c r="C205" s="197"/>
      <c r="D205" s="197"/>
      <c r="E205" s="197"/>
      <c r="F205" s="197"/>
      <c r="G205" s="197"/>
      <c r="H205" s="197"/>
      <c r="I205" s="197"/>
      <c r="U205" s="762"/>
      <c r="V205" s="761"/>
      <c r="W205" s="760"/>
      <c r="X205" s="791"/>
      <c r="Y205" s="791"/>
      <c r="Z205" s="791"/>
      <c r="AA205" s="791"/>
      <c r="AB205" s="791"/>
      <c r="AC205" s="791"/>
      <c r="AD205" s="791"/>
      <c r="AE205" s="791"/>
      <c r="AF205" s="791"/>
      <c r="AG205" s="791"/>
      <c r="AH205" s="791"/>
      <c r="AI205" s="791"/>
    </row>
    <row r="206" spans="1:35" ht="8.85" customHeight="1">
      <c r="A206" s="197"/>
      <c r="B206" s="197"/>
      <c r="C206" s="197"/>
      <c r="D206" s="197"/>
      <c r="E206" s="197"/>
      <c r="F206" s="197"/>
      <c r="G206" s="197"/>
      <c r="H206" s="197"/>
      <c r="I206" s="197"/>
      <c r="U206" s="762"/>
      <c r="V206" s="761"/>
      <c r="W206" s="760"/>
      <c r="X206" s="791"/>
      <c r="Y206" s="791"/>
      <c r="Z206" s="791"/>
      <c r="AA206" s="791"/>
      <c r="AB206" s="791"/>
      <c r="AC206" s="791"/>
      <c r="AD206" s="791"/>
      <c r="AE206" s="791"/>
      <c r="AF206" s="791"/>
      <c r="AG206" s="791"/>
      <c r="AH206" s="791"/>
      <c r="AI206" s="791"/>
    </row>
    <row r="207" spans="1:35" ht="8.85" customHeight="1">
      <c r="A207" s="197"/>
      <c r="B207" s="197"/>
      <c r="C207" s="197"/>
      <c r="D207" s="197"/>
      <c r="E207" s="197"/>
      <c r="F207" s="197"/>
      <c r="G207" s="197"/>
      <c r="H207" s="197"/>
      <c r="I207" s="197"/>
      <c r="U207" s="762"/>
      <c r="V207" s="761"/>
      <c r="W207" s="760"/>
      <c r="X207" s="791"/>
      <c r="Y207" s="791"/>
      <c r="Z207" s="791"/>
      <c r="AA207" s="791"/>
      <c r="AB207" s="791"/>
      <c r="AC207" s="791"/>
      <c r="AD207" s="791"/>
      <c r="AE207" s="791"/>
      <c r="AF207" s="791"/>
      <c r="AG207" s="791"/>
      <c r="AH207" s="791"/>
      <c r="AI207" s="791"/>
    </row>
    <row r="208" spans="1:35" ht="8.85" customHeight="1">
      <c r="A208" s="197"/>
      <c r="B208" s="197"/>
      <c r="C208" s="197"/>
      <c r="D208" s="197"/>
      <c r="E208" s="197"/>
      <c r="F208" s="197"/>
      <c r="G208" s="197"/>
      <c r="H208" s="197"/>
      <c r="I208" s="197"/>
      <c r="U208" s="762"/>
      <c r="V208" s="761"/>
      <c r="W208" s="760"/>
      <c r="X208" s="791"/>
      <c r="Y208" s="791"/>
      <c r="Z208" s="791"/>
      <c r="AA208" s="791"/>
      <c r="AB208" s="791"/>
      <c r="AC208" s="791"/>
      <c r="AD208" s="791"/>
      <c r="AE208" s="791"/>
      <c r="AF208" s="791"/>
      <c r="AG208" s="791"/>
      <c r="AH208" s="791"/>
      <c r="AI208" s="791"/>
    </row>
    <row r="209" spans="1:35" ht="8.85" customHeight="1">
      <c r="A209" s="197"/>
      <c r="B209" s="197"/>
      <c r="C209" s="197"/>
      <c r="D209" s="197"/>
      <c r="E209" s="197"/>
      <c r="F209" s="197"/>
      <c r="G209" s="197"/>
      <c r="H209" s="197"/>
      <c r="I209" s="197"/>
      <c r="U209" s="762"/>
      <c r="V209" s="761"/>
      <c r="W209" s="760"/>
      <c r="X209" s="791"/>
      <c r="Y209" s="791"/>
      <c r="Z209" s="791"/>
      <c r="AA209" s="791"/>
      <c r="AB209" s="791"/>
      <c r="AC209" s="791"/>
      <c r="AD209" s="791"/>
      <c r="AE209" s="791"/>
      <c r="AF209" s="791"/>
      <c r="AG209" s="791"/>
      <c r="AH209" s="791"/>
      <c r="AI209" s="791"/>
    </row>
    <row r="210" spans="1:35" ht="8.85" customHeight="1">
      <c r="A210" s="197"/>
      <c r="B210" s="197"/>
      <c r="C210" s="197"/>
      <c r="D210" s="197"/>
      <c r="E210" s="197"/>
      <c r="F210" s="197"/>
      <c r="G210" s="197"/>
      <c r="H210" s="197"/>
      <c r="I210" s="197"/>
      <c r="U210" s="762"/>
      <c r="V210" s="761"/>
      <c r="W210" s="760"/>
      <c r="X210" s="791"/>
      <c r="Y210" s="791"/>
      <c r="Z210" s="791"/>
      <c r="AA210" s="791"/>
      <c r="AB210" s="791"/>
      <c r="AC210" s="791"/>
      <c r="AD210" s="791"/>
      <c r="AE210" s="791"/>
      <c r="AF210" s="791"/>
      <c r="AG210" s="791"/>
      <c r="AH210" s="791"/>
      <c r="AI210" s="791"/>
    </row>
    <row r="211" spans="1:35" ht="8.85" customHeight="1">
      <c r="A211" s="197"/>
      <c r="B211" s="197"/>
      <c r="C211" s="197"/>
      <c r="D211" s="197"/>
      <c r="E211" s="197"/>
      <c r="F211" s="197"/>
      <c r="G211" s="197"/>
      <c r="H211" s="197"/>
      <c r="I211" s="197"/>
      <c r="U211" s="762"/>
      <c r="V211" s="761"/>
      <c r="W211" s="760"/>
      <c r="X211" s="791"/>
      <c r="Y211" s="791"/>
      <c r="Z211" s="791"/>
      <c r="AA211" s="791"/>
      <c r="AB211" s="791"/>
      <c r="AC211" s="791"/>
      <c r="AD211" s="791"/>
      <c r="AE211" s="791"/>
      <c r="AF211" s="791"/>
      <c r="AG211" s="791"/>
      <c r="AH211" s="791"/>
      <c r="AI211" s="791"/>
    </row>
    <row r="212" spans="1:35" ht="8.85" customHeight="1">
      <c r="A212" s="197"/>
      <c r="B212" s="197"/>
      <c r="C212" s="197"/>
      <c r="D212" s="197"/>
      <c r="E212" s="197"/>
      <c r="F212" s="197"/>
      <c r="G212" s="197"/>
      <c r="H212" s="197"/>
      <c r="I212" s="197"/>
      <c r="U212" s="762"/>
      <c r="V212" s="761"/>
      <c r="W212" s="760"/>
      <c r="X212" s="791"/>
      <c r="Y212" s="791"/>
      <c r="Z212" s="791"/>
      <c r="AA212" s="791"/>
      <c r="AB212" s="791"/>
      <c r="AC212" s="791"/>
      <c r="AD212" s="791"/>
      <c r="AE212" s="791"/>
      <c r="AF212" s="791"/>
      <c r="AG212" s="791"/>
      <c r="AH212" s="791"/>
      <c r="AI212" s="791"/>
    </row>
    <row r="213" spans="1:35" ht="8.85" customHeight="1">
      <c r="A213" s="197"/>
      <c r="B213" s="197"/>
      <c r="C213" s="197"/>
      <c r="D213" s="197"/>
      <c r="E213" s="197"/>
      <c r="F213" s="197"/>
      <c r="G213" s="197"/>
      <c r="H213" s="197"/>
      <c r="I213" s="197"/>
      <c r="U213" s="762"/>
      <c r="V213" s="761"/>
      <c r="W213" s="760"/>
      <c r="X213" s="791"/>
      <c r="Y213" s="791"/>
      <c r="Z213" s="791"/>
      <c r="AA213" s="791"/>
      <c r="AB213" s="791"/>
      <c r="AC213" s="791"/>
      <c r="AD213" s="791"/>
      <c r="AE213" s="791"/>
      <c r="AF213" s="791"/>
      <c r="AG213" s="791"/>
      <c r="AH213" s="791"/>
      <c r="AI213" s="791"/>
    </row>
    <row r="214" spans="1:35" ht="8.85" customHeight="1">
      <c r="A214" s="197"/>
      <c r="B214" s="197"/>
      <c r="C214" s="197"/>
      <c r="D214" s="197"/>
      <c r="E214" s="197"/>
      <c r="F214" s="197"/>
      <c r="G214" s="197"/>
      <c r="H214" s="197"/>
      <c r="I214" s="197"/>
      <c r="U214" s="762"/>
      <c r="V214" s="761"/>
      <c r="W214" s="760"/>
      <c r="X214" s="791"/>
      <c r="Y214" s="791"/>
      <c r="Z214" s="791"/>
      <c r="AA214" s="791"/>
      <c r="AB214" s="791"/>
      <c r="AC214" s="791"/>
      <c r="AD214" s="791"/>
      <c r="AE214" s="791"/>
      <c r="AF214" s="791"/>
      <c r="AG214" s="791"/>
      <c r="AH214" s="791"/>
      <c r="AI214" s="791"/>
    </row>
    <row r="215" spans="1:35" ht="8.85" customHeight="1">
      <c r="A215" s="197"/>
      <c r="B215" s="197"/>
      <c r="C215" s="197"/>
      <c r="D215" s="197"/>
      <c r="E215" s="197"/>
      <c r="F215" s="197"/>
      <c r="G215" s="197"/>
      <c r="H215" s="197"/>
      <c r="I215" s="197"/>
      <c r="U215" s="762"/>
      <c r="V215" s="761"/>
      <c r="W215" s="760"/>
      <c r="X215" s="791"/>
      <c r="Y215" s="791"/>
      <c r="Z215" s="791"/>
      <c r="AA215" s="791"/>
      <c r="AB215" s="791"/>
      <c r="AC215" s="791"/>
      <c r="AD215" s="791"/>
      <c r="AE215" s="791"/>
      <c r="AF215" s="791"/>
      <c r="AG215" s="791"/>
      <c r="AH215" s="791"/>
      <c r="AI215" s="791"/>
    </row>
    <row r="216" spans="1:35" ht="8.85" customHeight="1">
      <c r="A216" s="197"/>
      <c r="B216" s="197"/>
      <c r="C216" s="197"/>
      <c r="D216" s="197"/>
      <c r="E216" s="197"/>
      <c r="F216" s="197"/>
      <c r="G216" s="197"/>
      <c r="H216" s="197"/>
      <c r="I216" s="197"/>
      <c r="U216" s="762"/>
      <c r="V216" s="761"/>
      <c r="W216" s="760"/>
      <c r="X216" s="791"/>
      <c r="Y216" s="791"/>
      <c r="Z216" s="791"/>
      <c r="AA216" s="791"/>
      <c r="AB216" s="791"/>
      <c r="AC216" s="791"/>
      <c r="AD216" s="791"/>
      <c r="AE216" s="791"/>
      <c r="AF216" s="791"/>
      <c r="AG216" s="791"/>
      <c r="AH216" s="791"/>
      <c r="AI216" s="791"/>
    </row>
    <row r="217" spans="1:35" ht="8.85" customHeight="1">
      <c r="A217" s="197"/>
      <c r="B217" s="197"/>
      <c r="C217" s="197"/>
      <c r="D217" s="197"/>
      <c r="E217" s="197"/>
      <c r="F217" s="197"/>
      <c r="G217" s="197"/>
      <c r="H217" s="197"/>
      <c r="I217" s="197"/>
      <c r="U217" s="762"/>
      <c r="V217" s="761"/>
      <c r="W217" s="760"/>
      <c r="X217" s="791"/>
      <c r="Y217" s="791"/>
      <c r="Z217" s="791"/>
      <c r="AA217" s="791"/>
      <c r="AB217" s="791"/>
      <c r="AC217" s="791"/>
      <c r="AD217" s="791"/>
      <c r="AE217" s="791"/>
      <c r="AF217" s="791"/>
      <c r="AG217" s="791"/>
      <c r="AH217" s="791"/>
      <c r="AI217" s="791"/>
    </row>
    <row r="218" spans="1:35" ht="8.85" customHeight="1">
      <c r="A218" s="197"/>
      <c r="B218" s="197"/>
      <c r="C218" s="197"/>
      <c r="D218" s="197"/>
      <c r="E218" s="197"/>
      <c r="F218" s="197"/>
      <c r="G218" s="197"/>
      <c r="H218" s="197"/>
      <c r="I218" s="197"/>
      <c r="U218" s="762"/>
      <c r="V218" s="761"/>
      <c r="W218" s="760"/>
      <c r="X218" s="791"/>
      <c r="Y218" s="791"/>
      <c r="Z218" s="791"/>
      <c r="AA218" s="791"/>
      <c r="AB218" s="791"/>
      <c r="AC218" s="791"/>
      <c r="AD218" s="791"/>
      <c r="AE218" s="791"/>
      <c r="AF218" s="791"/>
      <c r="AG218" s="791"/>
      <c r="AH218" s="791"/>
      <c r="AI218" s="791"/>
    </row>
    <row r="219" spans="1:35" ht="8.85" customHeight="1">
      <c r="A219" s="197"/>
      <c r="B219" s="197"/>
      <c r="C219" s="197"/>
      <c r="D219" s="197"/>
      <c r="E219" s="197"/>
      <c r="F219" s="197"/>
      <c r="G219" s="197"/>
      <c r="H219" s="197"/>
      <c r="I219" s="197"/>
      <c r="U219" s="762"/>
      <c r="V219" s="761"/>
      <c r="W219" s="760"/>
      <c r="X219" s="791"/>
      <c r="Y219" s="791"/>
      <c r="Z219" s="791"/>
      <c r="AA219" s="791"/>
      <c r="AB219" s="791"/>
      <c r="AC219" s="791"/>
      <c r="AD219" s="791"/>
      <c r="AE219" s="791"/>
      <c r="AF219" s="791"/>
      <c r="AG219" s="791"/>
      <c r="AH219" s="791"/>
      <c r="AI219" s="791"/>
    </row>
    <row r="220" spans="1:35" ht="8.85" customHeight="1">
      <c r="A220" s="197"/>
      <c r="B220" s="197"/>
      <c r="C220" s="197"/>
      <c r="D220" s="197"/>
      <c r="E220" s="197"/>
      <c r="F220" s="197"/>
      <c r="G220" s="197"/>
      <c r="H220" s="197"/>
      <c r="I220" s="197"/>
      <c r="U220" s="762"/>
      <c r="V220" s="761"/>
      <c r="W220" s="760"/>
      <c r="X220" s="791"/>
      <c r="Y220" s="791"/>
      <c r="Z220" s="791"/>
      <c r="AA220" s="791"/>
      <c r="AB220" s="791"/>
      <c r="AC220" s="791"/>
      <c r="AD220" s="791"/>
      <c r="AE220" s="791"/>
      <c r="AF220" s="791"/>
      <c r="AG220" s="791"/>
      <c r="AH220" s="791"/>
      <c r="AI220" s="791"/>
    </row>
    <row r="221" spans="1:35" ht="8.85" customHeight="1">
      <c r="A221" s="197"/>
      <c r="B221" s="197"/>
      <c r="C221" s="197"/>
      <c r="D221" s="197"/>
      <c r="E221" s="197"/>
      <c r="F221" s="197"/>
      <c r="G221" s="197"/>
      <c r="H221" s="197"/>
      <c r="I221" s="197"/>
      <c r="U221" s="762"/>
      <c r="V221" s="761"/>
      <c r="W221" s="760"/>
      <c r="X221" s="791"/>
      <c r="Y221" s="791"/>
      <c r="Z221" s="791"/>
      <c r="AA221" s="791"/>
      <c r="AB221" s="791"/>
      <c r="AC221" s="791"/>
      <c r="AD221" s="791"/>
      <c r="AE221" s="791"/>
      <c r="AF221" s="791"/>
      <c r="AG221" s="791"/>
      <c r="AH221" s="791"/>
      <c r="AI221" s="791"/>
    </row>
    <row r="222" spans="1:35" ht="8.85" customHeight="1">
      <c r="A222" s="197"/>
      <c r="B222" s="197"/>
      <c r="C222" s="197"/>
      <c r="D222" s="197"/>
      <c r="E222" s="197"/>
      <c r="F222" s="197"/>
      <c r="G222" s="197"/>
      <c r="H222" s="197"/>
      <c r="I222" s="197"/>
      <c r="U222" s="762"/>
      <c r="V222" s="761"/>
      <c r="W222" s="760"/>
      <c r="X222" s="791"/>
      <c r="Y222" s="791"/>
      <c r="Z222" s="791"/>
      <c r="AA222" s="791"/>
      <c r="AB222" s="791"/>
      <c r="AC222" s="791"/>
      <c r="AD222" s="791"/>
      <c r="AE222" s="791"/>
      <c r="AF222" s="791"/>
      <c r="AG222" s="791"/>
      <c r="AH222" s="791"/>
      <c r="AI222" s="791"/>
    </row>
    <row r="223" spans="1:35" ht="8.85" customHeight="1">
      <c r="A223" s="197"/>
      <c r="B223" s="197"/>
      <c r="C223" s="197"/>
      <c r="D223" s="197"/>
      <c r="E223" s="197"/>
      <c r="F223" s="197"/>
      <c r="G223" s="197"/>
      <c r="H223" s="197"/>
      <c r="I223" s="197"/>
      <c r="U223" s="762"/>
      <c r="V223" s="761"/>
      <c r="W223" s="760"/>
      <c r="X223" s="791"/>
      <c r="Y223" s="791"/>
      <c r="Z223" s="791"/>
      <c r="AA223" s="791"/>
      <c r="AB223" s="791"/>
      <c r="AC223" s="791"/>
      <c r="AD223" s="791"/>
      <c r="AE223" s="791"/>
      <c r="AF223" s="791"/>
      <c r="AG223" s="791"/>
      <c r="AH223" s="791"/>
      <c r="AI223" s="791"/>
    </row>
    <row r="224" spans="1:35" ht="8.85" customHeight="1">
      <c r="A224" s="197"/>
      <c r="B224" s="197"/>
      <c r="C224" s="197"/>
      <c r="D224" s="197"/>
      <c r="E224" s="197"/>
      <c r="F224" s="197"/>
      <c r="G224" s="197"/>
      <c r="H224" s="197"/>
      <c r="I224" s="197"/>
      <c r="U224" s="762"/>
      <c r="V224" s="761"/>
      <c r="W224" s="760"/>
      <c r="X224" s="791"/>
      <c r="Y224" s="791"/>
      <c r="Z224" s="791"/>
      <c r="AA224" s="791"/>
      <c r="AB224" s="791"/>
      <c r="AC224" s="791"/>
      <c r="AD224" s="791"/>
      <c r="AE224" s="791"/>
      <c r="AF224" s="791"/>
      <c r="AG224" s="791"/>
      <c r="AH224" s="791"/>
      <c r="AI224" s="791"/>
    </row>
    <row r="225" spans="1:35" ht="8.85" customHeight="1">
      <c r="A225" s="197"/>
      <c r="B225" s="197"/>
      <c r="C225" s="197"/>
      <c r="D225" s="197"/>
      <c r="E225" s="197"/>
      <c r="F225" s="197"/>
      <c r="G225" s="197"/>
      <c r="H225" s="197"/>
      <c r="I225" s="197"/>
      <c r="U225" s="762"/>
      <c r="V225" s="761"/>
      <c r="W225" s="760"/>
      <c r="X225" s="791"/>
      <c r="Y225" s="791"/>
      <c r="Z225" s="791"/>
      <c r="AA225" s="791"/>
      <c r="AB225" s="791"/>
      <c r="AC225" s="791"/>
      <c r="AD225" s="791"/>
      <c r="AE225" s="791"/>
      <c r="AF225" s="791"/>
      <c r="AG225" s="791"/>
      <c r="AH225" s="791"/>
      <c r="AI225" s="791"/>
    </row>
    <row r="226" spans="1:35" ht="8.85" customHeight="1">
      <c r="A226" s="197"/>
      <c r="B226" s="197"/>
      <c r="C226" s="197"/>
      <c r="D226" s="197"/>
      <c r="E226" s="197"/>
      <c r="F226" s="197"/>
      <c r="G226" s="197"/>
      <c r="H226" s="197"/>
      <c r="I226" s="197"/>
      <c r="U226" s="762"/>
      <c r="V226" s="761"/>
      <c r="W226" s="760"/>
      <c r="X226" s="791"/>
      <c r="Y226" s="791"/>
      <c r="Z226" s="791"/>
      <c r="AA226" s="791"/>
      <c r="AB226" s="791"/>
      <c r="AC226" s="791"/>
      <c r="AD226" s="791"/>
      <c r="AE226" s="791"/>
      <c r="AF226" s="791"/>
      <c r="AG226" s="791"/>
      <c r="AH226" s="791"/>
      <c r="AI226" s="791"/>
    </row>
    <row r="227" spans="1:35" ht="8.85" customHeight="1">
      <c r="A227" s="197"/>
      <c r="B227" s="197"/>
      <c r="C227" s="197"/>
      <c r="D227" s="197"/>
      <c r="E227" s="197"/>
      <c r="F227" s="197"/>
      <c r="G227" s="197"/>
      <c r="H227" s="197"/>
      <c r="I227" s="197"/>
      <c r="U227" s="762"/>
      <c r="V227" s="761"/>
      <c r="W227" s="760"/>
      <c r="X227" s="791"/>
      <c r="Y227" s="791"/>
      <c r="Z227" s="791"/>
      <c r="AA227" s="791"/>
      <c r="AB227" s="791"/>
      <c r="AC227" s="791"/>
      <c r="AD227" s="791"/>
      <c r="AE227" s="791"/>
      <c r="AF227" s="791"/>
      <c r="AG227" s="791"/>
      <c r="AH227" s="791"/>
      <c r="AI227" s="791"/>
    </row>
    <row r="228" spans="1:35" ht="8.85" customHeight="1">
      <c r="A228" s="197"/>
      <c r="B228" s="197"/>
      <c r="C228" s="197"/>
      <c r="D228" s="197"/>
      <c r="E228" s="197"/>
      <c r="F228" s="197"/>
      <c r="G228" s="197"/>
      <c r="H228" s="197"/>
      <c r="I228" s="197"/>
      <c r="U228" s="762"/>
      <c r="V228" s="761"/>
      <c r="W228" s="760"/>
      <c r="X228" s="791"/>
      <c r="Y228" s="791"/>
      <c r="Z228" s="791"/>
      <c r="AA228" s="791"/>
      <c r="AB228" s="791"/>
      <c r="AC228" s="791"/>
      <c r="AD228" s="791"/>
      <c r="AE228" s="791"/>
      <c r="AF228" s="791"/>
      <c r="AG228" s="791"/>
      <c r="AH228" s="791"/>
      <c r="AI228" s="791"/>
    </row>
    <row r="229" spans="1:35" ht="8.85" customHeight="1">
      <c r="A229" s="197"/>
      <c r="B229" s="197"/>
      <c r="C229" s="197"/>
      <c r="D229" s="197"/>
      <c r="E229" s="197"/>
      <c r="F229" s="197"/>
      <c r="G229" s="197"/>
      <c r="H229" s="197"/>
      <c r="I229" s="197"/>
      <c r="U229" s="762"/>
      <c r="V229" s="761"/>
      <c r="W229" s="760"/>
      <c r="X229" s="791"/>
      <c r="Y229" s="791"/>
      <c r="Z229" s="791"/>
      <c r="AA229" s="791"/>
      <c r="AB229" s="791"/>
      <c r="AC229" s="791"/>
      <c r="AD229" s="791"/>
      <c r="AE229" s="791"/>
      <c r="AF229" s="791"/>
      <c r="AG229" s="791"/>
      <c r="AH229" s="791"/>
      <c r="AI229" s="791"/>
    </row>
    <row r="230" spans="1:35" ht="8.85" customHeight="1">
      <c r="A230" s="197"/>
      <c r="B230" s="197"/>
      <c r="C230" s="197"/>
      <c r="D230" s="197"/>
      <c r="E230" s="197"/>
      <c r="F230" s="197"/>
      <c r="G230" s="197"/>
      <c r="H230" s="197"/>
      <c r="I230" s="197"/>
      <c r="U230" s="762"/>
      <c r="V230" s="761"/>
      <c r="W230" s="760"/>
      <c r="X230" s="791"/>
      <c r="Y230" s="791"/>
      <c r="Z230" s="791"/>
      <c r="AA230" s="791"/>
      <c r="AB230" s="791"/>
      <c r="AC230" s="791"/>
      <c r="AD230" s="791"/>
      <c r="AE230" s="791"/>
      <c r="AF230" s="791"/>
      <c r="AG230" s="791"/>
      <c r="AH230" s="791"/>
      <c r="AI230" s="791"/>
    </row>
    <row r="231" spans="1:35" ht="8.85" customHeight="1">
      <c r="A231" s="197"/>
      <c r="B231" s="197"/>
      <c r="C231" s="197"/>
      <c r="D231" s="197"/>
      <c r="E231" s="197"/>
      <c r="F231" s="197"/>
      <c r="G231" s="197"/>
      <c r="H231" s="197"/>
      <c r="I231" s="197"/>
      <c r="U231" s="762"/>
      <c r="V231" s="761"/>
      <c r="W231" s="760"/>
      <c r="X231" s="791"/>
      <c r="Y231" s="791"/>
      <c r="Z231" s="791"/>
      <c r="AA231" s="791"/>
      <c r="AB231" s="791"/>
      <c r="AC231" s="791"/>
      <c r="AD231" s="791"/>
      <c r="AE231" s="791"/>
      <c r="AF231" s="791"/>
      <c r="AG231" s="791"/>
      <c r="AH231" s="791"/>
      <c r="AI231" s="791"/>
    </row>
    <row r="232" spans="1:35" ht="8.85" customHeight="1">
      <c r="A232" s="197"/>
      <c r="B232" s="197"/>
      <c r="C232" s="197"/>
      <c r="D232" s="197"/>
      <c r="E232" s="197"/>
      <c r="F232" s="197"/>
      <c r="G232" s="197"/>
      <c r="H232" s="197"/>
      <c r="I232" s="197"/>
      <c r="U232" s="762"/>
      <c r="V232" s="761"/>
      <c r="W232" s="760"/>
      <c r="X232" s="791"/>
      <c r="Y232" s="791"/>
      <c r="Z232" s="791"/>
      <c r="AA232" s="791"/>
      <c r="AB232" s="791"/>
      <c r="AC232" s="791"/>
      <c r="AD232" s="791"/>
      <c r="AE232" s="791"/>
      <c r="AF232" s="791"/>
      <c r="AG232" s="791"/>
      <c r="AH232" s="791"/>
      <c r="AI232" s="791"/>
    </row>
    <row r="233" spans="1:35" ht="8.85" customHeight="1">
      <c r="A233" s="197"/>
      <c r="B233" s="197"/>
      <c r="C233" s="197"/>
      <c r="D233" s="197"/>
      <c r="E233" s="197"/>
      <c r="F233" s="197"/>
      <c r="G233" s="197"/>
      <c r="H233" s="197"/>
      <c r="I233" s="197"/>
      <c r="U233" s="762"/>
      <c r="V233" s="761"/>
      <c r="W233" s="760"/>
      <c r="X233" s="791"/>
      <c r="Y233" s="791"/>
      <c r="Z233" s="791"/>
      <c r="AA233" s="791"/>
      <c r="AB233" s="791"/>
      <c r="AC233" s="791"/>
      <c r="AD233" s="791"/>
      <c r="AE233" s="791"/>
      <c r="AF233" s="791"/>
      <c r="AG233" s="791"/>
      <c r="AH233" s="791"/>
      <c r="AI233" s="791"/>
    </row>
    <row r="234" spans="1:35" ht="8.85" customHeight="1">
      <c r="A234" s="197"/>
      <c r="B234" s="197"/>
      <c r="C234" s="197"/>
      <c r="D234" s="197"/>
      <c r="E234" s="197"/>
      <c r="F234" s="197"/>
      <c r="G234" s="197"/>
      <c r="H234" s="197"/>
      <c r="I234" s="197"/>
      <c r="U234" s="762"/>
      <c r="V234" s="761"/>
      <c r="W234" s="760"/>
      <c r="X234" s="791"/>
      <c r="Y234" s="791"/>
      <c r="Z234" s="791"/>
      <c r="AA234" s="791"/>
      <c r="AB234" s="791"/>
      <c r="AC234" s="791"/>
      <c r="AD234" s="791"/>
      <c r="AE234" s="791"/>
      <c r="AF234" s="791"/>
      <c r="AG234" s="791"/>
      <c r="AH234" s="791"/>
      <c r="AI234" s="791"/>
    </row>
    <row r="235" spans="1:35" ht="8.85" customHeight="1">
      <c r="A235" s="197"/>
      <c r="B235" s="197"/>
      <c r="C235" s="197"/>
      <c r="D235" s="197"/>
      <c r="E235" s="197"/>
      <c r="F235" s="197"/>
      <c r="G235" s="197"/>
      <c r="H235" s="197"/>
      <c r="I235" s="197"/>
      <c r="U235" s="762"/>
      <c r="V235" s="761"/>
      <c r="W235" s="760"/>
      <c r="X235" s="791"/>
      <c r="Y235" s="791"/>
      <c r="Z235" s="791"/>
      <c r="AA235" s="791"/>
      <c r="AB235" s="791"/>
      <c r="AC235" s="791"/>
      <c r="AD235" s="791"/>
      <c r="AE235" s="791"/>
      <c r="AF235" s="791"/>
      <c r="AG235" s="791"/>
      <c r="AH235" s="791"/>
      <c r="AI235" s="791"/>
    </row>
    <row r="236" spans="1:35" ht="8.85" customHeight="1">
      <c r="A236" s="197"/>
      <c r="B236" s="197"/>
      <c r="C236" s="197"/>
      <c r="D236" s="197"/>
      <c r="E236" s="197"/>
      <c r="F236" s="197"/>
      <c r="G236" s="197"/>
      <c r="H236" s="197"/>
      <c r="I236" s="197"/>
      <c r="U236" s="762"/>
      <c r="V236" s="761"/>
      <c r="W236" s="760"/>
      <c r="X236" s="791"/>
      <c r="Y236" s="791"/>
      <c r="Z236" s="791"/>
      <c r="AA236" s="791"/>
      <c r="AB236" s="791"/>
      <c r="AC236" s="791"/>
      <c r="AD236" s="791"/>
      <c r="AE236" s="791"/>
      <c r="AF236" s="791"/>
      <c r="AG236" s="791"/>
      <c r="AH236" s="791"/>
      <c r="AI236" s="791"/>
    </row>
    <row r="237" spans="1:35" ht="8.85" customHeight="1">
      <c r="A237" s="197"/>
      <c r="B237" s="197"/>
      <c r="C237" s="197"/>
      <c r="D237" s="197"/>
      <c r="E237" s="197"/>
      <c r="F237" s="197"/>
      <c r="G237" s="197"/>
      <c r="H237" s="197"/>
      <c r="I237" s="197"/>
      <c r="U237" s="762"/>
      <c r="V237" s="761"/>
      <c r="W237" s="760"/>
      <c r="X237" s="791"/>
      <c r="Y237" s="791"/>
      <c r="Z237" s="791"/>
      <c r="AA237" s="791"/>
      <c r="AB237" s="791"/>
      <c r="AC237" s="791"/>
      <c r="AD237" s="791"/>
      <c r="AE237" s="791"/>
      <c r="AF237" s="791"/>
      <c r="AG237" s="791"/>
      <c r="AH237" s="791"/>
      <c r="AI237" s="791"/>
    </row>
    <row r="238" spans="1:35" ht="8.85" customHeight="1">
      <c r="A238" s="197"/>
      <c r="B238" s="197"/>
      <c r="C238" s="197"/>
      <c r="D238" s="197"/>
      <c r="E238" s="197"/>
      <c r="F238" s="197"/>
      <c r="G238" s="197"/>
      <c r="H238" s="197"/>
      <c r="I238" s="197"/>
      <c r="U238" s="762"/>
      <c r="V238" s="761"/>
      <c r="W238" s="760"/>
      <c r="X238" s="791"/>
      <c r="Y238" s="791"/>
      <c r="Z238" s="791"/>
      <c r="AA238" s="791"/>
      <c r="AB238" s="791"/>
      <c r="AC238" s="791"/>
      <c r="AD238" s="791"/>
      <c r="AE238" s="791"/>
      <c r="AF238" s="791"/>
      <c r="AG238" s="791"/>
      <c r="AH238" s="791"/>
      <c r="AI238" s="791"/>
    </row>
    <row r="239" spans="1:35" ht="8.85" customHeight="1">
      <c r="A239" s="197"/>
      <c r="B239" s="197"/>
      <c r="C239" s="197"/>
      <c r="D239" s="197"/>
      <c r="E239" s="197"/>
      <c r="F239" s="197"/>
      <c r="G239" s="197"/>
      <c r="H239" s="197"/>
      <c r="I239" s="197"/>
      <c r="U239" s="762"/>
      <c r="V239" s="761"/>
      <c r="W239" s="760"/>
      <c r="X239" s="791"/>
      <c r="Y239" s="791"/>
      <c r="Z239" s="791"/>
      <c r="AA239" s="791"/>
      <c r="AB239" s="791"/>
      <c r="AC239" s="791"/>
      <c r="AD239" s="791"/>
      <c r="AE239" s="791"/>
      <c r="AF239" s="791"/>
      <c r="AG239" s="791"/>
      <c r="AH239" s="791"/>
      <c r="AI239" s="791"/>
    </row>
    <row r="240" spans="1:35" ht="8.85" customHeight="1">
      <c r="A240" s="197"/>
      <c r="B240" s="197"/>
      <c r="C240" s="197"/>
      <c r="D240" s="197"/>
      <c r="E240" s="197"/>
      <c r="F240" s="197"/>
      <c r="G240" s="197"/>
      <c r="H240" s="197"/>
      <c r="I240" s="197"/>
      <c r="U240" s="762"/>
      <c r="V240" s="761"/>
      <c r="W240" s="760"/>
      <c r="X240" s="791"/>
      <c r="Y240" s="791"/>
      <c r="Z240" s="791"/>
      <c r="AA240" s="791"/>
      <c r="AB240" s="791"/>
      <c r="AC240" s="791"/>
      <c r="AD240" s="791"/>
      <c r="AE240" s="791"/>
      <c r="AF240" s="791"/>
      <c r="AG240" s="791"/>
      <c r="AH240" s="791"/>
      <c r="AI240" s="791"/>
    </row>
    <row r="241" spans="1:35" ht="8.85" customHeight="1">
      <c r="A241" s="197"/>
      <c r="B241" s="197"/>
      <c r="C241" s="197"/>
      <c r="D241" s="197"/>
      <c r="E241" s="197"/>
      <c r="F241" s="197"/>
      <c r="G241" s="197"/>
      <c r="H241" s="197"/>
      <c r="I241" s="197"/>
      <c r="U241" s="762"/>
      <c r="V241" s="761"/>
      <c r="W241" s="760"/>
      <c r="X241" s="791"/>
      <c r="Y241" s="791"/>
      <c r="Z241" s="791"/>
      <c r="AA241" s="791"/>
      <c r="AB241" s="791"/>
      <c r="AC241" s="791"/>
      <c r="AD241" s="791"/>
      <c r="AE241" s="791"/>
      <c r="AF241" s="791"/>
      <c r="AG241" s="791"/>
      <c r="AH241" s="791"/>
      <c r="AI241" s="791"/>
    </row>
    <row r="242" spans="1:35" ht="8.85" customHeight="1">
      <c r="A242" s="197"/>
      <c r="B242" s="197"/>
      <c r="C242" s="197"/>
      <c r="D242" s="197"/>
      <c r="E242" s="197"/>
      <c r="F242" s="197"/>
      <c r="G242" s="197"/>
      <c r="H242" s="197"/>
      <c r="I242" s="197"/>
      <c r="U242" s="762"/>
      <c r="V242" s="761"/>
      <c r="W242" s="760"/>
      <c r="X242" s="791"/>
      <c r="Y242" s="791"/>
      <c r="Z242" s="791"/>
      <c r="AA242" s="791"/>
      <c r="AB242" s="791"/>
      <c r="AC242" s="791"/>
      <c r="AD242" s="791"/>
      <c r="AE242" s="791"/>
      <c r="AF242" s="791"/>
      <c r="AG242" s="791"/>
      <c r="AH242" s="791"/>
      <c r="AI242" s="791"/>
    </row>
    <row r="243" spans="1:35" ht="8.85" customHeight="1">
      <c r="A243" s="197"/>
      <c r="B243" s="197"/>
      <c r="C243" s="197"/>
      <c r="D243" s="197"/>
      <c r="E243" s="197"/>
      <c r="F243" s="197"/>
      <c r="G243" s="197"/>
      <c r="H243" s="197"/>
      <c r="I243" s="197"/>
      <c r="U243" s="762"/>
      <c r="V243" s="761"/>
      <c r="W243" s="760"/>
      <c r="X243" s="791"/>
      <c r="Y243" s="791"/>
      <c r="Z243" s="791"/>
      <c r="AA243" s="791"/>
      <c r="AB243" s="791"/>
      <c r="AC243" s="791"/>
      <c r="AD243" s="791"/>
      <c r="AE243" s="791"/>
      <c r="AF243" s="791"/>
      <c r="AG243" s="791"/>
      <c r="AH243" s="791"/>
      <c r="AI243" s="791"/>
    </row>
    <row r="244" spans="1:35" ht="8.85" customHeight="1">
      <c r="A244" s="197"/>
      <c r="B244" s="197"/>
      <c r="C244" s="197"/>
      <c r="D244" s="197"/>
      <c r="E244" s="197"/>
      <c r="F244" s="197"/>
      <c r="G244" s="197"/>
      <c r="H244" s="197"/>
      <c r="I244" s="197"/>
      <c r="U244" s="762"/>
      <c r="V244" s="761"/>
      <c r="W244" s="760"/>
      <c r="X244" s="791"/>
      <c r="Y244" s="791"/>
      <c r="Z244" s="791"/>
      <c r="AA244" s="791"/>
      <c r="AB244" s="791"/>
      <c r="AC244" s="791"/>
      <c r="AD244" s="791"/>
      <c r="AE244" s="791"/>
      <c r="AF244" s="791"/>
      <c r="AG244" s="791"/>
      <c r="AH244" s="791"/>
      <c r="AI244" s="791"/>
    </row>
    <row r="245" spans="1:35" ht="8.85" customHeight="1">
      <c r="A245" s="197"/>
      <c r="B245" s="197"/>
      <c r="C245" s="197"/>
      <c r="D245" s="197"/>
      <c r="E245" s="197"/>
      <c r="F245" s="197"/>
      <c r="G245" s="197"/>
      <c r="H245" s="197"/>
      <c r="I245" s="197"/>
      <c r="U245" s="762"/>
      <c r="V245" s="761"/>
      <c r="W245" s="760"/>
      <c r="X245" s="791"/>
      <c r="Y245" s="791"/>
      <c r="Z245" s="791"/>
      <c r="AA245" s="791"/>
      <c r="AB245" s="791"/>
      <c r="AC245" s="791"/>
      <c r="AD245" s="791"/>
      <c r="AE245" s="791"/>
      <c r="AF245" s="791"/>
      <c r="AG245" s="791"/>
      <c r="AH245" s="791"/>
      <c r="AI245" s="791"/>
    </row>
    <row r="246" spans="1:35" ht="8.85" customHeight="1">
      <c r="A246" s="197"/>
      <c r="B246" s="197"/>
      <c r="C246" s="197"/>
      <c r="D246" s="197"/>
      <c r="E246" s="197"/>
      <c r="F246" s="197"/>
      <c r="G246" s="197"/>
      <c r="H246" s="197"/>
      <c r="I246" s="197"/>
      <c r="U246" s="762"/>
      <c r="V246" s="761"/>
      <c r="W246" s="760"/>
      <c r="X246" s="791"/>
      <c r="Y246" s="791"/>
      <c r="Z246" s="791"/>
      <c r="AA246" s="791"/>
      <c r="AB246" s="791"/>
      <c r="AC246" s="791"/>
      <c r="AD246" s="791"/>
      <c r="AE246" s="791"/>
      <c r="AF246" s="791"/>
      <c r="AG246" s="791"/>
      <c r="AH246" s="791"/>
      <c r="AI246" s="791"/>
    </row>
    <row r="247" spans="1:35" ht="8.85" customHeight="1">
      <c r="A247" s="197"/>
      <c r="B247" s="197"/>
      <c r="C247" s="197"/>
      <c r="D247" s="197"/>
      <c r="E247" s="197"/>
      <c r="F247" s="197"/>
      <c r="G247" s="197"/>
      <c r="H247" s="197"/>
      <c r="I247" s="197"/>
      <c r="U247" s="762"/>
      <c r="V247" s="761"/>
      <c r="W247" s="760"/>
      <c r="X247" s="791"/>
      <c r="Y247" s="791"/>
      <c r="Z247" s="791"/>
      <c r="AA247" s="791"/>
      <c r="AB247" s="791"/>
      <c r="AC247" s="791"/>
      <c r="AD247" s="791"/>
      <c r="AE247" s="791"/>
      <c r="AF247" s="791"/>
      <c r="AG247" s="791"/>
      <c r="AH247" s="791"/>
      <c r="AI247" s="791"/>
    </row>
    <row r="248" spans="1:35" ht="8.85" customHeight="1">
      <c r="A248" s="197"/>
      <c r="B248" s="197"/>
      <c r="C248" s="197"/>
      <c r="D248" s="197"/>
      <c r="E248" s="197"/>
      <c r="F248" s="197"/>
      <c r="G248" s="197"/>
      <c r="H248" s="197"/>
      <c r="I248" s="197"/>
      <c r="U248" s="762"/>
      <c r="V248" s="761"/>
      <c r="W248" s="760"/>
      <c r="X248" s="791"/>
      <c r="Y248" s="791"/>
      <c r="Z248" s="791"/>
      <c r="AA248" s="791"/>
      <c r="AB248" s="791"/>
      <c r="AC248" s="791"/>
      <c r="AD248" s="791"/>
      <c r="AE248" s="791"/>
      <c r="AF248" s="791"/>
      <c r="AG248" s="791"/>
      <c r="AH248" s="791"/>
      <c r="AI248" s="791"/>
    </row>
    <row r="249" spans="1:35" ht="8.85" customHeight="1">
      <c r="A249" s="197"/>
      <c r="B249" s="197"/>
      <c r="C249" s="197"/>
      <c r="D249" s="197"/>
      <c r="E249" s="197"/>
      <c r="F249" s="197"/>
      <c r="G249" s="197"/>
      <c r="H249" s="197"/>
      <c r="I249" s="197"/>
      <c r="U249" s="762"/>
      <c r="V249" s="761"/>
      <c r="W249" s="760"/>
      <c r="X249" s="791"/>
      <c r="Y249" s="791"/>
      <c r="Z249" s="791"/>
      <c r="AA249" s="791"/>
      <c r="AB249" s="791"/>
      <c r="AC249" s="791"/>
      <c r="AD249" s="791"/>
      <c r="AE249" s="791"/>
      <c r="AF249" s="791"/>
      <c r="AG249" s="791"/>
      <c r="AH249" s="791"/>
      <c r="AI249" s="791"/>
    </row>
    <row r="250" spans="1:35" ht="8.85" customHeight="1">
      <c r="A250" s="197"/>
      <c r="B250" s="197"/>
      <c r="C250" s="197"/>
      <c r="D250" s="197"/>
      <c r="E250" s="197"/>
      <c r="F250" s="197"/>
      <c r="G250" s="197"/>
      <c r="H250" s="197"/>
      <c r="I250" s="197"/>
      <c r="U250" s="762"/>
      <c r="V250" s="761"/>
      <c r="W250" s="760"/>
      <c r="X250" s="791"/>
      <c r="Y250" s="791"/>
      <c r="Z250" s="791"/>
      <c r="AA250" s="791"/>
      <c r="AB250" s="791"/>
      <c r="AC250" s="791"/>
      <c r="AD250" s="791"/>
      <c r="AE250" s="791"/>
      <c r="AF250" s="791"/>
      <c r="AG250" s="791"/>
      <c r="AH250" s="791"/>
      <c r="AI250" s="791"/>
    </row>
    <row r="251" spans="1:35" ht="8.85" customHeight="1">
      <c r="A251" s="197"/>
      <c r="B251" s="197"/>
      <c r="C251" s="197"/>
      <c r="D251" s="197"/>
      <c r="E251" s="197"/>
      <c r="F251" s="197"/>
      <c r="G251" s="197"/>
      <c r="H251" s="197"/>
      <c r="I251" s="197"/>
      <c r="U251" s="762"/>
      <c r="V251" s="761"/>
      <c r="W251" s="760"/>
      <c r="X251" s="791"/>
      <c r="Y251" s="791"/>
      <c r="Z251" s="791"/>
      <c r="AA251" s="791"/>
      <c r="AB251" s="791"/>
      <c r="AC251" s="791"/>
      <c r="AD251" s="791"/>
      <c r="AE251" s="791"/>
      <c r="AF251" s="791"/>
      <c r="AG251" s="791"/>
      <c r="AH251" s="791"/>
      <c r="AI251" s="791"/>
    </row>
    <row r="252" spans="1:35" ht="8.85" customHeight="1">
      <c r="A252" s="197"/>
      <c r="B252" s="197"/>
      <c r="C252" s="197"/>
      <c r="D252" s="197"/>
      <c r="E252" s="197"/>
      <c r="F252" s="197"/>
      <c r="G252" s="197"/>
      <c r="H252" s="197"/>
      <c r="I252" s="197"/>
      <c r="U252" s="762"/>
      <c r="V252" s="761"/>
      <c r="W252" s="760"/>
      <c r="X252" s="791"/>
      <c r="Y252" s="791"/>
      <c r="Z252" s="791"/>
      <c r="AA252" s="791"/>
      <c r="AB252" s="791"/>
      <c r="AC252" s="791"/>
      <c r="AD252" s="791"/>
      <c r="AE252" s="791"/>
      <c r="AF252" s="791"/>
      <c r="AG252" s="791"/>
      <c r="AH252" s="791"/>
      <c r="AI252" s="791"/>
    </row>
    <row r="253" spans="1:35" ht="8.85" customHeight="1">
      <c r="A253" s="197"/>
      <c r="B253" s="197"/>
      <c r="C253" s="197"/>
      <c r="D253" s="197"/>
      <c r="E253" s="197"/>
      <c r="F253" s="197"/>
      <c r="G253" s="197"/>
      <c r="H253" s="197"/>
      <c r="I253" s="197"/>
      <c r="U253" s="762"/>
      <c r="V253" s="761"/>
      <c r="W253" s="760"/>
      <c r="X253" s="791"/>
      <c r="Y253" s="791"/>
      <c r="Z253" s="791"/>
      <c r="AA253" s="791"/>
      <c r="AB253" s="791"/>
      <c r="AC253" s="791"/>
      <c r="AD253" s="791"/>
      <c r="AE253" s="791"/>
      <c r="AF253" s="791"/>
      <c r="AG253" s="791"/>
      <c r="AH253" s="791"/>
      <c r="AI253" s="791"/>
    </row>
    <row r="254" spans="1:35" ht="8.85" customHeight="1">
      <c r="A254" s="197"/>
      <c r="B254" s="197"/>
      <c r="C254" s="197"/>
      <c r="D254" s="197"/>
      <c r="E254" s="197"/>
      <c r="F254" s="197"/>
      <c r="G254" s="197"/>
      <c r="H254" s="197"/>
      <c r="I254" s="197"/>
      <c r="U254" s="762"/>
      <c r="V254" s="761"/>
      <c r="W254" s="760"/>
      <c r="X254" s="791"/>
      <c r="Y254" s="791"/>
      <c r="Z254" s="791"/>
      <c r="AA254" s="791"/>
      <c r="AB254" s="791"/>
      <c r="AC254" s="791"/>
      <c r="AD254" s="791"/>
      <c r="AE254" s="791"/>
      <c r="AF254" s="791"/>
      <c r="AG254" s="791"/>
      <c r="AH254" s="791"/>
      <c r="AI254" s="791"/>
    </row>
    <row r="255" spans="1:35" ht="8.85" customHeight="1">
      <c r="A255" s="197"/>
      <c r="B255" s="197"/>
      <c r="C255" s="197"/>
      <c r="D255" s="197"/>
      <c r="E255" s="197"/>
      <c r="F255" s="197"/>
      <c r="G255" s="197"/>
      <c r="H255" s="197"/>
      <c r="I255" s="197"/>
      <c r="U255" s="762"/>
      <c r="V255" s="761"/>
      <c r="W255" s="760"/>
      <c r="X255" s="791"/>
      <c r="Y255" s="791"/>
      <c r="Z255" s="791"/>
      <c r="AA255" s="791"/>
      <c r="AB255" s="791"/>
      <c r="AC255" s="791"/>
      <c r="AD255" s="791"/>
      <c r="AE255" s="791"/>
      <c r="AF255" s="791"/>
      <c r="AG255" s="791"/>
      <c r="AH255" s="791"/>
      <c r="AI255" s="791"/>
    </row>
    <row r="256" spans="1:35" ht="8.85" customHeight="1">
      <c r="A256" s="197"/>
      <c r="B256" s="197"/>
      <c r="C256" s="197"/>
      <c r="D256" s="197"/>
      <c r="E256" s="197"/>
      <c r="F256" s="197"/>
      <c r="G256" s="197"/>
      <c r="H256" s="197"/>
      <c r="I256" s="197"/>
      <c r="U256" s="762"/>
      <c r="V256" s="761"/>
      <c r="W256" s="760"/>
      <c r="X256" s="791"/>
      <c r="Y256" s="791"/>
      <c r="Z256" s="791"/>
      <c r="AA256" s="791"/>
      <c r="AB256" s="791"/>
      <c r="AC256" s="791"/>
      <c r="AD256" s="791"/>
      <c r="AE256" s="791"/>
      <c r="AF256" s="791"/>
      <c r="AG256" s="791"/>
      <c r="AH256" s="791"/>
      <c r="AI256" s="791"/>
    </row>
    <row r="257" spans="1:35" ht="8.85" customHeight="1">
      <c r="A257" s="197"/>
      <c r="B257" s="197"/>
      <c r="C257" s="197"/>
      <c r="D257" s="197"/>
      <c r="E257" s="197"/>
      <c r="F257" s="197"/>
      <c r="G257" s="197"/>
      <c r="H257" s="197"/>
      <c r="I257" s="197"/>
      <c r="U257" s="762"/>
      <c r="V257" s="761"/>
      <c r="W257" s="760"/>
      <c r="X257" s="791"/>
      <c r="Y257" s="791"/>
      <c r="Z257" s="791"/>
      <c r="AA257" s="791"/>
      <c r="AB257" s="791"/>
      <c r="AC257" s="791"/>
      <c r="AD257" s="791"/>
      <c r="AE257" s="791"/>
      <c r="AF257" s="791"/>
      <c r="AG257" s="791"/>
      <c r="AH257" s="791"/>
      <c r="AI257" s="791"/>
    </row>
    <row r="258" spans="1:35" ht="8.85" customHeight="1">
      <c r="A258" s="197"/>
      <c r="B258" s="197"/>
      <c r="C258" s="197"/>
      <c r="D258" s="197"/>
      <c r="E258" s="197"/>
      <c r="F258" s="197"/>
      <c r="G258" s="197"/>
      <c r="H258" s="197"/>
      <c r="I258" s="197"/>
      <c r="U258" s="762"/>
      <c r="V258" s="761"/>
      <c r="W258" s="760"/>
      <c r="X258" s="791"/>
      <c r="Y258" s="791"/>
      <c r="Z258" s="791"/>
      <c r="AA258" s="791"/>
      <c r="AB258" s="791"/>
      <c r="AC258" s="791"/>
      <c r="AD258" s="791"/>
      <c r="AE258" s="791"/>
      <c r="AF258" s="791"/>
      <c r="AG258" s="791"/>
      <c r="AH258" s="791"/>
      <c r="AI258" s="791"/>
    </row>
    <row r="259" spans="1:35" ht="8.85" customHeight="1">
      <c r="A259" s="197"/>
      <c r="B259" s="197"/>
      <c r="C259" s="197"/>
      <c r="D259" s="197"/>
      <c r="E259" s="197"/>
      <c r="F259" s="197"/>
      <c r="G259" s="197"/>
      <c r="H259" s="197"/>
      <c r="I259" s="197"/>
      <c r="U259" s="762"/>
      <c r="V259" s="761"/>
      <c r="W259" s="760"/>
      <c r="X259" s="791"/>
      <c r="Y259" s="791"/>
      <c r="Z259" s="791"/>
      <c r="AA259" s="791"/>
      <c r="AB259" s="791"/>
      <c r="AC259" s="791"/>
      <c r="AD259" s="791"/>
      <c r="AE259" s="791"/>
      <c r="AF259" s="791"/>
      <c r="AG259" s="791"/>
      <c r="AH259" s="791"/>
      <c r="AI259" s="791"/>
    </row>
    <row r="260" spans="1:35" ht="8.85" customHeight="1">
      <c r="A260" s="197"/>
      <c r="B260" s="197"/>
      <c r="C260" s="197"/>
      <c r="D260" s="197"/>
      <c r="E260" s="197"/>
      <c r="F260" s="197"/>
      <c r="G260" s="197"/>
      <c r="H260" s="197"/>
      <c r="I260" s="197"/>
      <c r="U260" s="762"/>
      <c r="V260" s="761"/>
      <c r="W260" s="760"/>
      <c r="X260" s="791"/>
      <c r="Y260" s="791"/>
      <c r="Z260" s="791"/>
      <c r="AA260" s="791"/>
      <c r="AB260" s="791"/>
      <c r="AC260" s="791"/>
      <c r="AD260" s="791"/>
      <c r="AE260" s="791"/>
      <c r="AF260" s="791"/>
      <c r="AG260" s="791"/>
      <c r="AH260" s="791"/>
      <c r="AI260" s="791"/>
    </row>
    <row r="261" spans="1:35" ht="8.85" customHeight="1">
      <c r="A261" s="197"/>
      <c r="B261" s="197"/>
      <c r="C261" s="197"/>
      <c r="D261" s="197"/>
      <c r="E261" s="197"/>
      <c r="F261" s="197"/>
      <c r="G261" s="197"/>
      <c r="H261" s="197"/>
      <c r="I261" s="197"/>
      <c r="U261" s="762"/>
      <c r="V261" s="761"/>
      <c r="W261" s="760"/>
      <c r="X261" s="791"/>
      <c r="Y261" s="791"/>
      <c r="Z261" s="791"/>
      <c r="AA261" s="791"/>
      <c r="AB261" s="791"/>
      <c r="AC261" s="791"/>
      <c r="AD261" s="791"/>
      <c r="AE261" s="791"/>
      <c r="AF261" s="791"/>
      <c r="AG261" s="791"/>
      <c r="AH261" s="791"/>
      <c r="AI261" s="791"/>
    </row>
    <row r="262" spans="1:35" ht="8.85" customHeight="1">
      <c r="A262" s="197"/>
      <c r="B262" s="197"/>
      <c r="C262" s="197"/>
      <c r="D262" s="197"/>
      <c r="E262" s="197"/>
      <c r="F262" s="197"/>
      <c r="G262" s="197"/>
      <c r="H262" s="197"/>
      <c r="I262" s="197"/>
      <c r="U262" s="762"/>
      <c r="V262" s="761"/>
      <c r="W262" s="760"/>
      <c r="X262" s="791"/>
      <c r="Y262" s="791"/>
      <c r="Z262" s="791"/>
      <c r="AA262" s="791"/>
      <c r="AB262" s="791"/>
      <c r="AC262" s="791"/>
      <c r="AD262" s="791"/>
      <c r="AE262" s="791"/>
      <c r="AF262" s="791"/>
      <c r="AG262" s="791"/>
      <c r="AH262" s="791"/>
      <c r="AI262" s="791"/>
    </row>
    <row r="263" spans="1:35" ht="8.85" customHeight="1">
      <c r="A263" s="197"/>
      <c r="B263" s="197"/>
      <c r="C263" s="197"/>
      <c r="D263" s="197"/>
      <c r="E263" s="197"/>
      <c r="F263" s="197"/>
      <c r="G263" s="197"/>
      <c r="H263" s="197"/>
      <c r="I263" s="197"/>
      <c r="U263" s="762"/>
      <c r="V263" s="761"/>
      <c r="W263" s="760"/>
      <c r="X263" s="791"/>
      <c r="Y263" s="791"/>
      <c r="Z263" s="791"/>
      <c r="AA263" s="791"/>
      <c r="AB263" s="791"/>
      <c r="AC263" s="791"/>
      <c r="AD263" s="791"/>
      <c r="AE263" s="791"/>
      <c r="AF263" s="791"/>
      <c r="AG263" s="791"/>
      <c r="AH263" s="791"/>
      <c r="AI263" s="791"/>
    </row>
    <row r="264" spans="1:35" ht="8.85" customHeight="1">
      <c r="A264" s="197"/>
      <c r="B264" s="197"/>
      <c r="C264" s="197"/>
      <c r="D264" s="197"/>
      <c r="E264" s="197"/>
      <c r="F264" s="197"/>
      <c r="G264" s="197"/>
      <c r="H264" s="197"/>
      <c r="I264" s="197"/>
      <c r="U264" s="762"/>
      <c r="V264" s="761"/>
      <c r="W264" s="760"/>
      <c r="X264" s="791"/>
      <c r="Y264" s="791"/>
      <c r="Z264" s="791"/>
      <c r="AA264" s="791"/>
      <c r="AB264" s="791"/>
      <c r="AC264" s="791"/>
      <c r="AD264" s="791"/>
      <c r="AE264" s="791"/>
      <c r="AF264" s="791"/>
      <c r="AG264" s="791"/>
      <c r="AH264" s="791"/>
      <c r="AI264" s="791"/>
    </row>
    <row r="265" spans="1:35" ht="8.85" customHeight="1">
      <c r="A265" s="197"/>
      <c r="B265" s="197"/>
      <c r="C265" s="197"/>
      <c r="D265" s="197"/>
      <c r="E265" s="197"/>
      <c r="F265" s="197"/>
      <c r="G265" s="197"/>
      <c r="H265" s="197"/>
      <c r="I265" s="197"/>
      <c r="U265" s="762"/>
      <c r="V265" s="761"/>
      <c r="W265" s="760"/>
      <c r="X265" s="791"/>
      <c r="Y265" s="791"/>
      <c r="Z265" s="791"/>
      <c r="AA265" s="791"/>
      <c r="AB265" s="791"/>
      <c r="AC265" s="791"/>
      <c r="AD265" s="791"/>
      <c r="AE265" s="791"/>
      <c r="AF265" s="791"/>
      <c r="AG265" s="791"/>
      <c r="AH265" s="791"/>
      <c r="AI265" s="791"/>
    </row>
    <row r="266" spans="1:35" ht="8.85" customHeight="1">
      <c r="A266" s="197"/>
      <c r="B266" s="197"/>
      <c r="C266" s="197"/>
      <c r="D266" s="197"/>
      <c r="E266" s="197"/>
      <c r="F266" s="197"/>
      <c r="G266" s="197"/>
      <c r="H266" s="197"/>
      <c r="I266" s="197"/>
      <c r="U266" s="762"/>
      <c r="V266" s="761"/>
      <c r="W266" s="760"/>
      <c r="X266" s="791"/>
      <c r="Y266" s="791"/>
      <c r="Z266" s="791"/>
      <c r="AA266" s="791"/>
      <c r="AB266" s="791"/>
      <c r="AC266" s="791"/>
      <c r="AD266" s="791"/>
      <c r="AE266" s="791"/>
      <c r="AF266" s="791"/>
      <c r="AG266" s="791"/>
      <c r="AH266" s="791"/>
      <c r="AI266" s="791"/>
    </row>
    <row r="267" spans="1:35" ht="8.85" customHeight="1">
      <c r="A267" s="197"/>
      <c r="B267" s="197"/>
      <c r="C267" s="197"/>
      <c r="D267" s="197"/>
      <c r="E267" s="197"/>
      <c r="F267" s="197"/>
      <c r="G267" s="197"/>
      <c r="H267" s="197"/>
      <c r="I267" s="197"/>
      <c r="U267" s="762"/>
      <c r="V267" s="761"/>
      <c r="W267" s="760"/>
      <c r="X267" s="791"/>
      <c r="Y267" s="791"/>
      <c r="Z267" s="791"/>
      <c r="AA267" s="791"/>
      <c r="AB267" s="791"/>
      <c r="AC267" s="791"/>
      <c r="AD267" s="791"/>
      <c r="AE267" s="791"/>
      <c r="AF267" s="791"/>
      <c r="AG267" s="791"/>
      <c r="AH267" s="791"/>
      <c r="AI267" s="791"/>
    </row>
    <row r="268" spans="1:35" ht="8.85" customHeight="1">
      <c r="A268" s="197"/>
      <c r="B268" s="197"/>
      <c r="C268" s="197"/>
      <c r="D268" s="197"/>
      <c r="E268" s="197"/>
      <c r="F268" s="197"/>
      <c r="G268" s="197"/>
      <c r="H268" s="197"/>
      <c r="I268" s="197"/>
      <c r="U268" s="762"/>
      <c r="V268" s="761"/>
      <c r="W268" s="760"/>
      <c r="X268" s="791"/>
      <c r="Y268" s="791"/>
      <c r="Z268" s="791"/>
      <c r="AA268" s="791"/>
      <c r="AB268" s="791"/>
      <c r="AC268" s="791"/>
      <c r="AD268" s="791"/>
      <c r="AE268" s="791"/>
      <c r="AF268" s="791"/>
      <c r="AG268" s="791"/>
      <c r="AH268" s="791"/>
      <c r="AI268" s="791"/>
    </row>
    <row r="269" spans="1:35" ht="8.85" customHeight="1">
      <c r="A269" s="197"/>
      <c r="B269" s="197"/>
      <c r="C269" s="197"/>
      <c r="D269" s="197"/>
      <c r="E269" s="197"/>
      <c r="F269" s="197"/>
      <c r="G269" s="197"/>
      <c r="H269" s="197"/>
      <c r="I269" s="197"/>
      <c r="U269" s="762"/>
      <c r="V269" s="761"/>
      <c r="W269" s="760"/>
      <c r="X269" s="791"/>
      <c r="Y269" s="791"/>
      <c r="Z269" s="791"/>
      <c r="AA269" s="791"/>
      <c r="AB269" s="791"/>
      <c r="AC269" s="791"/>
      <c r="AD269" s="791"/>
      <c r="AE269" s="791"/>
      <c r="AF269" s="791"/>
      <c r="AG269" s="791"/>
      <c r="AH269" s="791"/>
      <c r="AI269" s="791"/>
    </row>
    <row r="270" spans="1:35" ht="8.85" customHeight="1">
      <c r="A270" s="197"/>
      <c r="B270" s="197"/>
      <c r="C270" s="197"/>
      <c r="D270" s="197"/>
      <c r="E270" s="197"/>
      <c r="F270" s="197"/>
      <c r="G270" s="197"/>
      <c r="H270" s="197"/>
      <c r="I270" s="197"/>
      <c r="U270" s="762"/>
      <c r="V270" s="761"/>
      <c r="W270" s="760"/>
      <c r="X270" s="791"/>
      <c r="Y270" s="791"/>
      <c r="Z270" s="791"/>
      <c r="AA270" s="791"/>
      <c r="AB270" s="791"/>
      <c r="AC270" s="791"/>
      <c r="AD270" s="791"/>
      <c r="AE270" s="791"/>
      <c r="AF270" s="791"/>
      <c r="AG270" s="791"/>
      <c r="AH270" s="791"/>
      <c r="AI270" s="791"/>
    </row>
    <row r="271" spans="1:35" ht="8.85" customHeight="1">
      <c r="A271" s="197"/>
      <c r="B271" s="197"/>
      <c r="C271" s="197"/>
      <c r="D271" s="197"/>
      <c r="E271" s="197"/>
      <c r="F271" s="197"/>
      <c r="G271" s="197"/>
      <c r="H271" s="197"/>
      <c r="I271" s="197"/>
      <c r="U271" s="762"/>
      <c r="V271" s="761"/>
      <c r="W271" s="760"/>
      <c r="X271" s="791"/>
      <c r="Y271" s="791"/>
      <c r="Z271" s="791"/>
      <c r="AA271" s="791"/>
      <c r="AB271" s="791"/>
      <c r="AC271" s="791"/>
      <c r="AD271" s="791"/>
      <c r="AE271" s="791"/>
      <c r="AF271" s="791"/>
      <c r="AG271" s="791"/>
      <c r="AH271" s="791"/>
      <c r="AI271" s="791"/>
    </row>
    <row r="272" spans="1:35" ht="8.85" customHeight="1">
      <c r="A272" s="197"/>
      <c r="B272" s="197"/>
      <c r="C272" s="197"/>
      <c r="D272" s="197"/>
      <c r="E272" s="197"/>
      <c r="F272" s="197"/>
      <c r="G272" s="197"/>
      <c r="H272" s="197"/>
      <c r="I272" s="197"/>
      <c r="U272" s="762"/>
      <c r="V272" s="761"/>
      <c r="W272" s="760"/>
      <c r="X272" s="791"/>
      <c r="Y272" s="791"/>
      <c r="Z272" s="791"/>
      <c r="AA272" s="791"/>
      <c r="AB272" s="791"/>
      <c r="AC272" s="791"/>
      <c r="AD272" s="791"/>
      <c r="AE272" s="791"/>
      <c r="AF272" s="791"/>
      <c r="AG272" s="791"/>
      <c r="AH272" s="791"/>
      <c r="AI272" s="791"/>
    </row>
    <row r="273" spans="1:35" ht="8.85" customHeight="1">
      <c r="A273" s="197"/>
      <c r="B273" s="197"/>
      <c r="C273" s="197"/>
      <c r="D273" s="197"/>
      <c r="E273" s="197"/>
      <c r="F273" s="197"/>
      <c r="G273" s="197"/>
      <c r="H273" s="197"/>
      <c r="I273" s="197"/>
      <c r="U273" s="762"/>
      <c r="V273" s="761"/>
      <c r="W273" s="760"/>
      <c r="X273" s="791"/>
      <c r="Y273" s="791"/>
      <c r="Z273" s="791"/>
      <c r="AA273" s="791"/>
      <c r="AB273" s="791"/>
      <c r="AC273" s="791"/>
      <c r="AD273" s="791"/>
      <c r="AE273" s="791"/>
      <c r="AF273" s="791"/>
      <c r="AG273" s="791"/>
      <c r="AH273" s="791"/>
      <c r="AI273" s="791"/>
    </row>
    <row r="274" spans="1:35" ht="8.85" customHeight="1">
      <c r="A274" s="197"/>
      <c r="B274" s="197"/>
      <c r="C274" s="197"/>
      <c r="D274" s="197"/>
      <c r="E274" s="197"/>
      <c r="F274" s="197"/>
      <c r="G274" s="197"/>
      <c r="H274" s="197"/>
      <c r="I274" s="197"/>
      <c r="U274" s="762"/>
      <c r="V274" s="761"/>
      <c r="W274" s="760"/>
      <c r="X274" s="791"/>
      <c r="Y274" s="791"/>
      <c r="Z274" s="791"/>
      <c r="AA274" s="791"/>
      <c r="AB274" s="791"/>
      <c r="AC274" s="791"/>
      <c r="AD274" s="791"/>
      <c r="AE274" s="791"/>
      <c r="AF274" s="791"/>
      <c r="AG274" s="791"/>
      <c r="AH274" s="791"/>
      <c r="AI274" s="791"/>
    </row>
    <row r="275" spans="1:35" ht="8.85" customHeight="1">
      <c r="A275" s="197"/>
      <c r="B275" s="197"/>
      <c r="C275" s="197"/>
      <c r="D275" s="197"/>
      <c r="E275" s="197"/>
      <c r="F275" s="197"/>
      <c r="G275" s="197"/>
      <c r="H275" s="197"/>
      <c r="I275" s="197"/>
      <c r="U275" s="762"/>
      <c r="V275" s="761"/>
      <c r="W275" s="760"/>
      <c r="X275" s="791"/>
      <c r="Y275" s="791"/>
      <c r="Z275" s="791"/>
      <c r="AA275" s="791"/>
      <c r="AB275" s="791"/>
      <c r="AC275" s="791"/>
      <c r="AD275" s="791"/>
      <c r="AE275" s="791"/>
      <c r="AF275" s="791"/>
      <c r="AG275" s="791"/>
      <c r="AH275" s="791"/>
      <c r="AI275" s="791"/>
    </row>
    <row r="276" spans="1:35" ht="8.85" customHeight="1">
      <c r="A276" s="197"/>
      <c r="B276" s="197"/>
      <c r="C276" s="197"/>
      <c r="D276" s="197"/>
      <c r="E276" s="197"/>
      <c r="F276" s="197"/>
      <c r="G276" s="197"/>
      <c r="H276" s="197"/>
      <c r="I276" s="197"/>
      <c r="U276" s="762"/>
      <c r="V276" s="761"/>
      <c r="W276" s="760"/>
      <c r="X276" s="791"/>
      <c r="Y276" s="791"/>
      <c r="Z276" s="791"/>
      <c r="AA276" s="791"/>
      <c r="AB276" s="791"/>
      <c r="AC276" s="791"/>
      <c r="AD276" s="791"/>
      <c r="AE276" s="791"/>
      <c r="AF276" s="791"/>
      <c r="AG276" s="791"/>
      <c r="AH276" s="791"/>
      <c r="AI276" s="791"/>
    </row>
    <row r="277" spans="1:35" ht="8.85" customHeight="1">
      <c r="A277" s="197"/>
      <c r="B277" s="197"/>
      <c r="C277" s="197"/>
      <c r="D277" s="197"/>
      <c r="E277" s="197"/>
      <c r="F277" s="197"/>
      <c r="G277" s="197"/>
      <c r="H277" s="197"/>
      <c r="I277" s="197"/>
      <c r="U277" s="762"/>
      <c r="V277" s="761"/>
      <c r="W277" s="760"/>
      <c r="X277" s="791"/>
      <c r="Y277" s="791"/>
      <c r="Z277" s="791"/>
      <c r="AA277" s="791"/>
      <c r="AB277" s="791"/>
      <c r="AC277" s="791"/>
      <c r="AD277" s="791"/>
      <c r="AE277" s="791"/>
      <c r="AF277" s="791"/>
      <c r="AG277" s="791"/>
      <c r="AH277" s="791"/>
      <c r="AI277" s="791"/>
    </row>
    <row r="278" spans="1:35" ht="8.85" customHeight="1">
      <c r="A278" s="197"/>
      <c r="B278" s="197"/>
      <c r="C278" s="197"/>
      <c r="D278" s="197"/>
      <c r="E278" s="197"/>
      <c r="F278" s="197"/>
      <c r="G278" s="197"/>
      <c r="H278" s="197"/>
      <c r="I278" s="197"/>
      <c r="U278" s="762"/>
      <c r="V278" s="761"/>
      <c r="W278" s="760"/>
      <c r="X278" s="791"/>
      <c r="Y278" s="791"/>
      <c r="Z278" s="791"/>
      <c r="AA278" s="791"/>
      <c r="AB278" s="791"/>
      <c r="AC278" s="791"/>
      <c r="AD278" s="791"/>
      <c r="AE278" s="791"/>
      <c r="AF278" s="791"/>
      <c r="AG278" s="791"/>
      <c r="AH278" s="791"/>
      <c r="AI278" s="791"/>
    </row>
    <row r="279" spans="1:35" ht="8.85" customHeight="1">
      <c r="A279" s="197"/>
      <c r="B279" s="197"/>
      <c r="C279" s="197"/>
      <c r="D279" s="197"/>
      <c r="E279" s="197"/>
      <c r="F279" s="197"/>
      <c r="G279" s="197"/>
      <c r="H279" s="197"/>
      <c r="I279" s="197"/>
      <c r="U279" s="762"/>
      <c r="V279" s="761"/>
      <c r="W279" s="760"/>
      <c r="X279" s="791"/>
      <c r="Y279" s="791"/>
      <c r="Z279" s="791"/>
      <c r="AA279" s="791"/>
      <c r="AB279" s="791"/>
      <c r="AC279" s="791"/>
      <c r="AD279" s="791"/>
      <c r="AE279" s="791"/>
      <c r="AF279" s="791"/>
      <c r="AG279" s="791"/>
      <c r="AH279" s="791"/>
      <c r="AI279" s="791"/>
    </row>
    <row r="280" spans="1:35" ht="8.85" customHeight="1">
      <c r="A280" s="197"/>
      <c r="B280" s="197"/>
      <c r="C280" s="197"/>
      <c r="D280" s="197"/>
      <c r="E280" s="197"/>
      <c r="F280" s="197"/>
      <c r="G280" s="197"/>
      <c r="H280" s="197"/>
      <c r="I280" s="197"/>
      <c r="U280" s="762"/>
      <c r="V280" s="761"/>
      <c r="W280" s="760"/>
      <c r="X280" s="791"/>
      <c r="Y280" s="791"/>
      <c r="Z280" s="791"/>
      <c r="AA280" s="791"/>
      <c r="AB280" s="791"/>
      <c r="AC280" s="791"/>
      <c r="AD280" s="791"/>
      <c r="AE280" s="791"/>
      <c r="AF280" s="791"/>
      <c r="AG280" s="791"/>
      <c r="AH280" s="791"/>
      <c r="AI280" s="791"/>
    </row>
    <row r="281" spans="1:35" ht="8.85" customHeight="1">
      <c r="A281" s="197"/>
      <c r="B281" s="197"/>
      <c r="C281" s="197"/>
      <c r="D281" s="197"/>
      <c r="E281" s="197"/>
      <c r="F281" s="197"/>
      <c r="G281" s="197"/>
      <c r="H281" s="197"/>
      <c r="I281" s="197"/>
      <c r="M281" s="792"/>
      <c r="U281" s="762"/>
      <c r="V281" s="761"/>
      <c r="W281" s="760"/>
      <c r="X281" s="791"/>
      <c r="Y281" s="791"/>
      <c r="Z281" s="791"/>
      <c r="AA281" s="791"/>
      <c r="AB281" s="791"/>
      <c r="AC281" s="791"/>
      <c r="AD281" s="791"/>
      <c r="AE281" s="791"/>
      <c r="AF281" s="791"/>
      <c r="AG281" s="791"/>
      <c r="AH281" s="791"/>
      <c r="AI281" s="791"/>
    </row>
    <row r="282" spans="1:35" ht="8.85" customHeight="1">
      <c r="A282" s="197"/>
      <c r="B282" s="197"/>
      <c r="C282" s="197"/>
      <c r="D282" s="197"/>
      <c r="E282" s="197"/>
      <c r="F282" s="197"/>
      <c r="G282" s="197"/>
      <c r="H282" s="197"/>
      <c r="I282" s="197"/>
      <c r="U282" s="762"/>
      <c r="V282" s="761"/>
      <c r="W282" s="760"/>
      <c r="X282" s="791"/>
      <c r="Y282" s="791"/>
      <c r="Z282" s="791"/>
      <c r="AA282" s="791"/>
      <c r="AB282" s="791"/>
      <c r="AC282" s="791"/>
      <c r="AD282" s="791"/>
      <c r="AE282" s="791"/>
      <c r="AF282" s="791"/>
      <c r="AG282" s="791"/>
      <c r="AH282" s="791"/>
      <c r="AI282" s="791"/>
    </row>
    <row r="283" spans="1:35" ht="8.85" customHeight="1">
      <c r="A283" s="197"/>
      <c r="B283" s="197"/>
      <c r="C283" s="197"/>
      <c r="D283" s="197"/>
      <c r="E283" s="197"/>
      <c r="F283" s="197"/>
      <c r="G283" s="197"/>
      <c r="H283" s="197"/>
      <c r="I283" s="197"/>
      <c r="U283" s="762"/>
      <c r="V283" s="761"/>
      <c r="W283" s="760"/>
      <c r="X283" s="791"/>
      <c r="Y283" s="791"/>
      <c r="Z283" s="791"/>
      <c r="AA283" s="791"/>
      <c r="AB283" s="791"/>
      <c r="AC283" s="791"/>
      <c r="AD283" s="791"/>
      <c r="AE283" s="791"/>
      <c r="AF283" s="791"/>
      <c r="AG283" s="791"/>
      <c r="AH283" s="791"/>
      <c r="AI283" s="791"/>
    </row>
    <row r="284" spans="1:35" ht="8.85" customHeight="1">
      <c r="A284" s="197"/>
      <c r="B284" s="197"/>
      <c r="C284" s="197"/>
      <c r="D284" s="197"/>
      <c r="E284" s="197"/>
      <c r="F284" s="197"/>
      <c r="G284" s="197"/>
      <c r="H284" s="197"/>
      <c r="I284" s="197"/>
      <c r="U284" s="762"/>
      <c r="V284" s="761"/>
      <c r="W284" s="760"/>
      <c r="X284" s="791"/>
      <c r="Y284" s="791"/>
      <c r="Z284" s="791"/>
      <c r="AA284" s="791"/>
      <c r="AB284" s="791"/>
      <c r="AC284" s="791"/>
      <c r="AD284" s="791"/>
      <c r="AE284" s="791"/>
      <c r="AF284" s="791"/>
      <c r="AG284" s="791"/>
      <c r="AH284" s="791"/>
      <c r="AI284" s="791"/>
    </row>
    <row r="285" spans="1:35" ht="8.85" customHeight="1">
      <c r="A285" s="197"/>
      <c r="B285" s="197"/>
      <c r="C285" s="197"/>
      <c r="D285" s="197"/>
      <c r="E285" s="197"/>
      <c r="F285" s="197"/>
      <c r="G285" s="197"/>
      <c r="H285" s="197"/>
      <c r="I285" s="197"/>
      <c r="U285" s="762"/>
      <c r="V285" s="761"/>
      <c r="W285" s="760"/>
      <c r="X285" s="791"/>
      <c r="Y285" s="791"/>
      <c r="Z285" s="791"/>
      <c r="AA285" s="791"/>
      <c r="AB285" s="791"/>
      <c r="AC285" s="791"/>
      <c r="AD285" s="791"/>
      <c r="AE285" s="791"/>
      <c r="AF285" s="791"/>
      <c r="AG285" s="791"/>
      <c r="AH285" s="791"/>
      <c r="AI285" s="791"/>
    </row>
    <row r="286" spans="1:35" ht="8.85" customHeight="1">
      <c r="A286" s="197"/>
      <c r="B286" s="197"/>
      <c r="C286" s="197"/>
      <c r="D286" s="197"/>
      <c r="E286" s="197"/>
      <c r="F286" s="197"/>
      <c r="G286" s="197"/>
      <c r="H286" s="197"/>
      <c r="I286" s="197"/>
      <c r="U286" s="762"/>
      <c r="V286" s="761"/>
      <c r="W286" s="760"/>
      <c r="X286" s="791"/>
      <c r="Y286" s="791"/>
      <c r="Z286" s="791"/>
      <c r="AA286" s="791"/>
      <c r="AB286" s="791"/>
      <c r="AC286" s="791"/>
      <c r="AD286" s="791"/>
      <c r="AE286" s="791"/>
      <c r="AF286" s="791"/>
      <c r="AG286" s="791"/>
      <c r="AH286" s="791"/>
      <c r="AI286" s="791"/>
    </row>
    <row r="287" spans="1:35" ht="8.85" customHeight="1">
      <c r="A287" s="197"/>
      <c r="B287" s="197"/>
      <c r="C287" s="197"/>
      <c r="D287" s="197"/>
      <c r="E287" s="197"/>
      <c r="F287" s="197"/>
      <c r="G287" s="197"/>
      <c r="H287" s="197"/>
      <c r="I287" s="197"/>
      <c r="U287" s="762"/>
      <c r="V287" s="761"/>
      <c r="W287" s="760"/>
      <c r="X287" s="791"/>
      <c r="Y287" s="791"/>
      <c r="Z287" s="791"/>
      <c r="AA287" s="791"/>
      <c r="AB287" s="791"/>
      <c r="AC287" s="791"/>
      <c r="AD287" s="791"/>
      <c r="AE287" s="791"/>
      <c r="AF287" s="791"/>
      <c r="AG287" s="791"/>
      <c r="AH287" s="791"/>
      <c r="AI287" s="791"/>
    </row>
    <row r="288" spans="1:35" ht="8.85" customHeight="1">
      <c r="A288" s="197"/>
      <c r="B288" s="197"/>
      <c r="C288" s="197"/>
      <c r="D288" s="197"/>
      <c r="E288" s="197"/>
      <c r="F288" s="197"/>
      <c r="G288" s="197"/>
      <c r="H288" s="197"/>
      <c r="I288" s="197"/>
      <c r="U288" s="762"/>
      <c r="V288" s="761"/>
      <c r="W288" s="760"/>
      <c r="X288" s="791"/>
      <c r="Y288" s="791"/>
      <c r="Z288" s="791"/>
      <c r="AA288" s="791"/>
      <c r="AB288" s="791"/>
      <c r="AC288" s="791"/>
      <c r="AD288" s="791"/>
      <c r="AE288" s="791"/>
      <c r="AF288" s="791"/>
      <c r="AG288" s="791"/>
      <c r="AH288" s="791"/>
      <c r="AI288" s="791"/>
    </row>
    <row r="289" spans="1:35" ht="8.85" customHeight="1">
      <c r="A289" s="197"/>
      <c r="B289" s="197"/>
      <c r="C289" s="197"/>
      <c r="D289" s="197"/>
      <c r="E289" s="197"/>
      <c r="F289" s="197"/>
      <c r="G289" s="197"/>
      <c r="H289" s="197"/>
      <c r="I289" s="197"/>
      <c r="U289" s="762"/>
      <c r="V289" s="761"/>
      <c r="W289" s="760"/>
      <c r="X289" s="791"/>
      <c r="Y289" s="791"/>
      <c r="Z289" s="791"/>
      <c r="AA289" s="791"/>
      <c r="AB289" s="791"/>
      <c r="AC289" s="791"/>
      <c r="AD289" s="791"/>
      <c r="AE289" s="791"/>
      <c r="AF289" s="791"/>
      <c r="AG289" s="791"/>
      <c r="AH289" s="791"/>
      <c r="AI289" s="791"/>
    </row>
    <row r="290" spans="1:35" ht="8.85" customHeight="1">
      <c r="A290" s="197"/>
      <c r="B290" s="197"/>
      <c r="C290" s="197"/>
      <c r="D290" s="197"/>
      <c r="E290" s="197"/>
      <c r="F290" s="197"/>
      <c r="G290" s="197"/>
      <c r="H290" s="197"/>
      <c r="I290" s="197"/>
      <c r="U290" s="762"/>
      <c r="V290" s="761"/>
      <c r="W290" s="760"/>
      <c r="X290" s="791"/>
      <c r="Y290" s="791"/>
      <c r="Z290" s="791"/>
      <c r="AA290" s="791"/>
      <c r="AB290" s="791"/>
      <c r="AC290" s="791"/>
      <c r="AD290" s="791"/>
      <c r="AE290" s="791"/>
      <c r="AF290" s="791"/>
      <c r="AG290" s="791"/>
      <c r="AH290" s="791"/>
      <c r="AI290" s="791"/>
    </row>
    <row r="291" spans="1:35" ht="8.85" customHeight="1">
      <c r="A291" s="197"/>
      <c r="B291" s="197"/>
      <c r="C291" s="197"/>
      <c r="D291" s="197"/>
      <c r="E291" s="197"/>
      <c r="F291" s="197"/>
      <c r="G291" s="197"/>
      <c r="H291" s="197"/>
      <c r="I291" s="197"/>
      <c r="U291" s="762"/>
      <c r="V291" s="761"/>
      <c r="W291" s="760"/>
      <c r="X291" s="791"/>
      <c r="Y291" s="791"/>
      <c r="Z291" s="791"/>
      <c r="AA291" s="791"/>
      <c r="AB291" s="791"/>
      <c r="AC291" s="791"/>
      <c r="AD291" s="791"/>
      <c r="AE291" s="791"/>
      <c r="AF291" s="791"/>
      <c r="AG291" s="791"/>
      <c r="AH291" s="791"/>
      <c r="AI291" s="791"/>
    </row>
    <row r="292" spans="1:35" ht="8.85" customHeight="1">
      <c r="A292" s="197"/>
      <c r="B292" s="197"/>
      <c r="C292" s="197"/>
      <c r="D292" s="197"/>
      <c r="E292" s="197"/>
      <c r="F292" s="197"/>
      <c r="G292" s="197"/>
      <c r="H292" s="197"/>
      <c r="I292" s="197"/>
      <c r="U292" s="762"/>
      <c r="V292" s="761"/>
      <c r="W292" s="760"/>
      <c r="X292" s="791"/>
      <c r="Y292" s="791"/>
      <c r="Z292" s="791"/>
      <c r="AA292" s="791"/>
      <c r="AB292" s="791"/>
      <c r="AC292" s="791"/>
      <c r="AD292" s="791"/>
      <c r="AE292" s="791"/>
      <c r="AF292" s="791"/>
      <c r="AG292" s="791"/>
      <c r="AH292" s="791"/>
      <c r="AI292" s="791"/>
    </row>
    <row r="293" spans="1:35" ht="8.85" customHeight="1">
      <c r="A293" s="197"/>
      <c r="B293" s="197"/>
      <c r="C293" s="197"/>
      <c r="D293" s="197"/>
      <c r="E293" s="197"/>
      <c r="F293" s="197"/>
      <c r="G293" s="197"/>
      <c r="H293" s="197"/>
      <c r="I293" s="197"/>
      <c r="U293" s="762"/>
      <c r="V293" s="761"/>
      <c r="W293" s="760"/>
      <c r="X293" s="791"/>
      <c r="Y293" s="791"/>
      <c r="Z293" s="791"/>
      <c r="AA293" s="791"/>
      <c r="AB293" s="791"/>
      <c r="AC293" s="791"/>
      <c r="AD293" s="791"/>
      <c r="AE293" s="791"/>
      <c r="AF293" s="791"/>
      <c r="AG293" s="791"/>
      <c r="AH293" s="791"/>
      <c r="AI293" s="791"/>
    </row>
    <row r="294" spans="1:35" ht="8.85" customHeight="1">
      <c r="A294" s="197"/>
      <c r="B294" s="197"/>
      <c r="C294" s="197"/>
      <c r="D294" s="197"/>
      <c r="E294" s="197"/>
      <c r="F294" s="197"/>
      <c r="G294" s="197"/>
      <c r="H294" s="197"/>
      <c r="I294" s="197"/>
      <c r="U294" s="762"/>
      <c r="V294" s="761"/>
      <c r="W294" s="760"/>
      <c r="X294" s="791"/>
      <c r="Y294" s="791"/>
      <c r="Z294" s="791"/>
      <c r="AA294" s="791"/>
      <c r="AB294" s="791"/>
      <c r="AC294" s="791"/>
      <c r="AD294" s="791"/>
      <c r="AE294" s="791"/>
      <c r="AF294" s="791"/>
      <c r="AG294" s="791"/>
      <c r="AH294" s="791"/>
      <c r="AI294" s="791"/>
    </row>
    <row r="295" spans="1:35" ht="8.85" customHeight="1">
      <c r="A295" s="197"/>
      <c r="B295" s="197"/>
      <c r="C295" s="197"/>
      <c r="D295" s="197"/>
      <c r="E295" s="197"/>
      <c r="F295" s="197"/>
      <c r="G295" s="197"/>
      <c r="H295" s="197"/>
      <c r="I295" s="197"/>
      <c r="U295" s="762"/>
      <c r="V295" s="761"/>
      <c r="W295" s="760"/>
      <c r="X295" s="791"/>
      <c r="Y295" s="791"/>
      <c r="Z295" s="791"/>
      <c r="AA295" s="791"/>
      <c r="AB295" s="791"/>
      <c r="AC295" s="791"/>
      <c r="AD295" s="791"/>
      <c r="AE295" s="791"/>
      <c r="AF295" s="791"/>
      <c r="AG295" s="791"/>
      <c r="AH295" s="791"/>
      <c r="AI295" s="791"/>
    </row>
    <row r="296" spans="1:35" ht="8.85" customHeight="1">
      <c r="A296" s="197"/>
      <c r="B296" s="197"/>
      <c r="C296" s="197"/>
      <c r="D296" s="197"/>
      <c r="E296" s="197"/>
      <c r="F296" s="197"/>
      <c r="G296" s="197"/>
      <c r="H296" s="197"/>
      <c r="I296" s="197"/>
      <c r="U296" s="762"/>
      <c r="V296" s="761"/>
      <c r="W296" s="760"/>
      <c r="X296" s="791"/>
      <c r="Y296" s="791"/>
      <c r="Z296" s="791"/>
      <c r="AA296" s="791"/>
      <c r="AB296" s="791"/>
      <c r="AC296" s="791"/>
      <c r="AD296" s="791"/>
      <c r="AE296" s="791"/>
      <c r="AF296" s="791"/>
      <c r="AG296" s="791"/>
      <c r="AH296" s="791"/>
      <c r="AI296" s="791"/>
    </row>
    <row r="297" spans="1:35" ht="8.85" customHeight="1">
      <c r="A297" s="197"/>
      <c r="B297" s="197"/>
      <c r="C297" s="197"/>
      <c r="D297" s="197"/>
      <c r="E297" s="197"/>
      <c r="F297" s="197"/>
      <c r="G297" s="197"/>
      <c r="H297" s="197"/>
      <c r="I297" s="197"/>
      <c r="U297" s="762"/>
      <c r="V297" s="761"/>
      <c r="W297" s="760"/>
      <c r="X297" s="791"/>
      <c r="Y297" s="791"/>
      <c r="Z297" s="791"/>
      <c r="AA297" s="791"/>
      <c r="AB297" s="791"/>
      <c r="AC297" s="791"/>
      <c r="AD297" s="791"/>
      <c r="AE297" s="791"/>
      <c r="AF297" s="791"/>
      <c r="AG297" s="791"/>
      <c r="AH297" s="791"/>
      <c r="AI297" s="791"/>
    </row>
    <row r="298" spans="1:35" ht="8.85" customHeight="1">
      <c r="A298" s="197"/>
      <c r="B298" s="197"/>
      <c r="C298" s="197"/>
      <c r="D298" s="197"/>
      <c r="E298" s="197"/>
      <c r="F298" s="197"/>
      <c r="G298" s="197"/>
      <c r="H298" s="197"/>
      <c r="I298" s="197"/>
      <c r="U298" s="762"/>
      <c r="V298" s="761"/>
      <c r="W298" s="760"/>
      <c r="X298" s="791"/>
      <c r="Y298" s="791"/>
      <c r="Z298" s="791"/>
      <c r="AA298" s="791"/>
      <c r="AB298" s="791"/>
      <c r="AC298" s="791"/>
      <c r="AD298" s="791"/>
      <c r="AE298" s="791"/>
      <c r="AF298" s="791"/>
      <c r="AG298" s="791"/>
      <c r="AH298" s="791"/>
      <c r="AI298" s="791"/>
    </row>
    <row r="299" spans="1:35" ht="8.85" customHeight="1">
      <c r="A299" s="197"/>
      <c r="B299" s="197"/>
      <c r="C299" s="197"/>
      <c r="D299" s="197"/>
      <c r="E299" s="197"/>
      <c r="F299" s="197"/>
      <c r="G299" s="197"/>
      <c r="H299" s="197"/>
      <c r="I299" s="197"/>
      <c r="U299" s="762"/>
      <c r="V299" s="761"/>
      <c r="W299" s="760"/>
      <c r="X299" s="791"/>
      <c r="Y299" s="791"/>
      <c r="Z299" s="791"/>
      <c r="AA299" s="791"/>
      <c r="AB299" s="791"/>
      <c r="AC299" s="791"/>
      <c r="AD299" s="791"/>
      <c r="AE299" s="791"/>
      <c r="AF299" s="791"/>
      <c r="AG299" s="791"/>
      <c r="AH299" s="791"/>
      <c r="AI299" s="791"/>
    </row>
    <row r="300" spans="1:35" ht="8.85" customHeight="1">
      <c r="A300" s="197"/>
      <c r="B300" s="197"/>
      <c r="C300" s="197"/>
      <c r="D300" s="197"/>
      <c r="E300" s="197"/>
      <c r="F300" s="197"/>
      <c r="G300" s="197"/>
      <c r="H300" s="197"/>
      <c r="I300" s="197"/>
      <c r="U300" s="762"/>
      <c r="V300" s="761"/>
      <c r="W300" s="760"/>
      <c r="X300" s="791"/>
      <c r="Y300" s="791"/>
      <c r="Z300" s="791"/>
      <c r="AA300" s="791"/>
      <c r="AB300" s="791"/>
      <c r="AC300" s="791"/>
      <c r="AD300" s="791"/>
      <c r="AE300" s="791"/>
      <c r="AF300" s="791"/>
      <c r="AG300" s="791"/>
      <c r="AH300" s="791"/>
      <c r="AI300" s="791"/>
    </row>
    <row r="301" spans="1:35" ht="8.85" customHeight="1">
      <c r="A301" s="197"/>
      <c r="B301" s="197"/>
      <c r="C301" s="197"/>
      <c r="D301" s="197"/>
      <c r="E301" s="197"/>
      <c r="F301" s="197"/>
      <c r="G301" s="197"/>
      <c r="H301" s="197"/>
      <c r="I301" s="197"/>
      <c r="U301" s="762"/>
      <c r="V301" s="761"/>
      <c r="W301" s="760"/>
      <c r="X301" s="791"/>
      <c r="Y301" s="791"/>
      <c r="Z301" s="791"/>
      <c r="AA301" s="791"/>
      <c r="AB301" s="791"/>
      <c r="AC301" s="791"/>
      <c r="AD301" s="791"/>
      <c r="AE301" s="791"/>
      <c r="AF301" s="791"/>
      <c r="AG301" s="791"/>
      <c r="AH301" s="791"/>
      <c r="AI301" s="791"/>
    </row>
    <row r="302" spans="1:35" ht="8.85" customHeight="1">
      <c r="A302" s="197"/>
      <c r="B302" s="197"/>
      <c r="C302" s="197"/>
      <c r="D302" s="197"/>
      <c r="E302" s="197"/>
      <c r="F302" s="197"/>
      <c r="G302" s="197"/>
      <c r="H302" s="197"/>
      <c r="I302" s="197"/>
      <c r="U302" s="762"/>
      <c r="V302" s="761"/>
      <c r="W302" s="760"/>
      <c r="X302" s="791"/>
      <c r="Y302" s="791"/>
      <c r="Z302" s="791"/>
      <c r="AA302" s="791"/>
      <c r="AB302" s="791"/>
      <c r="AC302" s="791"/>
      <c r="AD302" s="791"/>
      <c r="AE302" s="791"/>
      <c r="AF302" s="791"/>
      <c r="AG302" s="791"/>
      <c r="AH302" s="791"/>
      <c r="AI302" s="791"/>
    </row>
    <row r="303" spans="1:35" ht="8.85" customHeight="1">
      <c r="A303" s="197"/>
      <c r="B303" s="197"/>
      <c r="C303" s="197"/>
      <c r="D303" s="197"/>
      <c r="E303" s="197"/>
      <c r="F303" s="197"/>
      <c r="G303" s="197"/>
      <c r="H303" s="197"/>
      <c r="I303" s="197"/>
      <c r="U303" s="762"/>
      <c r="V303" s="761"/>
      <c r="W303" s="760"/>
      <c r="X303" s="791"/>
      <c r="Y303" s="791"/>
      <c r="Z303" s="791"/>
      <c r="AA303" s="791"/>
      <c r="AB303" s="791"/>
      <c r="AC303" s="791"/>
      <c r="AD303" s="791"/>
      <c r="AE303" s="791"/>
      <c r="AF303" s="791"/>
      <c r="AG303" s="791"/>
      <c r="AH303" s="791"/>
      <c r="AI303" s="791"/>
    </row>
    <row r="304" spans="1:35" ht="8.85" customHeight="1">
      <c r="A304" s="197"/>
      <c r="B304" s="197"/>
      <c r="C304" s="197"/>
      <c r="D304" s="197"/>
      <c r="E304" s="197"/>
      <c r="F304" s="197"/>
      <c r="G304" s="197"/>
      <c r="H304" s="197"/>
      <c r="I304" s="197"/>
      <c r="U304" s="762"/>
      <c r="V304" s="761"/>
      <c r="W304" s="760"/>
      <c r="X304" s="791"/>
      <c r="Y304" s="791"/>
      <c r="Z304" s="791"/>
      <c r="AA304" s="791"/>
      <c r="AB304" s="791"/>
      <c r="AC304" s="791"/>
      <c r="AD304" s="791"/>
      <c r="AE304" s="791"/>
      <c r="AF304" s="791"/>
      <c r="AG304" s="791"/>
      <c r="AH304" s="791"/>
      <c r="AI304" s="791"/>
    </row>
    <row r="305" spans="1:35" ht="8.85" customHeight="1">
      <c r="A305" s="197"/>
      <c r="B305" s="197"/>
      <c r="C305" s="197"/>
      <c r="D305" s="197"/>
      <c r="E305" s="197"/>
      <c r="F305" s="197"/>
      <c r="G305" s="197"/>
      <c r="H305" s="197"/>
      <c r="I305" s="197"/>
      <c r="U305" s="762"/>
      <c r="V305" s="761"/>
      <c r="W305" s="760"/>
      <c r="X305" s="791"/>
      <c r="Y305" s="791"/>
      <c r="Z305" s="791"/>
      <c r="AA305" s="791"/>
      <c r="AB305" s="791"/>
      <c r="AC305" s="791"/>
      <c r="AD305" s="791"/>
      <c r="AE305" s="791"/>
      <c r="AF305" s="791"/>
      <c r="AG305" s="791"/>
      <c r="AH305" s="791"/>
      <c r="AI305" s="791"/>
    </row>
    <row r="306" spans="1:35" ht="8.85" customHeight="1">
      <c r="A306" s="197"/>
      <c r="B306" s="197"/>
      <c r="C306" s="197"/>
      <c r="D306" s="197"/>
      <c r="E306" s="197"/>
      <c r="F306" s="197"/>
      <c r="G306" s="197"/>
      <c r="H306" s="197"/>
      <c r="I306" s="197"/>
      <c r="U306" s="762"/>
      <c r="V306" s="761"/>
      <c r="W306" s="760"/>
      <c r="X306" s="791"/>
      <c r="Y306" s="791"/>
      <c r="Z306" s="791"/>
      <c r="AA306" s="791"/>
      <c r="AB306" s="791"/>
      <c r="AC306" s="791"/>
      <c r="AD306" s="791"/>
      <c r="AE306" s="791"/>
      <c r="AF306" s="791"/>
      <c r="AG306" s="791"/>
      <c r="AH306" s="791"/>
      <c r="AI306" s="791"/>
    </row>
    <row r="307" spans="1:35" ht="8.85" customHeight="1">
      <c r="A307" s="197"/>
      <c r="B307" s="197"/>
      <c r="C307" s="197"/>
      <c r="D307" s="197"/>
      <c r="E307" s="197"/>
      <c r="F307" s="197"/>
      <c r="G307" s="197"/>
      <c r="H307" s="197"/>
      <c r="I307" s="197"/>
      <c r="U307" s="762"/>
      <c r="V307" s="761"/>
      <c r="W307" s="760"/>
      <c r="X307" s="791"/>
      <c r="Y307" s="791"/>
      <c r="Z307" s="791"/>
      <c r="AA307" s="791"/>
      <c r="AB307" s="791"/>
      <c r="AC307" s="791"/>
      <c r="AD307" s="791"/>
      <c r="AE307" s="791"/>
      <c r="AF307" s="791"/>
      <c r="AG307" s="791"/>
      <c r="AH307" s="791"/>
      <c r="AI307" s="791"/>
    </row>
    <row r="308" spans="1:35" ht="8.85" customHeight="1">
      <c r="A308" s="197"/>
      <c r="B308" s="197"/>
      <c r="C308" s="197"/>
      <c r="D308" s="197"/>
      <c r="E308" s="197"/>
      <c r="F308" s="197"/>
      <c r="G308" s="197"/>
      <c r="H308" s="197"/>
      <c r="I308" s="197"/>
      <c r="U308" s="762"/>
      <c r="V308" s="761"/>
      <c r="W308" s="760"/>
      <c r="X308" s="791"/>
      <c r="Y308" s="791"/>
      <c r="Z308" s="791"/>
      <c r="AA308" s="791"/>
      <c r="AB308" s="791"/>
      <c r="AC308" s="791"/>
      <c r="AD308" s="791"/>
      <c r="AE308" s="791"/>
      <c r="AF308" s="791"/>
      <c r="AG308" s="791"/>
      <c r="AH308" s="791"/>
      <c r="AI308" s="791"/>
    </row>
    <row r="309" spans="1:35" ht="8.85" customHeight="1">
      <c r="A309" s="197"/>
      <c r="B309" s="197"/>
      <c r="C309" s="197"/>
      <c r="D309" s="197"/>
      <c r="E309" s="197"/>
      <c r="F309" s="197"/>
      <c r="G309" s="197"/>
      <c r="H309" s="197"/>
      <c r="I309" s="197"/>
      <c r="U309" s="762"/>
      <c r="V309" s="761"/>
      <c r="W309" s="760"/>
      <c r="X309" s="791"/>
      <c r="Y309" s="791"/>
      <c r="Z309" s="791"/>
      <c r="AA309" s="791"/>
      <c r="AB309" s="791"/>
      <c r="AC309" s="791"/>
      <c r="AD309" s="791"/>
      <c r="AE309" s="791"/>
      <c r="AF309" s="791"/>
      <c r="AG309" s="791"/>
      <c r="AH309" s="791"/>
      <c r="AI309" s="791"/>
    </row>
    <row r="310" spans="1:35" ht="8.85" customHeight="1">
      <c r="A310" s="197"/>
      <c r="B310" s="197"/>
      <c r="C310" s="197"/>
      <c r="D310" s="197"/>
      <c r="E310" s="197"/>
      <c r="F310" s="197"/>
      <c r="G310" s="197"/>
      <c r="H310" s="197"/>
      <c r="I310" s="197"/>
      <c r="U310" s="762"/>
      <c r="V310" s="761"/>
      <c r="W310" s="760"/>
      <c r="X310" s="791"/>
      <c r="Y310" s="791"/>
      <c r="Z310" s="791"/>
      <c r="AA310" s="791"/>
      <c r="AB310" s="791"/>
      <c r="AC310" s="791"/>
      <c r="AD310" s="791"/>
      <c r="AE310" s="791"/>
      <c r="AF310" s="791"/>
      <c r="AG310" s="791"/>
      <c r="AH310" s="791"/>
      <c r="AI310" s="791"/>
    </row>
    <row r="311" spans="1:35" ht="8.85" customHeight="1">
      <c r="A311" s="197"/>
      <c r="B311" s="197"/>
      <c r="C311" s="197"/>
      <c r="D311" s="197"/>
      <c r="E311" s="197"/>
      <c r="F311" s="197"/>
      <c r="G311" s="197"/>
      <c r="H311" s="197"/>
      <c r="I311" s="197"/>
      <c r="U311" s="762"/>
      <c r="V311" s="761"/>
      <c r="W311" s="760"/>
      <c r="X311" s="791"/>
      <c r="Y311" s="791"/>
      <c r="Z311" s="791"/>
      <c r="AA311" s="791"/>
      <c r="AB311" s="791"/>
      <c r="AC311" s="791"/>
      <c r="AD311" s="791"/>
      <c r="AE311" s="791"/>
      <c r="AF311" s="791"/>
      <c r="AG311" s="791"/>
      <c r="AH311" s="791"/>
      <c r="AI311" s="791"/>
    </row>
    <row r="312" spans="1:35" ht="8.85" customHeight="1">
      <c r="A312" s="197"/>
      <c r="B312" s="197"/>
      <c r="C312" s="197"/>
      <c r="D312" s="197"/>
      <c r="E312" s="197"/>
      <c r="F312" s="197"/>
      <c r="G312" s="197"/>
      <c r="H312" s="197"/>
      <c r="I312" s="197"/>
      <c r="U312" s="762"/>
      <c r="V312" s="761"/>
      <c r="W312" s="760"/>
      <c r="X312" s="791"/>
      <c r="Y312" s="791"/>
      <c r="Z312" s="791"/>
      <c r="AA312" s="791"/>
      <c r="AB312" s="791"/>
      <c r="AC312" s="791"/>
      <c r="AD312" s="791"/>
      <c r="AE312" s="791"/>
      <c r="AF312" s="791"/>
      <c r="AG312" s="791"/>
      <c r="AH312" s="791"/>
      <c r="AI312" s="791"/>
    </row>
    <row r="313" spans="1:35" ht="8.85" customHeight="1">
      <c r="A313" s="197"/>
      <c r="B313" s="197"/>
      <c r="C313" s="197"/>
      <c r="D313" s="197"/>
      <c r="E313" s="197"/>
      <c r="F313" s="197"/>
      <c r="G313" s="197"/>
      <c r="H313" s="197"/>
      <c r="I313" s="197"/>
      <c r="U313" s="762"/>
      <c r="V313" s="761"/>
      <c r="W313" s="760"/>
      <c r="X313" s="791"/>
      <c r="Y313" s="791"/>
      <c r="Z313" s="791"/>
      <c r="AA313" s="791"/>
      <c r="AB313" s="791"/>
      <c r="AC313" s="791"/>
      <c r="AD313" s="791"/>
      <c r="AE313" s="791"/>
      <c r="AF313" s="791"/>
      <c r="AG313" s="791"/>
      <c r="AH313" s="791"/>
      <c r="AI313" s="791"/>
    </row>
    <row r="314" spans="1:35" ht="8.85" customHeight="1">
      <c r="A314" s="197"/>
      <c r="B314" s="197"/>
      <c r="C314" s="197"/>
      <c r="D314" s="197"/>
      <c r="E314" s="197"/>
      <c r="F314" s="197"/>
      <c r="G314" s="197"/>
      <c r="H314" s="197"/>
      <c r="I314" s="197"/>
      <c r="U314" s="762"/>
      <c r="V314" s="761"/>
      <c r="W314" s="760"/>
      <c r="X314" s="791"/>
      <c r="Y314" s="791"/>
      <c r="Z314" s="791"/>
      <c r="AA314" s="791"/>
      <c r="AB314" s="791"/>
      <c r="AC314" s="791"/>
      <c r="AD314" s="791"/>
      <c r="AE314" s="791"/>
      <c r="AF314" s="791"/>
      <c r="AG314" s="791"/>
      <c r="AH314" s="791"/>
      <c r="AI314" s="791"/>
    </row>
    <row r="315" spans="1:35" ht="8.85" customHeight="1">
      <c r="A315" s="197"/>
      <c r="B315" s="197"/>
      <c r="C315" s="197"/>
      <c r="D315" s="197"/>
      <c r="E315" s="197"/>
      <c r="F315" s="197"/>
      <c r="G315" s="197"/>
      <c r="H315" s="197"/>
      <c r="I315" s="197"/>
      <c r="U315" s="762"/>
      <c r="V315" s="761"/>
      <c r="W315" s="760"/>
      <c r="X315" s="791"/>
      <c r="Y315" s="791"/>
      <c r="Z315" s="791"/>
      <c r="AA315" s="791"/>
      <c r="AB315" s="791"/>
      <c r="AC315" s="791"/>
      <c r="AD315" s="791"/>
      <c r="AE315" s="791"/>
      <c r="AF315" s="791"/>
      <c r="AG315" s="791"/>
      <c r="AH315" s="791"/>
      <c r="AI315" s="791"/>
    </row>
    <row r="316" spans="1:35" ht="8.85" customHeight="1">
      <c r="A316" s="197"/>
      <c r="B316" s="197"/>
      <c r="C316" s="197"/>
      <c r="D316" s="197"/>
      <c r="E316" s="197"/>
      <c r="F316" s="197"/>
      <c r="G316" s="197"/>
      <c r="H316" s="197"/>
      <c r="I316" s="197"/>
      <c r="U316" s="762"/>
      <c r="V316" s="761"/>
      <c r="W316" s="760"/>
      <c r="X316" s="791"/>
      <c r="Y316" s="791"/>
      <c r="Z316" s="791"/>
      <c r="AA316" s="791"/>
      <c r="AB316" s="791"/>
      <c r="AC316" s="791"/>
      <c r="AD316" s="791"/>
      <c r="AE316" s="791"/>
      <c r="AF316" s="791"/>
      <c r="AG316" s="791"/>
      <c r="AH316" s="791"/>
      <c r="AI316" s="791"/>
    </row>
    <row r="317" spans="1:35" ht="8.85" customHeight="1">
      <c r="A317" s="197"/>
      <c r="B317" s="197"/>
      <c r="C317" s="197"/>
      <c r="D317" s="197"/>
      <c r="E317" s="197"/>
      <c r="F317" s="197"/>
      <c r="G317" s="197"/>
      <c r="H317" s="197"/>
      <c r="I317" s="197"/>
      <c r="U317" s="762"/>
      <c r="V317" s="761"/>
      <c r="W317" s="760"/>
      <c r="X317" s="791"/>
      <c r="Y317" s="791"/>
      <c r="Z317" s="791"/>
      <c r="AA317" s="791"/>
      <c r="AB317" s="791"/>
      <c r="AC317" s="791"/>
      <c r="AD317" s="791"/>
      <c r="AE317" s="791"/>
      <c r="AF317" s="791"/>
      <c r="AG317" s="791"/>
      <c r="AH317" s="791"/>
      <c r="AI317" s="791"/>
    </row>
    <row r="318" spans="1:35" ht="8.85" customHeight="1">
      <c r="U318" s="762"/>
      <c r="V318" s="761"/>
      <c r="W318" s="760"/>
      <c r="X318" s="791"/>
      <c r="Y318" s="791"/>
      <c r="Z318" s="791"/>
      <c r="AA318" s="791"/>
      <c r="AB318" s="791"/>
      <c r="AC318" s="791"/>
      <c r="AD318" s="791"/>
      <c r="AE318" s="791"/>
      <c r="AF318" s="791"/>
      <c r="AG318" s="791"/>
      <c r="AH318" s="791"/>
      <c r="AI318" s="791"/>
    </row>
    <row r="319" spans="1:35" ht="8.85" customHeight="1">
      <c r="U319" s="762"/>
      <c r="V319" s="761"/>
      <c r="W319" s="760"/>
      <c r="X319" s="791"/>
      <c r="Y319" s="791"/>
      <c r="Z319" s="791"/>
      <c r="AA319" s="791"/>
      <c r="AB319" s="791"/>
      <c r="AC319" s="791"/>
      <c r="AD319" s="791"/>
      <c r="AE319" s="791"/>
      <c r="AF319" s="791"/>
      <c r="AG319" s="791"/>
      <c r="AH319" s="791"/>
      <c r="AI319" s="791"/>
    </row>
    <row r="320" spans="1:35" ht="8.85" customHeight="1">
      <c r="U320" s="762"/>
      <c r="V320" s="761"/>
      <c r="W320" s="760"/>
      <c r="X320" s="791"/>
      <c r="Y320" s="791"/>
      <c r="Z320" s="791"/>
      <c r="AA320" s="791"/>
      <c r="AB320" s="791"/>
      <c r="AC320" s="791"/>
      <c r="AD320" s="791"/>
      <c r="AE320" s="791"/>
      <c r="AF320" s="791"/>
      <c r="AG320" s="791"/>
      <c r="AH320" s="791"/>
      <c r="AI320" s="791"/>
    </row>
    <row r="321" spans="21:35" ht="8.85" customHeight="1">
      <c r="U321" s="762"/>
      <c r="V321" s="761"/>
      <c r="W321" s="760"/>
      <c r="X321" s="791"/>
      <c r="Y321" s="791"/>
      <c r="Z321" s="791"/>
      <c r="AA321" s="791"/>
      <c r="AB321" s="791"/>
      <c r="AC321" s="791"/>
      <c r="AD321" s="791"/>
      <c r="AE321" s="791"/>
      <c r="AF321" s="791"/>
      <c r="AG321" s="791"/>
      <c r="AH321" s="791"/>
      <c r="AI321" s="791"/>
    </row>
    <row r="322" spans="21:35" ht="8.85" customHeight="1">
      <c r="U322" s="762"/>
      <c r="V322" s="761"/>
      <c r="W322" s="760"/>
      <c r="X322" s="791"/>
      <c r="Y322" s="791"/>
      <c r="Z322" s="791"/>
      <c r="AA322" s="791"/>
      <c r="AB322" s="791"/>
      <c r="AC322" s="791"/>
      <c r="AD322" s="791"/>
      <c r="AE322" s="791"/>
      <c r="AF322" s="791"/>
      <c r="AG322" s="791"/>
      <c r="AH322" s="791"/>
      <c r="AI322" s="791"/>
    </row>
    <row r="323" spans="21:35" ht="8.85" customHeight="1">
      <c r="U323" s="762"/>
      <c r="V323" s="761"/>
      <c r="W323" s="760"/>
      <c r="X323" s="791"/>
      <c r="Y323" s="791"/>
      <c r="Z323" s="791"/>
      <c r="AA323" s="791"/>
      <c r="AB323" s="791"/>
      <c r="AC323" s="791"/>
      <c r="AD323" s="791"/>
      <c r="AE323" s="791"/>
      <c r="AF323" s="791"/>
      <c r="AG323" s="791"/>
      <c r="AH323" s="791"/>
      <c r="AI323" s="791"/>
    </row>
    <row r="324" spans="21:35" ht="8.85" customHeight="1">
      <c r="U324" s="762"/>
      <c r="V324" s="761"/>
      <c r="W324" s="760"/>
      <c r="X324" s="791"/>
      <c r="Y324" s="791"/>
      <c r="Z324" s="791"/>
      <c r="AA324" s="791"/>
      <c r="AB324" s="791"/>
      <c r="AC324" s="791"/>
      <c r="AD324" s="791"/>
      <c r="AE324" s="791"/>
      <c r="AF324" s="791"/>
      <c r="AG324" s="791"/>
      <c r="AH324" s="791"/>
      <c r="AI324" s="791"/>
    </row>
    <row r="325" spans="21:35" ht="8.85" customHeight="1">
      <c r="U325" s="762"/>
      <c r="V325" s="761"/>
      <c r="W325" s="760"/>
      <c r="X325" s="791"/>
      <c r="Y325" s="791"/>
      <c r="Z325" s="791"/>
      <c r="AA325" s="791"/>
      <c r="AB325" s="791"/>
      <c r="AC325" s="791"/>
      <c r="AD325" s="791"/>
      <c r="AE325" s="791"/>
      <c r="AF325" s="791"/>
      <c r="AG325" s="791"/>
      <c r="AH325" s="791"/>
      <c r="AI325" s="791"/>
    </row>
    <row r="326" spans="21:35" ht="8.85" customHeight="1">
      <c r="U326" s="762"/>
      <c r="V326" s="761"/>
      <c r="W326" s="760"/>
      <c r="X326" s="791"/>
      <c r="Y326" s="791"/>
      <c r="Z326" s="791"/>
      <c r="AA326" s="791"/>
      <c r="AB326" s="791"/>
      <c r="AC326" s="791"/>
      <c r="AD326" s="791"/>
      <c r="AE326" s="791"/>
      <c r="AF326" s="791"/>
      <c r="AG326" s="791"/>
      <c r="AH326" s="791"/>
      <c r="AI326" s="791"/>
    </row>
    <row r="327" spans="21:35" ht="8.85" customHeight="1">
      <c r="U327" s="762"/>
      <c r="V327" s="761"/>
      <c r="W327" s="760"/>
      <c r="X327" s="791"/>
      <c r="Y327" s="791"/>
      <c r="Z327" s="791"/>
      <c r="AA327" s="791"/>
      <c r="AB327" s="791"/>
      <c r="AC327" s="791"/>
      <c r="AD327" s="791"/>
      <c r="AE327" s="791"/>
      <c r="AF327" s="791"/>
      <c r="AG327" s="791"/>
      <c r="AH327" s="791"/>
      <c r="AI327" s="791"/>
    </row>
    <row r="328" spans="21:35" ht="8.85" customHeight="1">
      <c r="U328" s="762"/>
      <c r="V328" s="761"/>
      <c r="W328" s="760"/>
      <c r="X328" s="791"/>
      <c r="Y328" s="791"/>
      <c r="Z328" s="791"/>
      <c r="AA328" s="791"/>
      <c r="AB328" s="791"/>
      <c r="AC328" s="791"/>
      <c r="AD328" s="791"/>
      <c r="AE328" s="791"/>
      <c r="AF328" s="791"/>
      <c r="AG328" s="791"/>
      <c r="AH328" s="791"/>
      <c r="AI328" s="791"/>
    </row>
    <row r="329" spans="21:35" ht="8.85" customHeight="1">
      <c r="U329" s="762"/>
      <c r="V329" s="761"/>
      <c r="W329" s="760"/>
      <c r="X329" s="791"/>
      <c r="Y329" s="791"/>
      <c r="Z329" s="791"/>
      <c r="AA329" s="791"/>
      <c r="AB329" s="791"/>
      <c r="AC329" s="791"/>
      <c r="AD329" s="791"/>
      <c r="AE329" s="791"/>
      <c r="AF329" s="791"/>
      <c r="AG329" s="791"/>
      <c r="AH329" s="791"/>
      <c r="AI329" s="791"/>
    </row>
    <row r="330" spans="21:35" ht="8.85" customHeight="1">
      <c r="U330" s="762"/>
      <c r="V330" s="761"/>
      <c r="W330" s="760"/>
      <c r="X330" s="791"/>
      <c r="Y330" s="791"/>
      <c r="Z330" s="791"/>
      <c r="AA330" s="791"/>
      <c r="AB330" s="791"/>
      <c r="AC330" s="791"/>
      <c r="AD330" s="791"/>
      <c r="AE330" s="791"/>
      <c r="AF330" s="791"/>
      <c r="AG330" s="791"/>
      <c r="AH330" s="791"/>
      <c r="AI330" s="791"/>
    </row>
    <row r="331" spans="21:35" ht="8.85" customHeight="1">
      <c r="U331" s="762"/>
      <c r="V331" s="761"/>
      <c r="W331" s="760"/>
      <c r="X331" s="791"/>
      <c r="Y331" s="791"/>
      <c r="Z331" s="791"/>
      <c r="AA331" s="791"/>
      <c r="AB331" s="791"/>
      <c r="AC331" s="791"/>
      <c r="AD331" s="791"/>
      <c r="AE331" s="791"/>
      <c r="AF331" s="791"/>
      <c r="AG331" s="791"/>
      <c r="AH331" s="791"/>
      <c r="AI331" s="791"/>
    </row>
    <row r="332" spans="21:35" ht="8.85" customHeight="1">
      <c r="U332" s="762"/>
      <c r="V332" s="761"/>
      <c r="W332" s="760"/>
      <c r="X332" s="791"/>
      <c r="Y332" s="791"/>
      <c r="Z332" s="791"/>
      <c r="AA332" s="791"/>
      <c r="AB332" s="791"/>
      <c r="AC332" s="791"/>
      <c r="AD332" s="791"/>
      <c r="AE332" s="791"/>
      <c r="AF332" s="791"/>
      <c r="AG332" s="791"/>
      <c r="AH332" s="791"/>
      <c r="AI332" s="791"/>
    </row>
    <row r="333" spans="21:35" ht="8.85" customHeight="1">
      <c r="U333" s="762"/>
      <c r="V333" s="761"/>
      <c r="W333" s="760"/>
      <c r="X333" s="791"/>
      <c r="Y333" s="791"/>
      <c r="Z333" s="791"/>
      <c r="AA333" s="791"/>
      <c r="AB333" s="791"/>
      <c r="AC333" s="791"/>
      <c r="AD333" s="791"/>
      <c r="AE333" s="791"/>
      <c r="AF333" s="791"/>
      <c r="AG333" s="791"/>
      <c r="AH333" s="791"/>
      <c r="AI333" s="791"/>
    </row>
    <row r="334" spans="21:35" ht="8.85" customHeight="1">
      <c r="U334" s="762"/>
      <c r="V334" s="761"/>
      <c r="W334" s="760"/>
      <c r="X334" s="791"/>
      <c r="Y334" s="791"/>
      <c r="Z334" s="791"/>
      <c r="AA334" s="791"/>
      <c r="AB334" s="791"/>
      <c r="AC334" s="791"/>
      <c r="AD334" s="791"/>
      <c r="AE334" s="791"/>
      <c r="AF334" s="791"/>
      <c r="AG334" s="791"/>
      <c r="AH334" s="791"/>
      <c r="AI334" s="791"/>
    </row>
    <row r="335" spans="21:35" ht="8.85" customHeight="1">
      <c r="U335" s="762"/>
      <c r="V335" s="761"/>
      <c r="W335" s="760"/>
      <c r="X335" s="791"/>
      <c r="Y335" s="791"/>
      <c r="Z335" s="791"/>
      <c r="AA335" s="791"/>
      <c r="AB335" s="791"/>
      <c r="AC335" s="791"/>
      <c r="AD335" s="791"/>
      <c r="AE335" s="791"/>
      <c r="AF335" s="791"/>
      <c r="AG335" s="791"/>
      <c r="AH335" s="791"/>
      <c r="AI335" s="791"/>
    </row>
    <row r="336" spans="21:35" ht="8.85" customHeight="1">
      <c r="U336" s="762"/>
      <c r="V336" s="761"/>
      <c r="W336" s="760"/>
      <c r="X336" s="791"/>
      <c r="Y336" s="791"/>
      <c r="Z336" s="791"/>
      <c r="AA336" s="791"/>
      <c r="AB336" s="791"/>
      <c r="AC336" s="791"/>
      <c r="AD336" s="791"/>
      <c r="AE336" s="791"/>
      <c r="AF336" s="791"/>
      <c r="AG336" s="791"/>
      <c r="AH336" s="791"/>
      <c r="AI336" s="791"/>
    </row>
    <row r="337" spans="21:35" ht="8.85" customHeight="1">
      <c r="U337" s="762"/>
      <c r="V337" s="761"/>
      <c r="W337" s="760"/>
      <c r="X337" s="791"/>
      <c r="Y337" s="791"/>
      <c r="Z337" s="791"/>
      <c r="AA337" s="791"/>
      <c r="AB337" s="791"/>
      <c r="AC337" s="791"/>
      <c r="AD337" s="791"/>
      <c r="AE337" s="791"/>
      <c r="AF337" s="791"/>
      <c r="AG337" s="791"/>
      <c r="AH337" s="791"/>
      <c r="AI337" s="791"/>
    </row>
    <row r="338" spans="21:35" ht="8.85" customHeight="1">
      <c r="U338" s="762"/>
      <c r="V338" s="761"/>
      <c r="W338" s="760"/>
      <c r="X338" s="791"/>
      <c r="Y338" s="791"/>
      <c r="Z338" s="791"/>
      <c r="AA338" s="791"/>
      <c r="AB338" s="791"/>
      <c r="AC338" s="791"/>
      <c r="AD338" s="791"/>
      <c r="AE338" s="791"/>
      <c r="AF338" s="791"/>
      <c r="AG338" s="791"/>
      <c r="AH338" s="791"/>
      <c r="AI338" s="791"/>
    </row>
    <row r="339" spans="21:35" ht="8.85" customHeight="1">
      <c r="U339" s="762"/>
      <c r="V339" s="761"/>
      <c r="W339" s="760"/>
      <c r="X339" s="791"/>
      <c r="Y339" s="791"/>
      <c r="Z339" s="791"/>
      <c r="AA339" s="791"/>
      <c r="AB339" s="791"/>
      <c r="AC339" s="791"/>
      <c r="AD339" s="791"/>
      <c r="AE339" s="791"/>
      <c r="AF339" s="791"/>
      <c r="AG339" s="791"/>
      <c r="AH339" s="791"/>
      <c r="AI339" s="791"/>
    </row>
    <row r="340" spans="21:35" ht="8.85" customHeight="1">
      <c r="U340" s="762"/>
      <c r="V340" s="761"/>
      <c r="W340" s="760"/>
      <c r="X340" s="791"/>
      <c r="Y340" s="791"/>
      <c r="Z340" s="791"/>
      <c r="AA340" s="791"/>
      <c r="AB340" s="791"/>
      <c r="AC340" s="791"/>
      <c r="AD340" s="791"/>
      <c r="AE340" s="791"/>
      <c r="AF340" s="791"/>
      <c r="AG340" s="791"/>
      <c r="AH340" s="791"/>
      <c r="AI340" s="791"/>
    </row>
    <row r="341" spans="21:35" ht="8.85" customHeight="1">
      <c r="U341" s="762"/>
      <c r="V341" s="761"/>
      <c r="W341" s="760"/>
      <c r="X341" s="791"/>
      <c r="Y341" s="791"/>
      <c r="Z341" s="791"/>
      <c r="AA341" s="791"/>
      <c r="AB341" s="791"/>
      <c r="AC341" s="791"/>
      <c r="AD341" s="791"/>
      <c r="AE341" s="791"/>
      <c r="AF341" s="791"/>
      <c r="AG341" s="791"/>
      <c r="AH341" s="791"/>
      <c r="AI341" s="791"/>
    </row>
    <row r="342" spans="21:35" ht="8.85" customHeight="1">
      <c r="U342" s="762"/>
      <c r="V342" s="761"/>
      <c r="W342" s="760"/>
      <c r="X342" s="791"/>
      <c r="Y342" s="791"/>
      <c r="Z342" s="791"/>
      <c r="AA342" s="791"/>
      <c r="AB342" s="791"/>
      <c r="AC342" s="791"/>
      <c r="AD342" s="791"/>
      <c r="AE342" s="791"/>
      <c r="AF342" s="791"/>
      <c r="AG342" s="791"/>
      <c r="AH342" s="791"/>
      <c r="AI342" s="791"/>
    </row>
    <row r="343" spans="21:35" ht="8.85" customHeight="1">
      <c r="U343" s="762"/>
      <c r="V343" s="761"/>
      <c r="W343" s="760"/>
      <c r="X343" s="791"/>
      <c r="Y343" s="791"/>
      <c r="Z343" s="791"/>
      <c r="AA343" s="791"/>
      <c r="AB343" s="791"/>
      <c r="AC343" s="791"/>
      <c r="AD343" s="791"/>
      <c r="AE343" s="791"/>
      <c r="AF343" s="791"/>
      <c r="AG343" s="791"/>
      <c r="AH343" s="791"/>
      <c r="AI343" s="791"/>
    </row>
    <row r="344" spans="21:35" ht="8.85" customHeight="1">
      <c r="U344" s="762"/>
      <c r="V344" s="761"/>
      <c r="W344" s="760"/>
      <c r="X344" s="791"/>
      <c r="Y344" s="791"/>
      <c r="Z344" s="791"/>
      <c r="AA344" s="791"/>
      <c r="AB344" s="791"/>
      <c r="AC344" s="791"/>
      <c r="AD344" s="791"/>
      <c r="AE344" s="791"/>
      <c r="AF344" s="791"/>
      <c r="AG344" s="791"/>
      <c r="AH344" s="791"/>
      <c r="AI344" s="791"/>
    </row>
    <row r="345" spans="21:35" ht="8.85" customHeight="1">
      <c r="U345" s="762"/>
      <c r="V345" s="761"/>
      <c r="W345" s="760"/>
      <c r="X345" s="791"/>
      <c r="Y345" s="791"/>
      <c r="Z345" s="791"/>
      <c r="AA345" s="791"/>
      <c r="AB345" s="791"/>
      <c r="AC345" s="791"/>
      <c r="AD345" s="791"/>
      <c r="AE345" s="791"/>
      <c r="AF345" s="791"/>
      <c r="AG345" s="791"/>
      <c r="AH345" s="791"/>
      <c r="AI345" s="791"/>
    </row>
    <row r="346" spans="21:35" ht="8.85" customHeight="1">
      <c r="U346" s="762"/>
      <c r="V346" s="761"/>
      <c r="W346" s="760"/>
      <c r="X346" s="791"/>
      <c r="Y346" s="791"/>
      <c r="Z346" s="791"/>
      <c r="AA346" s="791"/>
      <c r="AB346" s="791"/>
      <c r="AC346" s="791"/>
      <c r="AD346" s="791"/>
      <c r="AE346" s="791"/>
      <c r="AF346" s="791"/>
      <c r="AG346" s="791"/>
      <c r="AH346" s="791"/>
      <c r="AI346" s="791"/>
    </row>
    <row r="347" spans="21:35" ht="8.85" customHeight="1">
      <c r="U347" s="762"/>
      <c r="V347" s="761"/>
      <c r="W347" s="760"/>
      <c r="X347" s="791"/>
      <c r="Y347" s="791"/>
      <c r="Z347" s="791"/>
      <c r="AA347" s="791"/>
      <c r="AB347" s="791"/>
      <c r="AC347" s="791"/>
      <c r="AD347" s="791"/>
      <c r="AE347" s="791"/>
      <c r="AF347" s="791"/>
      <c r="AG347" s="791"/>
      <c r="AH347" s="791"/>
      <c r="AI347" s="791"/>
    </row>
    <row r="348" spans="21:35" ht="8.85" customHeight="1">
      <c r="U348" s="762"/>
      <c r="V348" s="761"/>
      <c r="W348" s="760"/>
      <c r="X348" s="791"/>
      <c r="Y348" s="791"/>
      <c r="Z348" s="791"/>
      <c r="AA348" s="791"/>
      <c r="AB348" s="791"/>
      <c r="AC348" s="791"/>
      <c r="AD348" s="791"/>
      <c r="AE348" s="791"/>
      <c r="AF348" s="791"/>
      <c r="AG348" s="791"/>
      <c r="AH348" s="791"/>
      <c r="AI348" s="791"/>
    </row>
    <row r="349" spans="21:35" ht="8.85" customHeight="1">
      <c r="U349" s="762"/>
      <c r="V349" s="761"/>
      <c r="W349" s="760"/>
      <c r="X349" s="791"/>
      <c r="Y349" s="791"/>
      <c r="Z349" s="791"/>
      <c r="AA349" s="791"/>
      <c r="AB349" s="791"/>
      <c r="AC349" s="791"/>
      <c r="AD349" s="791"/>
      <c r="AE349" s="791"/>
      <c r="AF349" s="791"/>
      <c r="AG349" s="791"/>
      <c r="AH349" s="791"/>
      <c r="AI349" s="791"/>
    </row>
    <row r="350" spans="21:35" ht="8.85" customHeight="1">
      <c r="U350" s="762"/>
      <c r="V350" s="761"/>
      <c r="W350" s="760"/>
      <c r="X350" s="791"/>
      <c r="Y350" s="791"/>
      <c r="Z350" s="791"/>
      <c r="AA350" s="791"/>
      <c r="AB350" s="791"/>
      <c r="AC350" s="791"/>
      <c r="AD350" s="791"/>
      <c r="AE350" s="791"/>
      <c r="AF350" s="791"/>
      <c r="AG350" s="791"/>
      <c r="AH350" s="791"/>
      <c r="AI350" s="791"/>
    </row>
    <row r="351" spans="21:35" ht="8.85" customHeight="1">
      <c r="U351" s="762"/>
      <c r="V351" s="761"/>
      <c r="W351" s="760"/>
      <c r="X351" s="791"/>
      <c r="Y351" s="791"/>
      <c r="Z351" s="791"/>
      <c r="AA351" s="791"/>
      <c r="AB351" s="791"/>
      <c r="AC351" s="791"/>
      <c r="AD351" s="791"/>
      <c r="AE351" s="791"/>
      <c r="AF351" s="791"/>
      <c r="AG351" s="791"/>
      <c r="AH351" s="791"/>
      <c r="AI351" s="791"/>
    </row>
    <row r="352" spans="21:35" ht="8.85" customHeight="1">
      <c r="U352" s="762"/>
      <c r="V352" s="761"/>
      <c r="W352" s="760"/>
      <c r="X352" s="793"/>
      <c r="Y352" s="793"/>
      <c r="Z352" s="793"/>
      <c r="AA352" s="793"/>
      <c r="AB352" s="793"/>
      <c r="AC352" s="793"/>
      <c r="AD352" s="793"/>
      <c r="AE352" s="793"/>
      <c r="AF352" s="793"/>
      <c r="AG352" s="793"/>
      <c r="AH352" s="793"/>
      <c r="AI352" s="793"/>
    </row>
    <row r="353" spans="21:35" ht="8.85" customHeight="1">
      <c r="U353" s="762"/>
      <c r="V353" s="761"/>
      <c r="W353" s="760"/>
      <c r="X353" s="793"/>
      <c r="Y353" s="793"/>
      <c r="Z353" s="793"/>
      <c r="AA353" s="793"/>
      <c r="AB353" s="793"/>
      <c r="AC353" s="793"/>
      <c r="AD353" s="793"/>
      <c r="AE353" s="793"/>
      <c r="AF353" s="793"/>
      <c r="AG353" s="793"/>
      <c r="AH353" s="793"/>
      <c r="AI353" s="793"/>
    </row>
    <row r="354" spans="21:35" ht="8.85" customHeight="1">
      <c r="U354" s="762"/>
      <c r="V354" s="761"/>
      <c r="W354" s="760"/>
      <c r="X354" s="793"/>
      <c r="Y354" s="793"/>
      <c r="Z354" s="793"/>
      <c r="AA354" s="793"/>
      <c r="AB354" s="793"/>
      <c r="AC354" s="793"/>
      <c r="AD354" s="793"/>
      <c r="AE354" s="793"/>
      <c r="AF354" s="793"/>
      <c r="AG354" s="793"/>
      <c r="AH354" s="793"/>
      <c r="AI354" s="793"/>
    </row>
    <row r="355" spans="21:35" ht="8.85" customHeight="1">
      <c r="U355" s="762"/>
      <c r="V355" s="761"/>
      <c r="W355" s="760"/>
      <c r="X355" s="793"/>
      <c r="Y355" s="793"/>
      <c r="Z355" s="793"/>
      <c r="AA355" s="793"/>
      <c r="AB355" s="793"/>
      <c r="AC355" s="793"/>
      <c r="AD355" s="793"/>
      <c r="AE355" s="793"/>
      <c r="AF355" s="793"/>
      <c r="AG355" s="793"/>
      <c r="AH355" s="793"/>
      <c r="AI355" s="793"/>
    </row>
    <row r="356" spans="21:35" ht="8.85" customHeight="1">
      <c r="U356" s="762"/>
      <c r="V356" s="761"/>
      <c r="W356" s="760"/>
      <c r="X356" s="793"/>
      <c r="Y356" s="793"/>
      <c r="Z356" s="793"/>
      <c r="AA356" s="793"/>
      <c r="AB356" s="793"/>
      <c r="AC356" s="793"/>
      <c r="AD356" s="793"/>
      <c r="AE356" s="793"/>
      <c r="AF356" s="793"/>
      <c r="AG356" s="793"/>
      <c r="AH356" s="793"/>
      <c r="AI356" s="793"/>
    </row>
    <row r="357" spans="21:35" ht="8.85" customHeight="1">
      <c r="U357" s="762"/>
      <c r="V357" s="761"/>
      <c r="W357" s="760"/>
      <c r="X357" s="793"/>
      <c r="Y357" s="793"/>
      <c r="Z357" s="793"/>
      <c r="AA357" s="793"/>
      <c r="AB357" s="793"/>
      <c r="AC357" s="793"/>
      <c r="AD357" s="793"/>
      <c r="AE357" s="793"/>
      <c r="AF357" s="793"/>
      <c r="AG357" s="793"/>
      <c r="AH357" s="793"/>
      <c r="AI357" s="793"/>
    </row>
    <row r="358" spans="21:35" ht="8.85" customHeight="1">
      <c r="U358" s="762"/>
      <c r="V358" s="761"/>
      <c r="W358" s="760"/>
      <c r="X358" s="793"/>
      <c r="Y358" s="793"/>
      <c r="Z358" s="793"/>
      <c r="AA358" s="793"/>
      <c r="AB358" s="793"/>
      <c r="AC358" s="793"/>
      <c r="AD358" s="793"/>
      <c r="AE358" s="793"/>
      <c r="AF358" s="793"/>
      <c r="AG358" s="793"/>
      <c r="AH358" s="793"/>
      <c r="AI358" s="793"/>
    </row>
    <row r="359" spans="21:35" ht="8.85" customHeight="1">
      <c r="U359" s="762"/>
      <c r="V359" s="761"/>
      <c r="W359" s="760"/>
      <c r="X359" s="793"/>
      <c r="Y359" s="793"/>
      <c r="Z359" s="793"/>
      <c r="AA359" s="793"/>
      <c r="AB359" s="793"/>
      <c r="AC359" s="793"/>
      <c r="AD359" s="793"/>
      <c r="AE359" s="793"/>
      <c r="AF359" s="793"/>
      <c r="AG359" s="793"/>
      <c r="AH359" s="793"/>
      <c r="AI359" s="793"/>
    </row>
    <row r="360" spans="21:35" ht="8.85" customHeight="1">
      <c r="U360" s="762"/>
      <c r="V360" s="761"/>
      <c r="W360" s="760"/>
      <c r="X360" s="793"/>
      <c r="Y360" s="793"/>
      <c r="Z360" s="793"/>
      <c r="AA360" s="793"/>
      <c r="AB360" s="793"/>
      <c r="AC360" s="793"/>
      <c r="AD360" s="793"/>
      <c r="AE360" s="793"/>
      <c r="AF360" s="793"/>
      <c r="AG360" s="793"/>
      <c r="AH360" s="793"/>
      <c r="AI360" s="793"/>
    </row>
    <row r="361" spans="21:35" ht="8.85" customHeight="1">
      <c r="U361" s="762"/>
      <c r="V361" s="761"/>
      <c r="W361" s="760"/>
      <c r="X361" s="793"/>
      <c r="Y361" s="793"/>
      <c r="Z361" s="793"/>
      <c r="AA361" s="793"/>
      <c r="AB361" s="793"/>
      <c r="AC361" s="793"/>
      <c r="AD361" s="793"/>
      <c r="AE361" s="793"/>
      <c r="AF361" s="793"/>
      <c r="AG361" s="793"/>
      <c r="AH361" s="793"/>
      <c r="AI361" s="793"/>
    </row>
    <row r="362" spans="21:35" ht="8.85" customHeight="1">
      <c r="U362" s="762"/>
      <c r="V362" s="761"/>
      <c r="W362" s="760"/>
      <c r="X362" s="793"/>
      <c r="Y362" s="793"/>
      <c r="Z362" s="793"/>
      <c r="AA362" s="793"/>
      <c r="AB362" s="793"/>
      <c r="AC362" s="793"/>
      <c r="AD362" s="793"/>
      <c r="AE362" s="793"/>
      <c r="AF362" s="793"/>
      <c r="AG362" s="793"/>
      <c r="AH362" s="793"/>
      <c r="AI362" s="793"/>
    </row>
    <row r="363" spans="21:35" ht="8.85" customHeight="1">
      <c r="U363" s="762"/>
      <c r="V363" s="761"/>
      <c r="W363" s="760"/>
      <c r="X363" s="793"/>
      <c r="Y363" s="793"/>
      <c r="Z363" s="793"/>
      <c r="AA363" s="793"/>
      <c r="AB363" s="793"/>
      <c r="AC363" s="793"/>
      <c r="AD363" s="793"/>
      <c r="AE363" s="793"/>
      <c r="AF363" s="793"/>
      <c r="AG363" s="793"/>
      <c r="AH363" s="793"/>
      <c r="AI363" s="793"/>
    </row>
    <row r="364" spans="21:35" ht="12.75">
      <c r="U364" s="762"/>
      <c r="V364" s="761"/>
      <c r="W364" s="760"/>
      <c r="X364" s="793"/>
      <c r="Y364" s="793"/>
      <c r="Z364" s="793"/>
      <c r="AA364" s="793"/>
      <c r="AB364" s="793"/>
      <c r="AC364" s="793"/>
      <c r="AD364" s="793"/>
      <c r="AE364" s="793"/>
      <c r="AF364" s="793"/>
      <c r="AG364" s="793"/>
      <c r="AH364" s="793"/>
      <c r="AI364" s="793"/>
    </row>
    <row r="365" spans="21:35" ht="12.75">
      <c r="U365" s="762"/>
      <c r="V365" s="761"/>
      <c r="W365" s="760"/>
      <c r="X365" s="793"/>
      <c r="Y365" s="793"/>
      <c r="Z365" s="793"/>
      <c r="AA365" s="793"/>
      <c r="AB365" s="793"/>
      <c r="AC365" s="793"/>
      <c r="AD365" s="793"/>
      <c r="AE365" s="793"/>
      <c r="AF365" s="793"/>
      <c r="AG365" s="793"/>
      <c r="AH365" s="793"/>
      <c r="AI365" s="793"/>
    </row>
    <row r="366" spans="21:35" ht="12.75">
      <c r="U366" s="762"/>
      <c r="V366" s="761"/>
      <c r="W366" s="760"/>
      <c r="X366" s="793"/>
      <c r="Y366" s="793"/>
      <c r="Z366" s="793"/>
      <c r="AA366" s="793"/>
      <c r="AB366" s="793"/>
      <c r="AC366" s="793"/>
      <c r="AD366" s="793"/>
      <c r="AE366" s="793"/>
      <c r="AF366" s="793"/>
      <c r="AG366" s="793"/>
      <c r="AH366" s="793"/>
      <c r="AI366" s="793"/>
    </row>
    <row r="367" spans="21:35" ht="12.75">
      <c r="U367" s="762"/>
      <c r="V367" s="761"/>
      <c r="W367" s="760"/>
      <c r="X367" s="793"/>
      <c r="Y367" s="793"/>
      <c r="Z367" s="793"/>
      <c r="AA367" s="793"/>
      <c r="AB367" s="793"/>
      <c r="AC367" s="793"/>
      <c r="AD367" s="793"/>
      <c r="AE367" s="793"/>
      <c r="AF367" s="793"/>
      <c r="AG367" s="793"/>
      <c r="AH367" s="793"/>
      <c r="AI367" s="793"/>
    </row>
    <row r="368" spans="21:35" ht="12.75">
      <c r="U368" s="762"/>
      <c r="V368" s="761"/>
      <c r="W368" s="760"/>
      <c r="X368" s="793"/>
      <c r="Y368" s="793"/>
      <c r="Z368" s="793"/>
      <c r="AA368" s="793"/>
      <c r="AB368" s="793"/>
      <c r="AC368" s="793"/>
      <c r="AD368" s="793"/>
      <c r="AE368" s="793"/>
      <c r="AF368" s="793"/>
      <c r="AG368" s="793"/>
      <c r="AH368" s="793"/>
      <c r="AI368" s="793"/>
    </row>
    <row r="369" spans="21:35" ht="12.75">
      <c r="U369" s="762"/>
      <c r="V369" s="761"/>
      <c r="W369" s="760"/>
      <c r="X369" s="793"/>
      <c r="Y369" s="793"/>
      <c r="Z369" s="793"/>
      <c r="AA369" s="793"/>
      <c r="AB369" s="793"/>
      <c r="AC369" s="793"/>
      <c r="AD369" s="793"/>
      <c r="AE369" s="793"/>
      <c r="AF369" s="793"/>
      <c r="AG369" s="793"/>
      <c r="AH369" s="793"/>
      <c r="AI369" s="793"/>
    </row>
    <row r="370" spans="21:35" ht="12.75">
      <c r="U370" s="762"/>
      <c r="V370" s="761"/>
      <c r="W370" s="760"/>
      <c r="X370" s="793"/>
      <c r="Y370" s="793"/>
      <c r="Z370" s="793"/>
      <c r="AA370" s="793"/>
      <c r="AB370" s="793"/>
      <c r="AC370" s="793"/>
      <c r="AD370" s="793"/>
      <c r="AE370" s="793"/>
      <c r="AF370" s="793"/>
      <c r="AG370" s="793"/>
      <c r="AH370" s="793"/>
      <c r="AI370" s="793"/>
    </row>
    <row r="371" spans="21:35" ht="12.75">
      <c r="U371" s="762"/>
      <c r="V371" s="761"/>
      <c r="W371" s="760"/>
      <c r="X371" s="793"/>
      <c r="Y371" s="793"/>
      <c r="Z371" s="793"/>
      <c r="AA371" s="793"/>
      <c r="AB371" s="793"/>
      <c r="AC371" s="793"/>
      <c r="AD371" s="793"/>
      <c r="AE371" s="793"/>
      <c r="AF371" s="793"/>
      <c r="AG371" s="793"/>
      <c r="AH371" s="793"/>
      <c r="AI371" s="793"/>
    </row>
    <row r="372" spans="21:35" ht="12.75">
      <c r="U372" s="762"/>
      <c r="V372" s="761"/>
      <c r="W372" s="760"/>
      <c r="X372" s="793"/>
      <c r="Y372" s="793"/>
      <c r="Z372" s="793"/>
      <c r="AA372" s="793"/>
      <c r="AB372" s="793"/>
      <c r="AC372" s="793"/>
      <c r="AD372" s="793"/>
      <c r="AE372" s="793"/>
      <c r="AF372" s="793"/>
      <c r="AG372" s="793"/>
      <c r="AH372" s="793"/>
      <c r="AI372" s="793"/>
    </row>
    <row r="373" spans="21:35" ht="12.75">
      <c r="U373" s="762"/>
      <c r="V373" s="761"/>
      <c r="W373" s="760"/>
      <c r="X373" s="793"/>
      <c r="Y373" s="793"/>
      <c r="Z373" s="793"/>
      <c r="AA373" s="793"/>
      <c r="AB373" s="793"/>
      <c r="AC373" s="793"/>
      <c r="AD373" s="793"/>
      <c r="AE373" s="793"/>
      <c r="AF373" s="793"/>
      <c r="AG373" s="793"/>
      <c r="AH373" s="793"/>
      <c r="AI373" s="793"/>
    </row>
    <row r="374" spans="21:35" ht="12.75">
      <c r="U374" s="762"/>
      <c r="V374" s="761"/>
      <c r="W374" s="760"/>
      <c r="X374" s="793"/>
      <c r="Y374" s="793"/>
      <c r="Z374" s="793"/>
      <c r="AA374" s="793"/>
      <c r="AB374" s="793"/>
      <c r="AC374" s="793"/>
      <c r="AD374" s="793"/>
      <c r="AE374" s="793"/>
      <c r="AF374" s="793"/>
      <c r="AG374" s="793"/>
      <c r="AH374" s="793"/>
      <c r="AI374" s="793"/>
    </row>
    <row r="375" spans="21:35" ht="12.75">
      <c r="U375" s="762"/>
      <c r="V375" s="761"/>
      <c r="W375" s="760"/>
      <c r="X375" s="793"/>
      <c r="Y375" s="793"/>
      <c r="Z375" s="793"/>
      <c r="AA375" s="793"/>
      <c r="AB375" s="793"/>
      <c r="AC375" s="793"/>
      <c r="AD375" s="793"/>
      <c r="AE375" s="793"/>
      <c r="AF375" s="793"/>
      <c r="AG375" s="793"/>
      <c r="AH375" s="793"/>
      <c r="AI375" s="793"/>
    </row>
    <row r="376" spans="21:35" ht="12.75">
      <c r="U376" s="762"/>
      <c r="V376" s="761"/>
      <c r="W376" s="760"/>
      <c r="X376" s="793"/>
      <c r="Y376" s="793"/>
      <c r="Z376" s="793"/>
      <c r="AA376" s="793"/>
      <c r="AB376" s="793"/>
      <c r="AC376" s="793"/>
      <c r="AD376" s="793"/>
      <c r="AE376" s="793"/>
      <c r="AF376" s="793"/>
      <c r="AG376" s="793"/>
      <c r="AH376" s="793"/>
      <c r="AI376" s="793"/>
    </row>
    <row r="377" spans="21:35" ht="12.75">
      <c r="U377" s="762"/>
      <c r="V377" s="761"/>
      <c r="W377" s="760"/>
      <c r="X377" s="793"/>
      <c r="Y377" s="793"/>
      <c r="Z377" s="793"/>
      <c r="AA377" s="793"/>
      <c r="AB377" s="793"/>
      <c r="AC377" s="793"/>
      <c r="AD377" s="793"/>
      <c r="AE377" s="793"/>
      <c r="AF377" s="793"/>
      <c r="AG377" s="793"/>
      <c r="AH377" s="793"/>
      <c r="AI377" s="793"/>
    </row>
    <row r="378" spans="21:35" ht="12.75">
      <c r="U378" s="762"/>
      <c r="V378" s="761"/>
      <c r="W378" s="760"/>
      <c r="X378" s="794"/>
      <c r="Y378" s="794"/>
      <c r="Z378" s="794"/>
      <c r="AA378" s="794"/>
      <c r="AB378" s="794"/>
      <c r="AC378" s="794"/>
      <c r="AD378" s="794"/>
      <c r="AE378" s="794"/>
      <c r="AF378" s="794"/>
      <c r="AG378" s="794"/>
      <c r="AH378" s="794"/>
      <c r="AI378" s="794"/>
    </row>
    <row r="379" spans="21:35" ht="12.75">
      <c r="U379" s="762"/>
      <c r="V379" s="761"/>
      <c r="W379" s="760"/>
      <c r="X379" s="794"/>
      <c r="Y379" s="794"/>
      <c r="Z379" s="794"/>
      <c r="AA379" s="794"/>
      <c r="AB379" s="794"/>
      <c r="AC379" s="794"/>
      <c r="AD379" s="794"/>
      <c r="AE379" s="794"/>
      <c r="AF379" s="794"/>
      <c r="AG379" s="794"/>
      <c r="AH379" s="794"/>
      <c r="AI379" s="794"/>
    </row>
    <row r="380" spans="21:35" ht="12.75">
      <c r="U380" s="762"/>
      <c r="V380" s="761"/>
      <c r="W380" s="760"/>
      <c r="X380" s="794"/>
      <c r="Y380" s="794"/>
      <c r="Z380" s="794"/>
      <c r="AA380" s="794"/>
      <c r="AB380" s="794"/>
      <c r="AC380" s="794"/>
      <c r="AD380" s="794"/>
      <c r="AE380" s="794"/>
      <c r="AF380" s="794"/>
      <c r="AG380" s="794"/>
      <c r="AH380" s="794"/>
      <c r="AI380" s="794"/>
    </row>
    <row r="381" spans="21:35" ht="12.75">
      <c r="U381" s="762"/>
      <c r="V381" s="761"/>
      <c r="W381" s="760"/>
      <c r="X381" s="794"/>
      <c r="Y381" s="794"/>
      <c r="Z381" s="794"/>
      <c r="AA381" s="794"/>
      <c r="AB381" s="794"/>
      <c r="AC381" s="794"/>
      <c r="AD381" s="794"/>
      <c r="AE381" s="794"/>
      <c r="AF381" s="794"/>
      <c r="AG381" s="794"/>
      <c r="AH381" s="794"/>
      <c r="AI381" s="794"/>
    </row>
    <row r="382" spans="21:35" ht="12.75">
      <c r="U382" s="762"/>
      <c r="V382" s="761"/>
      <c r="W382" s="760"/>
      <c r="X382" s="794"/>
      <c r="Y382" s="794"/>
      <c r="Z382" s="794"/>
      <c r="AA382" s="794"/>
      <c r="AB382" s="794"/>
      <c r="AC382" s="794"/>
      <c r="AD382" s="794"/>
      <c r="AE382" s="794"/>
      <c r="AF382" s="794"/>
      <c r="AG382" s="794"/>
      <c r="AH382" s="794"/>
      <c r="AI382" s="794"/>
    </row>
    <row r="383" spans="21:35" ht="12.75">
      <c r="U383" s="762"/>
      <c r="V383" s="761"/>
      <c r="W383" s="760"/>
      <c r="X383" s="794"/>
      <c r="Y383" s="794"/>
      <c r="Z383" s="794"/>
      <c r="AA383" s="794"/>
      <c r="AB383" s="794"/>
      <c r="AC383" s="794"/>
      <c r="AD383" s="794"/>
      <c r="AE383" s="794"/>
      <c r="AF383" s="794"/>
      <c r="AG383" s="794"/>
      <c r="AH383" s="794"/>
      <c r="AI383" s="794"/>
    </row>
    <row r="384" spans="21:35" ht="12.75">
      <c r="U384" s="762"/>
      <c r="V384" s="761"/>
      <c r="W384" s="760"/>
      <c r="X384" s="794"/>
      <c r="Y384" s="794"/>
      <c r="Z384" s="794"/>
      <c r="AA384" s="794"/>
      <c r="AB384" s="794"/>
      <c r="AC384" s="794"/>
      <c r="AD384" s="794"/>
      <c r="AE384" s="794"/>
      <c r="AF384" s="794"/>
      <c r="AG384" s="794"/>
      <c r="AH384" s="794"/>
      <c r="AI384" s="794"/>
    </row>
    <row r="385" spans="21:35" ht="12.75">
      <c r="U385" s="762"/>
      <c r="V385" s="761"/>
      <c r="W385" s="760"/>
      <c r="X385" s="794"/>
      <c r="Y385" s="794"/>
      <c r="Z385" s="794"/>
      <c r="AA385" s="794"/>
      <c r="AB385" s="794"/>
      <c r="AC385" s="794"/>
      <c r="AD385" s="794"/>
      <c r="AE385" s="794"/>
      <c r="AF385" s="794"/>
      <c r="AG385" s="794"/>
      <c r="AH385" s="794"/>
      <c r="AI385" s="794"/>
    </row>
    <row r="386" spans="21:35" ht="12.75">
      <c r="U386" s="762"/>
      <c r="V386" s="761"/>
      <c r="W386" s="760"/>
      <c r="X386" s="794"/>
      <c r="Y386" s="794"/>
      <c r="Z386" s="794"/>
      <c r="AA386" s="794"/>
      <c r="AB386" s="794"/>
      <c r="AC386" s="794"/>
      <c r="AD386" s="794"/>
      <c r="AE386" s="794"/>
      <c r="AF386" s="794"/>
      <c r="AG386" s="794"/>
      <c r="AH386" s="794"/>
      <c r="AI386" s="794"/>
    </row>
    <row r="387" spans="21:35" ht="12.75">
      <c r="U387" s="762"/>
      <c r="V387" s="761"/>
      <c r="W387" s="760"/>
      <c r="X387" s="794"/>
      <c r="Y387" s="794"/>
      <c r="Z387" s="794"/>
      <c r="AA387" s="794"/>
      <c r="AB387" s="794"/>
      <c r="AC387" s="794"/>
      <c r="AD387" s="794"/>
      <c r="AE387" s="794"/>
      <c r="AF387" s="794"/>
      <c r="AG387" s="794"/>
      <c r="AH387" s="794"/>
      <c r="AI387" s="794"/>
    </row>
    <row r="388" spans="21:35" ht="12.75">
      <c r="U388" s="762"/>
      <c r="V388" s="761"/>
      <c r="W388" s="760"/>
      <c r="X388" s="794"/>
      <c r="Y388" s="794"/>
      <c r="Z388" s="794"/>
      <c r="AA388" s="794"/>
      <c r="AB388" s="794"/>
      <c r="AC388" s="794"/>
      <c r="AD388" s="794"/>
      <c r="AE388" s="794"/>
      <c r="AF388" s="794"/>
      <c r="AG388" s="794"/>
      <c r="AH388" s="794"/>
      <c r="AI388" s="794"/>
    </row>
    <row r="389" spans="21:35" ht="12.75">
      <c r="U389" s="762"/>
      <c r="V389" s="761"/>
      <c r="W389" s="760"/>
      <c r="X389" s="794"/>
      <c r="Y389" s="794"/>
      <c r="Z389" s="794"/>
      <c r="AA389" s="794"/>
      <c r="AB389" s="794"/>
      <c r="AC389" s="794"/>
      <c r="AD389" s="794"/>
      <c r="AE389" s="794"/>
      <c r="AF389" s="794"/>
      <c r="AG389" s="794"/>
      <c r="AH389" s="794"/>
      <c r="AI389" s="794"/>
    </row>
    <row r="390" spans="21:35" ht="12.75">
      <c r="U390" s="762"/>
      <c r="V390" s="761"/>
      <c r="W390" s="760"/>
      <c r="X390" s="794"/>
      <c r="Y390" s="794"/>
      <c r="Z390" s="794"/>
      <c r="AA390" s="794"/>
      <c r="AB390" s="794"/>
      <c r="AC390" s="794"/>
      <c r="AD390" s="794"/>
      <c r="AE390" s="794"/>
      <c r="AF390" s="794"/>
      <c r="AG390" s="794"/>
      <c r="AH390" s="794"/>
      <c r="AI390" s="794"/>
    </row>
    <row r="391" spans="21:35" ht="12.75">
      <c r="U391" s="762"/>
      <c r="V391" s="761"/>
      <c r="W391" s="760"/>
      <c r="X391" s="794"/>
      <c r="Y391" s="794"/>
      <c r="Z391" s="794"/>
      <c r="AA391" s="794"/>
      <c r="AB391" s="794"/>
      <c r="AC391" s="794"/>
      <c r="AD391" s="794"/>
      <c r="AE391" s="794"/>
      <c r="AF391" s="794"/>
      <c r="AG391" s="794"/>
      <c r="AH391" s="794"/>
      <c r="AI391" s="794"/>
    </row>
    <row r="392" spans="21:35" ht="12.75">
      <c r="U392" s="762"/>
      <c r="V392" s="761"/>
      <c r="W392" s="760"/>
      <c r="X392" s="794"/>
      <c r="Y392" s="794"/>
      <c r="Z392" s="794"/>
      <c r="AA392" s="794"/>
      <c r="AB392" s="794"/>
      <c r="AC392" s="794"/>
      <c r="AD392" s="794"/>
      <c r="AE392" s="794"/>
      <c r="AF392" s="794"/>
      <c r="AG392" s="794"/>
      <c r="AH392" s="794"/>
      <c r="AI392" s="794"/>
    </row>
    <row r="393" spans="21:35" ht="12.75">
      <c r="U393" s="762"/>
      <c r="V393" s="761"/>
      <c r="W393" s="760"/>
      <c r="X393" s="794"/>
      <c r="Y393" s="794"/>
      <c r="Z393" s="794"/>
      <c r="AA393" s="794"/>
      <c r="AB393" s="794"/>
      <c r="AC393" s="794"/>
      <c r="AD393" s="794"/>
      <c r="AE393" s="794"/>
      <c r="AF393" s="794"/>
      <c r="AG393" s="794"/>
      <c r="AH393" s="794"/>
      <c r="AI393" s="794"/>
    </row>
    <row r="394" spans="21:35" ht="12.75">
      <c r="U394" s="762"/>
      <c r="V394" s="761"/>
      <c r="W394" s="760"/>
      <c r="X394" s="794"/>
      <c r="Y394" s="794"/>
      <c r="Z394" s="794"/>
      <c r="AA394" s="794"/>
      <c r="AB394" s="794"/>
      <c r="AC394" s="794"/>
      <c r="AD394" s="794"/>
      <c r="AE394" s="794"/>
      <c r="AF394" s="794"/>
      <c r="AG394" s="794"/>
      <c r="AH394" s="794"/>
      <c r="AI394" s="794"/>
    </row>
    <row r="395" spans="21:35" ht="12.75">
      <c r="U395" s="762"/>
      <c r="V395" s="761"/>
      <c r="W395" s="760"/>
      <c r="X395" s="794"/>
      <c r="Y395" s="794"/>
      <c r="Z395" s="794"/>
      <c r="AA395" s="794"/>
      <c r="AB395" s="794"/>
      <c r="AC395" s="794"/>
      <c r="AD395" s="794"/>
      <c r="AE395" s="794"/>
      <c r="AF395" s="794"/>
      <c r="AG395" s="794"/>
      <c r="AH395" s="794"/>
      <c r="AI395" s="794"/>
    </row>
    <row r="396" spans="21:35" ht="12.75">
      <c r="U396" s="762"/>
      <c r="V396" s="761"/>
      <c r="W396" s="760"/>
      <c r="X396" s="794"/>
      <c r="Y396" s="794"/>
      <c r="Z396" s="794"/>
      <c r="AA396" s="794"/>
      <c r="AB396" s="794"/>
      <c r="AC396" s="794"/>
      <c r="AD396" s="794"/>
      <c r="AE396" s="794"/>
      <c r="AF396" s="794"/>
      <c r="AG396" s="794"/>
      <c r="AH396" s="794"/>
      <c r="AI396" s="794"/>
    </row>
    <row r="397" spans="21:35" ht="12.75">
      <c r="U397" s="762"/>
      <c r="V397" s="761"/>
      <c r="W397" s="760"/>
      <c r="X397" s="794"/>
      <c r="Y397" s="794"/>
      <c r="Z397" s="794"/>
      <c r="AA397" s="794"/>
      <c r="AB397" s="794"/>
      <c r="AC397" s="794"/>
      <c r="AD397" s="794"/>
      <c r="AE397" s="794"/>
      <c r="AF397" s="794"/>
      <c r="AG397" s="794"/>
      <c r="AH397" s="794"/>
      <c r="AI397" s="794"/>
    </row>
    <row r="398" spans="21:35" ht="12.75">
      <c r="U398" s="762"/>
      <c r="V398" s="761"/>
      <c r="W398" s="760"/>
      <c r="X398" s="794"/>
      <c r="Y398" s="794"/>
      <c r="Z398" s="794"/>
      <c r="AA398" s="794"/>
      <c r="AB398" s="794"/>
      <c r="AC398" s="794"/>
      <c r="AD398" s="794"/>
      <c r="AE398" s="794"/>
      <c r="AF398" s="794"/>
      <c r="AG398" s="794"/>
      <c r="AH398" s="794"/>
      <c r="AI398" s="794"/>
    </row>
    <row r="399" spans="21:35" ht="12.75">
      <c r="U399" s="762"/>
      <c r="V399" s="761"/>
      <c r="W399" s="760"/>
      <c r="X399" s="794"/>
      <c r="Y399" s="794"/>
      <c r="Z399" s="794"/>
      <c r="AA399" s="794"/>
      <c r="AB399" s="794"/>
      <c r="AC399" s="794"/>
      <c r="AD399" s="794"/>
      <c r="AE399" s="794"/>
      <c r="AF399" s="794"/>
      <c r="AG399" s="794"/>
      <c r="AH399" s="794"/>
      <c r="AI399" s="794"/>
    </row>
    <row r="400" spans="21:35" ht="12.75">
      <c r="U400" s="762"/>
      <c r="V400" s="761"/>
      <c r="W400" s="760"/>
      <c r="X400" s="794"/>
      <c r="Y400" s="794"/>
      <c r="Z400" s="794"/>
      <c r="AA400" s="794"/>
      <c r="AB400" s="794"/>
      <c r="AC400" s="794"/>
      <c r="AD400" s="794"/>
      <c r="AE400" s="794"/>
      <c r="AF400" s="794"/>
      <c r="AG400" s="794"/>
      <c r="AH400" s="794"/>
      <c r="AI400" s="794"/>
    </row>
    <row r="401" spans="21:35" ht="12.75">
      <c r="U401" s="762"/>
      <c r="V401" s="761"/>
      <c r="W401" s="760"/>
      <c r="X401" s="794"/>
      <c r="Y401" s="794"/>
      <c r="Z401" s="794"/>
      <c r="AA401" s="794"/>
      <c r="AB401" s="794"/>
      <c r="AC401" s="794"/>
      <c r="AD401" s="794"/>
      <c r="AE401" s="794"/>
      <c r="AF401" s="794"/>
      <c r="AG401" s="794"/>
      <c r="AH401" s="794"/>
      <c r="AI401" s="794"/>
    </row>
    <row r="402" spans="21:35" ht="12.75">
      <c r="U402" s="762"/>
      <c r="V402" s="761"/>
      <c r="W402" s="760"/>
      <c r="X402" s="794"/>
      <c r="Y402" s="794"/>
      <c r="Z402" s="794"/>
      <c r="AA402" s="794"/>
      <c r="AB402" s="794"/>
      <c r="AC402" s="794"/>
      <c r="AD402" s="794"/>
      <c r="AE402" s="794"/>
      <c r="AF402" s="794"/>
      <c r="AG402" s="794"/>
      <c r="AH402" s="794"/>
      <c r="AI402" s="794"/>
    </row>
    <row r="403" spans="21:35" ht="12.75">
      <c r="U403" s="762"/>
      <c r="V403" s="761"/>
      <c r="W403" s="760"/>
      <c r="X403" s="794"/>
      <c r="Y403" s="794"/>
      <c r="Z403" s="794"/>
      <c r="AA403" s="794"/>
      <c r="AB403" s="794"/>
      <c r="AC403" s="794"/>
      <c r="AD403" s="794"/>
      <c r="AE403" s="794"/>
      <c r="AF403" s="794"/>
      <c r="AG403" s="794"/>
      <c r="AH403" s="794"/>
      <c r="AI403" s="794"/>
    </row>
    <row r="404" spans="21:35" ht="12.75">
      <c r="U404" s="762"/>
      <c r="V404" s="761"/>
      <c r="W404" s="760"/>
      <c r="X404" s="794"/>
      <c r="Y404" s="794"/>
      <c r="Z404" s="794"/>
      <c r="AA404" s="794"/>
      <c r="AB404" s="794"/>
      <c r="AC404" s="794"/>
      <c r="AD404" s="794"/>
      <c r="AE404" s="794"/>
      <c r="AF404" s="794"/>
      <c r="AG404" s="794"/>
      <c r="AH404" s="794"/>
      <c r="AI404" s="794"/>
    </row>
    <row r="405" spans="21:35" ht="12.75">
      <c r="U405" s="762"/>
      <c r="V405" s="761"/>
      <c r="W405" s="760"/>
      <c r="X405" s="794"/>
      <c r="Y405" s="794"/>
      <c r="Z405" s="794"/>
      <c r="AA405" s="794"/>
      <c r="AB405" s="794"/>
      <c r="AC405" s="794"/>
      <c r="AD405" s="794"/>
      <c r="AE405" s="794"/>
      <c r="AF405" s="794"/>
      <c r="AG405" s="794"/>
      <c r="AH405" s="794"/>
      <c r="AI405" s="794"/>
    </row>
    <row r="406" spans="21:35" ht="12.75">
      <c r="U406" s="762"/>
      <c r="V406" s="761"/>
      <c r="W406" s="760"/>
      <c r="X406" s="794"/>
      <c r="Y406" s="794"/>
      <c r="Z406" s="794"/>
      <c r="AA406" s="794"/>
      <c r="AB406" s="794"/>
      <c r="AC406" s="794"/>
      <c r="AD406" s="794"/>
      <c r="AE406" s="794"/>
      <c r="AF406" s="794"/>
      <c r="AG406" s="794"/>
      <c r="AH406" s="794"/>
      <c r="AI406" s="794"/>
    </row>
    <row r="407" spans="21:35" ht="12.75">
      <c r="U407" s="762"/>
      <c r="V407" s="761"/>
      <c r="W407" s="760"/>
      <c r="X407" s="794"/>
      <c r="Y407" s="794"/>
      <c r="Z407" s="794"/>
      <c r="AA407" s="794"/>
      <c r="AB407" s="794"/>
      <c r="AC407" s="794"/>
      <c r="AD407" s="794"/>
      <c r="AE407" s="794"/>
      <c r="AF407" s="794"/>
      <c r="AG407" s="794"/>
      <c r="AH407" s="794"/>
      <c r="AI407" s="794"/>
    </row>
    <row r="408" spans="21:35" ht="12.75">
      <c r="U408" s="762"/>
      <c r="V408" s="761"/>
      <c r="W408" s="760"/>
      <c r="X408" s="794"/>
      <c r="Y408" s="794"/>
      <c r="Z408" s="794"/>
      <c r="AA408" s="794"/>
      <c r="AB408" s="794"/>
      <c r="AC408" s="794"/>
      <c r="AD408" s="794"/>
      <c r="AE408" s="794"/>
      <c r="AF408" s="794"/>
      <c r="AG408" s="794"/>
      <c r="AH408" s="794"/>
      <c r="AI408" s="794"/>
    </row>
    <row r="409" spans="21:35" ht="12.75">
      <c r="U409" s="762"/>
      <c r="V409" s="761"/>
      <c r="W409" s="760"/>
      <c r="X409" s="794"/>
      <c r="Y409" s="794"/>
      <c r="Z409" s="794"/>
      <c r="AA409" s="794"/>
      <c r="AB409" s="794"/>
      <c r="AC409" s="794"/>
      <c r="AD409" s="794"/>
      <c r="AE409" s="794"/>
      <c r="AF409" s="794"/>
      <c r="AG409" s="794"/>
      <c r="AH409" s="794"/>
      <c r="AI409" s="794"/>
    </row>
    <row r="410" spans="21:35" ht="12.75">
      <c r="U410" s="762"/>
      <c r="V410" s="761"/>
      <c r="W410" s="760"/>
      <c r="X410" s="794"/>
      <c r="Y410" s="794"/>
      <c r="Z410" s="794"/>
      <c r="AA410" s="794"/>
      <c r="AB410" s="794"/>
      <c r="AC410" s="794"/>
      <c r="AD410" s="794"/>
      <c r="AE410" s="794"/>
      <c r="AF410" s="794"/>
      <c r="AG410" s="794"/>
      <c r="AH410" s="794"/>
      <c r="AI410" s="794"/>
    </row>
    <row r="411" spans="21:35" ht="12.75">
      <c r="U411" s="762"/>
      <c r="V411" s="761"/>
      <c r="W411" s="760"/>
      <c r="X411" s="794"/>
      <c r="Y411" s="794"/>
      <c r="Z411" s="794"/>
      <c r="AA411" s="794"/>
      <c r="AB411" s="794"/>
      <c r="AC411" s="794"/>
      <c r="AD411" s="794"/>
      <c r="AE411" s="794"/>
      <c r="AF411" s="794"/>
      <c r="AG411" s="794"/>
      <c r="AH411" s="794"/>
      <c r="AI411" s="794"/>
    </row>
    <row r="412" spans="21:35" ht="12.75">
      <c r="U412" s="762"/>
      <c r="V412" s="761"/>
      <c r="W412" s="760"/>
      <c r="X412" s="794"/>
      <c r="Y412" s="794"/>
      <c r="Z412" s="794"/>
      <c r="AA412" s="794"/>
      <c r="AB412" s="794"/>
      <c r="AC412" s="794"/>
      <c r="AD412" s="794"/>
      <c r="AE412" s="794"/>
      <c r="AF412" s="794"/>
      <c r="AG412" s="794"/>
      <c r="AH412" s="794"/>
      <c r="AI412" s="794"/>
    </row>
    <row r="413" spans="21:35" ht="12.75">
      <c r="U413" s="762"/>
      <c r="V413" s="761"/>
      <c r="W413" s="760"/>
      <c r="X413" s="794"/>
      <c r="Y413" s="794"/>
      <c r="Z413" s="794"/>
      <c r="AA413" s="794"/>
      <c r="AB413" s="794"/>
      <c r="AC413" s="794"/>
      <c r="AD413" s="794"/>
      <c r="AE413" s="794"/>
      <c r="AF413" s="794"/>
      <c r="AG413" s="794"/>
      <c r="AH413" s="794"/>
      <c r="AI413" s="794"/>
    </row>
    <row r="414" spans="21:35" ht="12.75">
      <c r="U414" s="762"/>
      <c r="V414" s="761"/>
      <c r="W414" s="760"/>
      <c r="X414" s="794"/>
      <c r="Y414" s="794"/>
      <c r="Z414" s="794"/>
      <c r="AA414" s="794"/>
      <c r="AB414" s="794"/>
      <c r="AC414" s="794"/>
      <c r="AD414" s="794"/>
      <c r="AE414" s="794"/>
      <c r="AF414" s="794"/>
      <c r="AG414" s="794"/>
      <c r="AH414" s="794"/>
      <c r="AI414" s="794"/>
    </row>
    <row r="415" spans="21:35" ht="12.75">
      <c r="U415" s="762"/>
      <c r="V415" s="761"/>
      <c r="W415" s="760"/>
      <c r="X415" s="794"/>
      <c r="Y415" s="794"/>
      <c r="Z415" s="794"/>
      <c r="AA415" s="794"/>
      <c r="AB415" s="794"/>
      <c r="AC415" s="794"/>
      <c r="AD415" s="794"/>
      <c r="AE415" s="794"/>
      <c r="AF415" s="794"/>
      <c r="AG415" s="794"/>
      <c r="AH415" s="794"/>
      <c r="AI415" s="794"/>
    </row>
    <row r="416" spans="21:35" ht="12.75">
      <c r="U416" s="762"/>
      <c r="V416" s="761"/>
      <c r="W416" s="760"/>
      <c r="X416" s="794"/>
      <c r="Y416" s="794"/>
      <c r="Z416" s="794"/>
      <c r="AA416" s="794"/>
      <c r="AB416" s="794"/>
      <c r="AC416" s="794"/>
      <c r="AD416" s="794"/>
      <c r="AE416" s="794"/>
      <c r="AF416" s="794"/>
      <c r="AG416" s="794"/>
      <c r="AH416" s="794"/>
      <c r="AI416" s="794"/>
    </row>
    <row r="417" spans="21:35" ht="12.75">
      <c r="U417" s="762"/>
      <c r="V417" s="761"/>
      <c r="W417" s="760"/>
      <c r="X417" s="794"/>
      <c r="Y417" s="794"/>
      <c r="Z417" s="794"/>
      <c r="AA417" s="794"/>
      <c r="AB417" s="794"/>
      <c r="AC417" s="794"/>
      <c r="AD417" s="794"/>
      <c r="AE417" s="794"/>
      <c r="AF417" s="794"/>
      <c r="AG417" s="794"/>
      <c r="AH417" s="794"/>
      <c r="AI417" s="794"/>
    </row>
    <row r="418" spans="21:35" ht="12.75">
      <c r="U418" s="762"/>
      <c r="V418" s="761"/>
      <c r="W418" s="760"/>
      <c r="X418" s="794"/>
      <c r="Y418" s="794"/>
      <c r="Z418" s="794"/>
      <c r="AA418" s="794"/>
      <c r="AB418" s="794"/>
      <c r="AC418" s="794"/>
      <c r="AD418" s="794"/>
      <c r="AE418" s="794"/>
      <c r="AF418" s="794"/>
      <c r="AG418" s="794"/>
      <c r="AH418" s="794"/>
      <c r="AI418" s="794"/>
    </row>
    <row r="419" spans="21:35" ht="12.75">
      <c r="U419" s="762"/>
      <c r="V419" s="761"/>
      <c r="W419" s="760"/>
      <c r="X419" s="794"/>
      <c r="Y419" s="794"/>
      <c r="Z419" s="794"/>
      <c r="AA419" s="794"/>
      <c r="AB419" s="794"/>
      <c r="AC419" s="794"/>
      <c r="AD419" s="794"/>
      <c r="AE419" s="794"/>
      <c r="AF419" s="794"/>
      <c r="AG419" s="794"/>
      <c r="AH419" s="794"/>
      <c r="AI419" s="794"/>
    </row>
    <row r="420" spans="21:35" ht="12.75">
      <c r="U420" s="762"/>
      <c r="V420" s="761"/>
      <c r="W420" s="760"/>
      <c r="X420" s="794"/>
      <c r="Y420" s="794"/>
      <c r="Z420" s="794"/>
      <c r="AA420" s="794"/>
      <c r="AB420" s="794"/>
      <c r="AC420" s="794"/>
      <c r="AD420" s="794"/>
      <c r="AE420" s="794"/>
      <c r="AF420" s="794"/>
      <c r="AG420" s="794"/>
      <c r="AH420" s="794"/>
      <c r="AI420" s="794"/>
    </row>
    <row r="421" spans="21:35" ht="12.75">
      <c r="U421" s="762"/>
      <c r="V421" s="761"/>
      <c r="W421" s="760"/>
      <c r="X421" s="794"/>
      <c r="Y421" s="794"/>
      <c r="Z421" s="794"/>
      <c r="AA421" s="794"/>
      <c r="AB421" s="794"/>
      <c r="AC421" s="794"/>
      <c r="AD421" s="794"/>
      <c r="AE421" s="794"/>
      <c r="AF421" s="794"/>
      <c r="AG421" s="794"/>
      <c r="AH421" s="794"/>
      <c r="AI421" s="794"/>
    </row>
    <row r="422" spans="21:35" ht="12.75">
      <c r="U422" s="762"/>
      <c r="V422" s="761"/>
      <c r="W422" s="760"/>
      <c r="X422" s="794"/>
      <c r="Y422" s="794"/>
      <c r="Z422" s="794"/>
      <c r="AA422" s="794"/>
      <c r="AB422" s="794"/>
      <c r="AC422" s="794"/>
      <c r="AD422" s="794"/>
      <c r="AE422" s="794"/>
      <c r="AF422" s="794"/>
      <c r="AG422" s="794"/>
      <c r="AH422" s="794"/>
      <c r="AI422" s="794"/>
    </row>
    <row r="423" spans="21:35" ht="12.75">
      <c r="U423" s="762"/>
      <c r="V423" s="761"/>
      <c r="W423" s="760"/>
      <c r="X423" s="794"/>
      <c r="Y423" s="794"/>
      <c r="Z423" s="794"/>
      <c r="AA423" s="794"/>
      <c r="AB423" s="794"/>
      <c r="AC423" s="794"/>
      <c r="AD423" s="794"/>
      <c r="AE423" s="794"/>
      <c r="AF423" s="794"/>
      <c r="AG423" s="794"/>
      <c r="AH423" s="794"/>
      <c r="AI423" s="794"/>
    </row>
    <row r="424" spans="21:35" ht="12.75">
      <c r="U424" s="762"/>
      <c r="V424" s="761"/>
      <c r="W424" s="760"/>
      <c r="X424" s="794"/>
      <c r="Y424" s="794"/>
      <c r="Z424" s="794"/>
      <c r="AA424" s="794"/>
      <c r="AB424" s="794"/>
      <c r="AC424" s="794"/>
      <c r="AD424" s="794"/>
      <c r="AE424" s="794"/>
      <c r="AF424" s="794"/>
      <c r="AG424" s="794"/>
      <c r="AH424" s="794"/>
      <c r="AI424" s="794"/>
    </row>
    <row r="425" spans="21:35" ht="12.75">
      <c r="U425" s="762"/>
      <c r="V425" s="761"/>
      <c r="W425" s="760"/>
      <c r="X425" s="794"/>
      <c r="Y425" s="794"/>
      <c r="Z425" s="794"/>
      <c r="AA425" s="794"/>
      <c r="AB425" s="794"/>
      <c r="AC425" s="794"/>
      <c r="AD425" s="794"/>
      <c r="AE425" s="794"/>
      <c r="AF425" s="794"/>
      <c r="AG425" s="794"/>
      <c r="AH425" s="794"/>
      <c r="AI425" s="794"/>
    </row>
    <row r="426" spans="21:35" ht="12.75">
      <c r="U426" s="762"/>
      <c r="V426" s="761"/>
      <c r="W426" s="760"/>
      <c r="X426" s="794"/>
      <c r="Y426" s="794"/>
      <c r="Z426" s="794"/>
      <c r="AA426" s="794"/>
      <c r="AB426" s="794"/>
      <c r="AC426" s="794"/>
      <c r="AD426" s="794"/>
      <c r="AE426" s="794"/>
      <c r="AF426" s="794"/>
      <c r="AG426" s="794"/>
      <c r="AH426" s="794"/>
      <c r="AI426" s="794"/>
    </row>
    <row r="427" spans="21:35" ht="12.75">
      <c r="U427" s="762"/>
      <c r="V427" s="761"/>
      <c r="W427" s="760"/>
      <c r="X427" s="794"/>
      <c r="Y427" s="794"/>
      <c r="Z427" s="794"/>
      <c r="AA427" s="794"/>
      <c r="AB427" s="794"/>
      <c r="AC427" s="794"/>
      <c r="AD427" s="794"/>
      <c r="AE427" s="794"/>
      <c r="AF427" s="794"/>
      <c r="AG427" s="794"/>
      <c r="AH427" s="794"/>
      <c r="AI427" s="794"/>
    </row>
    <row r="428" spans="21:35" ht="12.75">
      <c r="U428" s="762"/>
      <c r="V428" s="761"/>
      <c r="W428" s="760"/>
      <c r="X428" s="794"/>
      <c r="Y428" s="794"/>
      <c r="Z428" s="794"/>
      <c r="AA428" s="794"/>
      <c r="AB428" s="794"/>
      <c r="AC428" s="794"/>
      <c r="AD428" s="794"/>
      <c r="AE428" s="794"/>
      <c r="AF428" s="794"/>
      <c r="AG428" s="794"/>
      <c r="AH428" s="794"/>
      <c r="AI428" s="794"/>
    </row>
    <row r="429" spans="21:35" ht="13.5" thickBot="1">
      <c r="U429" s="762"/>
      <c r="V429" s="761"/>
      <c r="W429" s="760"/>
      <c r="X429" s="794"/>
      <c r="Y429" s="794"/>
      <c r="Z429" s="794"/>
      <c r="AA429" s="794"/>
      <c r="AB429" s="794"/>
      <c r="AC429" s="794"/>
      <c r="AD429" s="794"/>
      <c r="AE429" s="794"/>
      <c r="AF429" s="794"/>
      <c r="AG429" s="794"/>
      <c r="AH429" s="794"/>
      <c r="AI429" s="794"/>
    </row>
    <row r="430" spans="21:35" ht="12.75">
      <c r="U430" s="761"/>
      <c r="V430" s="769"/>
      <c r="W430" s="760"/>
      <c r="X430" s="795"/>
      <c r="Y430" s="795"/>
      <c r="Z430" s="795"/>
      <c r="AA430" s="795"/>
      <c r="AB430" s="795"/>
      <c r="AC430" s="795"/>
      <c r="AD430" s="795"/>
      <c r="AE430" s="795"/>
      <c r="AF430" s="795"/>
      <c r="AG430" s="795"/>
      <c r="AH430" s="795"/>
      <c r="AI430" s="795"/>
    </row>
    <row r="431" spans="21:35" ht="12.75">
      <c r="U431" s="762"/>
      <c r="V431" s="761"/>
      <c r="W431" s="760"/>
      <c r="X431" s="795"/>
      <c r="Y431" s="795"/>
      <c r="Z431" s="795"/>
      <c r="AA431" s="795"/>
      <c r="AB431" s="795"/>
      <c r="AC431" s="795"/>
      <c r="AD431" s="795"/>
      <c r="AE431" s="795"/>
      <c r="AF431" s="795"/>
      <c r="AG431" s="795"/>
      <c r="AH431" s="795"/>
      <c r="AI431" s="795"/>
    </row>
    <row r="432" spans="21:35" ht="12.75">
      <c r="U432" s="762"/>
      <c r="V432" s="761"/>
      <c r="W432" s="760"/>
      <c r="X432" s="795"/>
      <c r="Y432" s="795"/>
      <c r="Z432" s="795"/>
      <c r="AA432" s="795"/>
      <c r="AB432" s="795"/>
      <c r="AC432" s="795"/>
      <c r="AD432" s="795"/>
      <c r="AE432" s="795"/>
      <c r="AF432" s="795"/>
      <c r="AG432" s="795"/>
      <c r="AH432" s="795"/>
      <c r="AI432" s="795"/>
    </row>
    <row r="433" spans="21:35" ht="12.75">
      <c r="U433" s="762"/>
      <c r="V433" s="761"/>
      <c r="W433" s="760"/>
      <c r="X433" s="795"/>
      <c r="Y433" s="795"/>
      <c r="Z433" s="795"/>
      <c r="AA433" s="795"/>
      <c r="AB433" s="795"/>
      <c r="AC433" s="795"/>
      <c r="AD433" s="795"/>
      <c r="AE433" s="795"/>
      <c r="AF433" s="795"/>
      <c r="AG433" s="795"/>
      <c r="AH433" s="795"/>
      <c r="AI433" s="795"/>
    </row>
    <row r="434" spans="21:35" ht="12.75">
      <c r="U434" s="762"/>
      <c r="V434" s="761"/>
      <c r="W434" s="760"/>
      <c r="X434" s="795"/>
      <c r="Y434" s="795"/>
      <c r="Z434" s="795"/>
      <c r="AA434" s="795"/>
      <c r="AB434" s="795"/>
      <c r="AC434" s="795"/>
      <c r="AD434" s="795"/>
      <c r="AE434" s="795"/>
      <c r="AF434" s="795"/>
      <c r="AG434" s="795"/>
      <c r="AH434" s="795"/>
      <c r="AI434" s="795"/>
    </row>
    <row r="435" spans="21:35" ht="12.75">
      <c r="U435" s="762"/>
      <c r="V435" s="761"/>
      <c r="W435" s="760"/>
      <c r="X435" s="795"/>
      <c r="Y435" s="795"/>
      <c r="Z435" s="795"/>
      <c r="AA435" s="795"/>
      <c r="AB435" s="795"/>
      <c r="AC435" s="795"/>
      <c r="AD435" s="795"/>
      <c r="AE435" s="795"/>
      <c r="AF435" s="795"/>
      <c r="AG435" s="795"/>
      <c r="AH435" s="795"/>
      <c r="AI435" s="795"/>
    </row>
    <row r="436" spans="21:35" ht="12.75">
      <c r="U436" s="762"/>
      <c r="V436" s="761"/>
      <c r="W436" s="760"/>
      <c r="X436" s="795"/>
      <c r="Y436" s="795"/>
      <c r="Z436" s="795"/>
      <c r="AA436" s="795"/>
      <c r="AB436" s="795"/>
      <c r="AC436" s="795"/>
      <c r="AD436" s="795"/>
      <c r="AE436" s="795"/>
      <c r="AF436" s="795"/>
      <c r="AG436" s="795"/>
      <c r="AH436" s="795"/>
      <c r="AI436" s="795"/>
    </row>
    <row r="437" spans="21:35" ht="12.75">
      <c r="U437" s="762"/>
      <c r="V437" s="761"/>
      <c r="W437" s="760"/>
      <c r="X437" s="795"/>
      <c r="Y437" s="795"/>
      <c r="Z437" s="795"/>
      <c r="AA437" s="795"/>
      <c r="AB437" s="795"/>
      <c r="AC437" s="795"/>
      <c r="AD437" s="795"/>
      <c r="AE437" s="795"/>
      <c r="AF437" s="795"/>
      <c r="AG437" s="795"/>
      <c r="AH437" s="795"/>
      <c r="AI437" s="795"/>
    </row>
    <row r="438" spans="21:35" ht="12.75">
      <c r="U438" s="762"/>
      <c r="V438" s="761"/>
      <c r="W438" s="760"/>
      <c r="X438" s="795"/>
      <c r="Y438" s="795"/>
      <c r="Z438" s="795"/>
      <c r="AA438" s="795"/>
      <c r="AB438" s="795"/>
      <c r="AC438" s="795"/>
      <c r="AD438" s="795"/>
      <c r="AE438" s="795"/>
      <c r="AF438" s="795"/>
      <c r="AG438" s="795"/>
      <c r="AH438" s="795"/>
      <c r="AI438" s="795"/>
    </row>
    <row r="439" spans="21:35" ht="12.75">
      <c r="U439" s="762"/>
      <c r="V439" s="761"/>
      <c r="W439" s="760"/>
      <c r="X439" s="795"/>
      <c r="Y439" s="795"/>
      <c r="Z439" s="795"/>
      <c r="AA439" s="795"/>
      <c r="AB439" s="795"/>
      <c r="AC439" s="795"/>
      <c r="AD439" s="795"/>
      <c r="AE439" s="795"/>
      <c r="AF439" s="795"/>
      <c r="AG439" s="795"/>
      <c r="AH439" s="795"/>
      <c r="AI439" s="795"/>
    </row>
    <row r="440" spans="21:35" ht="12.75">
      <c r="U440" s="762"/>
      <c r="V440" s="761"/>
      <c r="W440" s="760"/>
      <c r="X440" s="795"/>
      <c r="Y440" s="795"/>
      <c r="Z440" s="795"/>
      <c r="AA440" s="795"/>
      <c r="AB440" s="795"/>
      <c r="AC440" s="795"/>
      <c r="AD440" s="795"/>
      <c r="AE440" s="795"/>
      <c r="AF440" s="795"/>
      <c r="AG440" s="795"/>
      <c r="AH440" s="795"/>
      <c r="AI440" s="795"/>
    </row>
    <row r="441" spans="21:35" ht="12.75">
      <c r="U441" s="762"/>
      <c r="V441" s="761"/>
      <c r="W441" s="760"/>
      <c r="X441" s="795"/>
      <c r="Y441" s="795"/>
      <c r="Z441" s="795"/>
      <c r="AA441" s="795"/>
      <c r="AB441" s="795"/>
      <c r="AC441" s="795"/>
      <c r="AD441" s="795"/>
      <c r="AE441" s="795"/>
      <c r="AF441" s="795"/>
      <c r="AG441" s="795"/>
      <c r="AH441" s="795"/>
      <c r="AI441" s="795"/>
    </row>
    <row r="442" spans="21:35" ht="12.75">
      <c r="U442" s="762"/>
      <c r="V442" s="761"/>
      <c r="W442" s="760"/>
      <c r="X442" s="795"/>
      <c r="Y442" s="795"/>
      <c r="Z442" s="795"/>
      <c r="AA442" s="795"/>
      <c r="AB442" s="795"/>
      <c r="AC442" s="795"/>
      <c r="AD442" s="795"/>
      <c r="AE442" s="795"/>
      <c r="AF442" s="795"/>
      <c r="AG442" s="795"/>
      <c r="AH442" s="795"/>
      <c r="AI442" s="795"/>
    </row>
    <row r="443" spans="21:35" ht="12.75">
      <c r="U443" s="762"/>
      <c r="V443" s="761"/>
      <c r="W443" s="760"/>
      <c r="X443" s="795"/>
      <c r="Y443" s="795"/>
      <c r="Z443" s="795"/>
      <c r="AA443" s="795"/>
      <c r="AB443" s="795"/>
      <c r="AC443" s="795"/>
      <c r="AD443" s="795"/>
      <c r="AE443" s="795"/>
      <c r="AF443" s="795"/>
      <c r="AG443" s="795"/>
      <c r="AH443" s="795"/>
      <c r="AI443" s="795"/>
    </row>
    <row r="444" spans="21:35" ht="12.75">
      <c r="U444" s="762"/>
      <c r="V444" s="761"/>
      <c r="W444" s="760"/>
      <c r="X444" s="795"/>
      <c r="Y444" s="795"/>
      <c r="Z444" s="795"/>
      <c r="AA444" s="795"/>
      <c r="AB444" s="795"/>
      <c r="AC444" s="795"/>
      <c r="AD444" s="795"/>
      <c r="AE444" s="795"/>
      <c r="AF444" s="796"/>
      <c r="AG444" s="795"/>
      <c r="AH444" s="795"/>
      <c r="AI444" s="795"/>
    </row>
    <row r="445" spans="21:35" ht="12.75">
      <c r="U445" s="762"/>
      <c r="V445" s="761"/>
      <c r="W445" s="760"/>
      <c r="X445" s="795"/>
      <c r="Y445" s="795"/>
      <c r="Z445" s="795"/>
      <c r="AA445" s="795"/>
      <c r="AB445" s="795"/>
      <c r="AC445" s="795"/>
      <c r="AD445" s="795"/>
      <c r="AE445" s="795"/>
      <c r="AF445" s="795"/>
      <c r="AG445" s="795"/>
      <c r="AH445" s="795"/>
      <c r="AI445" s="795"/>
    </row>
    <row r="446" spans="21:35" ht="12.75">
      <c r="U446" s="762"/>
      <c r="V446" s="761"/>
      <c r="W446" s="760"/>
      <c r="X446" s="795"/>
      <c r="Y446" s="795"/>
      <c r="Z446" s="795"/>
      <c r="AA446" s="795"/>
      <c r="AB446" s="795"/>
      <c r="AC446" s="795"/>
      <c r="AD446" s="795"/>
      <c r="AE446" s="795"/>
      <c r="AF446" s="795"/>
      <c r="AG446" s="795"/>
      <c r="AH446" s="795"/>
      <c r="AI446" s="795"/>
    </row>
    <row r="447" spans="21:35" ht="12.75">
      <c r="U447" s="762"/>
      <c r="V447" s="761"/>
      <c r="W447" s="760"/>
      <c r="X447" s="795"/>
      <c r="Y447" s="795"/>
      <c r="Z447" s="795"/>
      <c r="AA447" s="795"/>
      <c r="AB447" s="795"/>
      <c r="AC447" s="795"/>
      <c r="AD447" s="795"/>
      <c r="AE447" s="795"/>
      <c r="AF447" s="795"/>
      <c r="AG447" s="795"/>
      <c r="AH447" s="795"/>
      <c r="AI447" s="795"/>
    </row>
    <row r="448" spans="21:35" ht="12.75">
      <c r="U448" s="762"/>
      <c r="V448" s="761"/>
      <c r="W448" s="760"/>
      <c r="X448" s="795"/>
      <c r="Y448" s="795"/>
      <c r="Z448" s="795"/>
      <c r="AA448" s="795"/>
      <c r="AB448" s="795"/>
      <c r="AC448" s="795"/>
      <c r="AD448" s="795"/>
      <c r="AE448" s="795"/>
      <c r="AF448" s="795"/>
      <c r="AG448" s="795"/>
      <c r="AH448" s="795"/>
      <c r="AI448" s="795"/>
    </row>
    <row r="449" spans="21:35" ht="12.75">
      <c r="U449" s="762"/>
      <c r="V449" s="761"/>
      <c r="W449" s="760"/>
      <c r="X449" s="795"/>
      <c r="Y449" s="795"/>
      <c r="Z449" s="795"/>
      <c r="AA449" s="795"/>
      <c r="AB449" s="795"/>
      <c r="AC449" s="795"/>
      <c r="AD449" s="795"/>
      <c r="AE449" s="795"/>
      <c r="AF449" s="795"/>
      <c r="AG449" s="795"/>
      <c r="AH449" s="795"/>
      <c r="AI449" s="795"/>
    </row>
    <row r="450" spans="21:35" ht="12.75">
      <c r="U450" s="762"/>
      <c r="V450" s="761"/>
      <c r="W450" s="760"/>
      <c r="X450" s="795"/>
      <c r="Y450" s="795"/>
      <c r="Z450" s="795"/>
      <c r="AA450" s="795"/>
      <c r="AB450" s="795"/>
      <c r="AC450" s="795"/>
      <c r="AD450" s="795"/>
      <c r="AE450" s="795"/>
      <c r="AF450" s="795"/>
      <c r="AG450" s="795"/>
      <c r="AH450" s="795"/>
      <c r="AI450" s="795"/>
    </row>
    <row r="451" spans="21:35" ht="12.75">
      <c r="U451" s="762"/>
      <c r="V451" s="761"/>
      <c r="W451" s="760"/>
      <c r="X451" s="795"/>
      <c r="Y451" s="795"/>
      <c r="Z451" s="795"/>
      <c r="AA451" s="795"/>
      <c r="AB451" s="795"/>
      <c r="AC451" s="795"/>
      <c r="AD451" s="795"/>
      <c r="AE451" s="795"/>
      <c r="AF451" s="795"/>
      <c r="AG451" s="795"/>
      <c r="AH451" s="795"/>
      <c r="AI451" s="795"/>
    </row>
    <row r="452" spans="21:35" ht="12.75">
      <c r="U452" s="762"/>
      <c r="V452" s="761"/>
      <c r="W452" s="760"/>
      <c r="X452" s="795"/>
      <c r="Y452" s="795"/>
      <c r="Z452" s="795"/>
      <c r="AA452" s="795"/>
      <c r="AB452" s="795"/>
      <c r="AC452" s="795"/>
      <c r="AD452" s="795"/>
      <c r="AE452" s="795"/>
      <c r="AF452" s="795"/>
      <c r="AG452" s="795"/>
      <c r="AH452" s="795"/>
      <c r="AI452" s="795"/>
    </row>
    <row r="453" spans="21:35" ht="12.75">
      <c r="U453" s="762"/>
      <c r="V453" s="761"/>
      <c r="W453" s="760"/>
      <c r="X453" s="795"/>
      <c r="Y453" s="795"/>
      <c r="Z453" s="795"/>
      <c r="AA453" s="795"/>
      <c r="AB453" s="795"/>
      <c r="AC453" s="795"/>
      <c r="AD453" s="795"/>
      <c r="AE453" s="795"/>
      <c r="AF453" s="795"/>
      <c r="AG453" s="795"/>
      <c r="AH453" s="795"/>
      <c r="AI453" s="795"/>
    </row>
    <row r="454" spans="21:35" ht="12.75">
      <c r="U454" s="762"/>
      <c r="V454" s="761"/>
      <c r="W454" s="760"/>
      <c r="X454" s="795"/>
      <c r="Y454" s="795"/>
      <c r="Z454" s="795"/>
      <c r="AA454" s="795"/>
      <c r="AB454" s="795"/>
      <c r="AC454" s="795"/>
      <c r="AD454" s="795"/>
      <c r="AE454" s="795"/>
      <c r="AF454" s="795"/>
      <c r="AG454" s="795"/>
      <c r="AH454" s="795"/>
      <c r="AI454" s="795"/>
    </row>
    <row r="455" spans="21:35" ht="12.75">
      <c r="U455" s="762"/>
      <c r="V455" s="761"/>
      <c r="W455" s="760"/>
      <c r="X455" s="795"/>
      <c r="Y455" s="795"/>
      <c r="Z455" s="795"/>
      <c r="AA455" s="795"/>
      <c r="AB455" s="795"/>
      <c r="AC455" s="795"/>
      <c r="AD455" s="795"/>
      <c r="AE455" s="795"/>
      <c r="AF455" s="795"/>
      <c r="AG455" s="795"/>
      <c r="AH455" s="795"/>
      <c r="AI455" s="795"/>
    </row>
    <row r="456" spans="21:35" ht="12.75">
      <c r="U456" s="762"/>
      <c r="V456" s="761"/>
      <c r="W456" s="760"/>
      <c r="X456" s="795"/>
      <c r="Y456" s="795"/>
      <c r="Z456" s="795"/>
      <c r="AA456" s="795"/>
      <c r="AB456" s="795"/>
      <c r="AC456" s="795"/>
      <c r="AD456" s="795"/>
      <c r="AE456" s="795"/>
      <c r="AF456" s="795"/>
      <c r="AG456" s="795"/>
      <c r="AH456" s="795"/>
      <c r="AI456" s="795"/>
    </row>
    <row r="457" spans="21:35" ht="12.75">
      <c r="U457" s="762"/>
      <c r="V457" s="761"/>
      <c r="W457" s="760"/>
      <c r="X457" s="795"/>
      <c r="Y457" s="795"/>
      <c r="Z457" s="795"/>
      <c r="AA457" s="795"/>
      <c r="AB457" s="795"/>
      <c r="AC457" s="795"/>
      <c r="AD457" s="795"/>
      <c r="AE457" s="795"/>
      <c r="AF457" s="795"/>
      <c r="AG457" s="795"/>
      <c r="AH457" s="795"/>
      <c r="AI457" s="795"/>
    </row>
    <row r="458" spans="21:35" ht="12.75">
      <c r="U458" s="762"/>
      <c r="V458" s="761"/>
      <c r="W458" s="760"/>
      <c r="X458" s="795"/>
      <c r="Y458" s="795"/>
      <c r="Z458" s="795"/>
      <c r="AA458" s="795"/>
      <c r="AB458" s="795"/>
      <c r="AC458" s="795"/>
      <c r="AD458" s="795"/>
      <c r="AE458" s="795"/>
      <c r="AF458" s="795"/>
      <c r="AG458" s="795"/>
      <c r="AH458" s="795"/>
      <c r="AI458" s="795"/>
    </row>
    <row r="459" spans="21:35" ht="12.75">
      <c r="U459" s="762"/>
      <c r="V459" s="761"/>
      <c r="W459" s="760"/>
      <c r="X459" s="795"/>
      <c r="Y459" s="795"/>
      <c r="Z459" s="795"/>
      <c r="AA459" s="795"/>
      <c r="AB459" s="795"/>
      <c r="AC459" s="795"/>
      <c r="AD459" s="795"/>
      <c r="AE459" s="795"/>
      <c r="AF459" s="795"/>
      <c r="AG459" s="795"/>
      <c r="AH459" s="795"/>
      <c r="AI459" s="795"/>
    </row>
    <row r="460" spans="21:35" ht="12.75">
      <c r="U460" s="762"/>
      <c r="V460" s="761"/>
      <c r="W460" s="760"/>
      <c r="X460" s="795"/>
      <c r="Y460" s="795"/>
      <c r="Z460" s="795"/>
      <c r="AA460" s="795"/>
      <c r="AB460" s="795"/>
      <c r="AC460" s="795"/>
      <c r="AD460" s="795"/>
      <c r="AE460" s="795"/>
      <c r="AF460" s="795"/>
      <c r="AG460" s="795"/>
      <c r="AH460" s="795"/>
      <c r="AI460" s="795"/>
    </row>
    <row r="461" spans="21:35" ht="12.75">
      <c r="U461" s="762"/>
      <c r="V461" s="761"/>
      <c r="W461" s="760"/>
      <c r="X461" s="795"/>
      <c r="Y461" s="795"/>
      <c r="Z461" s="795"/>
      <c r="AA461" s="795"/>
      <c r="AB461" s="795"/>
      <c r="AC461" s="795"/>
      <c r="AD461" s="795"/>
      <c r="AE461" s="795"/>
      <c r="AF461" s="795"/>
      <c r="AG461" s="795"/>
      <c r="AH461" s="795"/>
      <c r="AI461" s="795"/>
    </row>
    <row r="462" spans="21:35" ht="12.75">
      <c r="U462" s="762"/>
      <c r="V462" s="761"/>
      <c r="W462" s="760"/>
      <c r="X462" s="795"/>
      <c r="Y462" s="795"/>
      <c r="Z462" s="795"/>
      <c r="AA462" s="795"/>
      <c r="AB462" s="795"/>
      <c r="AC462" s="795"/>
      <c r="AD462" s="795"/>
      <c r="AE462" s="795"/>
      <c r="AF462" s="795"/>
      <c r="AG462" s="795"/>
      <c r="AH462" s="795"/>
      <c r="AI462" s="795"/>
    </row>
    <row r="463" spans="21:35" ht="12.75">
      <c r="U463" s="762"/>
      <c r="V463" s="761"/>
      <c r="W463" s="760"/>
      <c r="X463" s="795"/>
      <c r="Y463" s="795"/>
      <c r="Z463" s="795"/>
      <c r="AA463" s="795"/>
      <c r="AB463" s="795"/>
      <c r="AC463" s="795"/>
      <c r="AD463" s="795"/>
      <c r="AE463" s="795"/>
      <c r="AF463" s="795"/>
      <c r="AG463" s="795"/>
      <c r="AH463" s="795"/>
      <c r="AI463" s="795"/>
    </row>
    <row r="464" spans="21:35" ht="12.75">
      <c r="U464" s="762"/>
      <c r="V464" s="761"/>
      <c r="W464" s="760"/>
      <c r="X464" s="795"/>
      <c r="Y464" s="795"/>
      <c r="Z464" s="795"/>
      <c r="AA464" s="795"/>
      <c r="AB464" s="795"/>
      <c r="AC464" s="795"/>
      <c r="AD464" s="795"/>
      <c r="AE464" s="795"/>
      <c r="AF464" s="795"/>
      <c r="AG464" s="795"/>
      <c r="AH464" s="795"/>
      <c r="AI464" s="795"/>
    </row>
    <row r="465" spans="21:35" ht="12.75">
      <c r="U465" s="762"/>
      <c r="V465" s="761"/>
      <c r="W465" s="760"/>
      <c r="X465" s="795"/>
      <c r="Y465" s="795"/>
      <c r="Z465" s="795"/>
      <c r="AA465" s="795"/>
      <c r="AB465" s="795"/>
      <c r="AC465" s="795"/>
      <c r="AD465" s="795"/>
      <c r="AE465" s="795"/>
      <c r="AF465" s="795"/>
      <c r="AG465" s="795"/>
      <c r="AH465" s="795"/>
      <c r="AI465" s="795"/>
    </row>
    <row r="466" spans="21:35" ht="12.75">
      <c r="U466" s="762"/>
      <c r="V466" s="761"/>
      <c r="W466" s="760"/>
      <c r="X466" s="795"/>
      <c r="Y466" s="795"/>
      <c r="Z466" s="795"/>
      <c r="AA466" s="795"/>
      <c r="AB466" s="795"/>
      <c r="AC466" s="795"/>
      <c r="AD466" s="795"/>
      <c r="AE466" s="795"/>
      <c r="AF466" s="795"/>
      <c r="AG466" s="795"/>
      <c r="AH466" s="795"/>
      <c r="AI466" s="795"/>
    </row>
    <row r="467" spans="21:35" ht="12.75">
      <c r="U467" s="762"/>
      <c r="V467" s="761"/>
      <c r="W467" s="760"/>
      <c r="X467" s="795"/>
      <c r="Y467" s="795"/>
      <c r="Z467" s="795"/>
      <c r="AA467" s="795"/>
      <c r="AB467" s="795"/>
      <c r="AC467" s="795"/>
      <c r="AD467" s="795"/>
      <c r="AE467" s="795"/>
      <c r="AF467" s="795"/>
      <c r="AG467" s="795"/>
      <c r="AH467" s="795"/>
      <c r="AI467" s="795"/>
    </row>
    <row r="468" spans="21:35" ht="12.75">
      <c r="U468" s="762"/>
      <c r="V468" s="761"/>
      <c r="W468" s="760"/>
      <c r="X468" s="795"/>
      <c r="Y468" s="795"/>
      <c r="Z468" s="795"/>
      <c r="AA468" s="795"/>
      <c r="AB468" s="795"/>
      <c r="AC468" s="795"/>
      <c r="AD468" s="795"/>
      <c r="AE468" s="795"/>
      <c r="AF468" s="795"/>
      <c r="AG468" s="795"/>
      <c r="AH468" s="795"/>
      <c r="AI468" s="795"/>
    </row>
    <row r="469" spans="21:35" ht="12.75">
      <c r="U469" s="762"/>
      <c r="V469" s="761"/>
      <c r="W469" s="760"/>
      <c r="X469" s="795"/>
      <c r="Y469" s="795"/>
      <c r="Z469" s="795"/>
      <c r="AA469" s="795"/>
      <c r="AB469" s="795"/>
      <c r="AC469" s="795"/>
      <c r="AD469" s="795"/>
      <c r="AE469" s="795"/>
      <c r="AF469" s="795"/>
      <c r="AG469" s="795"/>
      <c r="AH469" s="795"/>
      <c r="AI469" s="795"/>
    </row>
    <row r="470" spans="21:35" ht="12.75">
      <c r="U470" s="762"/>
      <c r="V470" s="761"/>
      <c r="W470" s="760"/>
      <c r="X470" s="795"/>
      <c r="Y470" s="795"/>
      <c r="Z470" s="795"/>
      <c r="AA470" s="795"/>
      <c r="AB470" s="795"/>
      <c r="AC470" s="795"/>
      <c r="AD470" s="795"/>
      <c r="AE470" s="795"/>
      <c r="AF470" s="795"/>
      <c r="AG470" s="795"/>
      <c r="AH470" s="795"/>
      <c r="AI470" s="795"/>
    </row>
    <row r="471" spans="21:35" ht="12.75">
      <c r="U471" s="762"/>
      <c r="V471" s="761"/>
      <c r="W471" s="760"/>
      <c r="X471" s="795"/>
      <c r="Y471" s="795"/>
      <c r="Z471" s="795"/>
      <c r="AA471" s="795"/>
      <c r="AB471" s="795"/>
      <c r="AC471" s="795"/>
      <c r="AD471" s="795"/>
      <c r="AE471" s="795"/>
      <c r="AF471" s="795"/>
      <c r="AG471" s="795"/>
      <c r="AH471" s="795"/>
      <c r="AI471" s="795"/>
    </row>
    <row r="472" spans="21:35" ht="12.75">
      <c r="U472" s="762"/>
      <c r="V472" s="761"/>
      <c r="W472" s="760"/>
      <c r="X472" s="795"/>
      <c r="Y472" s="795"/>
      <c r="Z472" s="795"/>
      <c r="AA472" s="795"/>
      <c r="AB472" s="795"/>
      <c r="AC472" s="795"/>
      <c r="AD472" s="795"/>
      <c r="AE472" s="795"/>
      <c r="AF472" s="795"/>
      <c r="AG472" s="795"/>
      <c r="AH472" s="795"/>
      <c r="AI472" s="795"/>
    </row>
    <row r="473" spans="21:35" ht="12.75">
      <c r="U473" s="762"/>
      <c r="V473" s="761"/>
      <c r="W473" s="760"/>
      <c r="X473" s="795"/>
      <c r="Y473" s="795"/>
      <c r="Z473" s="795"/>
      <c r="AA473" s="795"/>
      <c r="AB473" s="795"/>
      <c r="AC473" s="795"/>
      <c r="AD473" s="795"/>
      <c r="AE473" s="795"/>
      <c r="AF473" s="795"/>
      <c r="AG473" s="795"/>
      <c r="AH473" s="795"/>
      <c r="AI473" s="795"/>
    </row>
    <row r="474" spans="21:35" ht="12.75">
      <c r="U474" s="762"/>
      <c r="V474" s="761"/>
      <c r="W474" s="760"/>
      <c r="X474" s="795"/>
      <c r="Y474" s="795"/>
      <c r="Z474" s="795"/>
      <c r="AA474" s="795"/>
      <c r="AB474" s="795"/>
      <c r="AC474" s="795"/>
      <c r="AD474" s="795"/>
      <c r="AE474" s="795"/>
      <c r="AF474" s="795"/>
      <c r="AG474" s="795"/>
      <c r="AH474" s="795"/>
      <c r="AI474" s="795"/>
    </row>
    <row r="475" spans="21:35" ht="12.75">
      <c r="U475" s="762"/>
      <c r="V475" s="761"/>
      <c r="W475" s="760"/>
      <c r="X475" s="795"/>
      <c r="Y475" s="795"/>
      <c r="Z475" s="795"/>
      <c r="AA475" s="795"/>
      <c r="AB475" s="795"/>
      <c r="AC475" s="795"/>
      <c r="AD475" s="795"/>
      <c r="AE475" s="795"/>
      <c r="AF475" s="795"/>
      <c r="AG475" s="795"/>
      <c r="AH475" s="795"/>
      <c r="AI475" s="795"/>
    </row>
    <row r="476" spans="21:35" ht="12.75">
      <c r="U476" s="762"/>
      <c r="V476" s="761"/>
      <c r="W476" s="760"/>
      <c r="X476" s="795"/>
      <c r="Y476" s="795"/>
      <c r="Z476" s="795"/>
      <c r="AA476" s="795"/>
      <c r="AB476" s="795"/>
      <c r="AC476" s="795"/>
      <c r="AD476" s="795"/>
      <c r="AE476" s="795"/>
      <c r="AF476" s="795"/>
      <c r="AG476" s="795"/>
      <c r="AH476" s="795"/>
      <c r="AI476" s="795"/>
    </row>
    <row r="477" spans="21:35" ht="12.75">
      <c r="U477" s="762"/>
      <c r="V477" s="761"/>
      <c r="W477" s="760"/>
      <c r="X477" s="795"/>
      <c r="Y477" s="795"/>
      <c r="Z477" s="795"/>
      <c r="AA477" s="795"/>
      <c r="AB477" s="795"/>
      <c r="AC477" s="795"/>
      <c r="AD477" s="795"/>
      <c r="AE477" s="795"/>
      <c r="AF477" s="795"/>
      <c r="AG477" s="795"/>
      <c r="AH477" s="795"/>
      <c r="AI477" s="795"/>
    </row>
    <row r="478" spans="21:35" ht="12.75">
      <c r="U478" s="762"/>
      <c r="V478" s="761"/>
      <c r="W478" s="760"/>
      <c r="X478" s="795"/>
      <c r="Y478" s="795"/>
      <c r="Z478" s="795"/>
      <c r="AA478" s="795"/>
      <c r="AB478" s="795"/>
      <c r="AC478" s="795"/>
      <c r="AD478" s="795"/>
      <c r="AE478" s="795"/>
      <c r="AF478" s="795"/>
      <c r="AG478" s="795"/>
      <c r="AH478" s="795"/>
      <c r="AI478" s="795"/>
    </row>
    <row r="479" spans="21:35" ht="12.75">
      <c r="U479" s="762"/>
      <c r="V479" s="761"/>
      <c r="W479" s="760"/>
      <c r="X479" s="795"/>
      <c r="Y479" s="795"/>
      <c r="Z479" s="795"/>
      <c r="AA479" s="795"/>
      <c r="AB479" s="795"/>
      <c r="AC479" s="795"/>
      <c r="AD479" s="795"/>
      <c r="AE479" s="795"/>
      <c r="AF479" s="795"/>
      <c r="AG479" s="795"/>
      <c r="AH479" s="795"/>
      <c r="AI479" s="795"/>
    </row>
    <row r="480" spans="21:35" ht="12.75">
      <c r="U480" s="762"/>
      <c r="V480" s="761"/>
      <c r="W480" s="760"/>
      <c r="X480" s="795"/>
      <c r="Y480" s="795"/>
      <c r="Z480" s="795"/>
      <c r="AA480" s="795"/>
      <c r="AB480" s="795"/>
      <c r="AC480" s="795"/>
      <c r="AD480" s="795"/>
      <c r="AE480" s="795"/>
      <c r="AF480" s="795"/>
      <c r="AG480" s="795"/>
      <c r="AH480" s="795"/>
      <c r="AI480" s="795"/>
    </row>
    <row r="481" spans="21:35" ht="13.5" thickBot="1">
      <c r="U481" s="762"/>
      <c r="V481" s="761"/>
      <c r="W481" s="760"/>
      <c r="X481" s="795"/>
      <c r="Y481" s="795"/>
      <c r="Z481" s="795"/>
      <c r="AA481" s="795"/>
      <c r="AB481" s="795"/>
      <c r="AC481" s="795"/>
      <c r="AD481" s="795"/>
      <c r="AE481" s="795"/>
      <c r="AF481" s="795"/>
      <c r="AG481" s="795"/>
      <c r="AH481" s="795"/>
      <c r="AI481" s="795"/>
    </row>
    <row r="482" spans="21:35" ht="12.75">
      <c r="U482" s="761"/>
      <c r="V482" s="769"/>
      <c r="W482" s="760"/>
      <c r="X482" s="797"/>
      <c r="Y482" s="797"/>
      <c r="Z482" s="797"/>
      <c r="AA482" s="797"/>
      <c r="AB482" s="797"/>
      <c r="AC482" s="797"/>
      <c r="AD482" s="797"/>
      <c r="AE482" s="797"/>
      <c r="AF482" s="798"/>
      <c r="AG482" s="797"/>
      <c r="AH482" s="797"/>
      <c r="AI482" s="797"/>
    </row>
    <row r="483" spans="21:35" ht="12.75">
      <c r="U483" s="762"/>
      <c r="V483" s="761"/>
      <c r="W483" s="760"/>
      <c r="X483" s="797"/>
      <c r="Y483" s="797"/>
      <c r="Z483" s="797"/>
      <c r="AA483" s="797"/>
      <c r="AB483" s="797"/>
      <c r="AC483" s="797"/>
      <c r="AD483" s="797"/>
      <c r="AE483" s="797"/>
      <c r="AF483" s="798"/>
      <c r="AG483" s="797"/>
      <c r="AH483" s="797"/>
      <c r="AI483" s="797"/>
    </row>
    <row r="484" spans="21:35" ht="12.75">
      <c r="U484" s="762"/>
      <c r="V484" s="761"/>
      <c r="W484" s="760"/>
      <c r="X484" s="797"/>
      <c r="Y484" s="797"/>
      <c r="Z484" s="797"/>
      <c r="AA484" s="797"/>
      <c r="AB484" s="797"/>
      <c r="AC484" s="797"/>
      <c r="AD484" s="797"/>
      <c r="AE484" s="797"/>
      <c r="AF484" s="798"/>
      <c r="AG484" s="797"/>
      <c r="AH484" s="797"/>
      <c r="AI484" s="797"/>
    </row>
    <row r="485" spans="21:35" ht="12.75">
      <c r="U485" s="762"/>
      <c r="V485" s="761"/>
      <c r="W485" s="760"/>
      <c r="X485" s="797"/>
      <c r="Y485" s="797"/>
      <c r="Z485" s="797"/>
      <c r="AA485" s="797"/>
      <c r="AB485" s="797"/>
      <c r="AC485" s="797"/>
      <c r="AD485" s="797"/>
      <c r="AE485" s="797"/>
      <c r="AF485" s="798"/>
      <c r="AG485" s="797"/>
      <c r="AH485" s="797"/>
      <c r="AI485" s="797"/>
    </row>
    <row r="486" spans="21:35" ht="12.75">
      <c r="U486" s="762"/>
      <c r="V486" s="761"/>
      <c r="W486" s="760"/>
      <c r="X486" s="797"/>
      <c r="Y486" s="797"/>
      <c r="Z486" s="797"/>
      <c r="AA486" s="797"/>
      <c r="AB486" s="797"/>
      <c r="AC486" s="797"/>
      <c r="AD486" s="797"/>
      <c r="AE486" s="797"/>
      <c r="AF486" s="798"/>
      <c r="AG486" s="797"/>
      <c r="AH486" s="797"/>
      <c r="AI486" s="797"/>
    </row>
    <row r="487" spans="21:35" ht="12.75">
      <c r="U487" s="762"/>
      <c r="V487" s="761"/>
      <c r="W487" s="760"/>
      <c r="X487" s="797"/>
      <c r="Y487" s="797"/>
      <c r="Z487" s="797"/>
      <c r="AA487" s="797"/>
      <c r="AB487" s="797"/>
      <c r="AC487" s="797"/>
      <c r="AD487" s="797"/>
      <c r="AE487" s="797"/>
      <c r="AF487" s="798"/>
      <c r="AG487" s="797"/>
      <c r="AH487" s="797"/>
      <c r="AI487" s="797"/>
    </row>
    <row r="488" spans="21:35" ht="12.75">
      <c r="U488" s="762"/>
      <c r="V488" s="761"/>
      <c r="W488" s="760"/>
      <c r="X488" s="797"/>
      <c r="Y488" s="797"/>
      <c r="Z488" s="797"/>
      <c r="AA488" s="797"/>
      <c r="AB488" s="797"/>
      <c r="AC488" s="797"/>
      <c r="AD488" s="797"/>
      <c r="AE488" s="797"/>
      <c r="AF488" s="798"/>
      <c r="AG488" s="797"/>
      <c r="AH488" s="797"/>
      <c r="AI488" s="797"/>
    </row>
    <row r="489" spans="21:35" ht="12.75">
      <c r="U489" s="762"/>
      <c r="V489" s="761"/>
      <c r="W489" s="760"/>
      <c r="X489" s="797"/>
      <c r="Y489" s="797"/>
      <c r="Z489" s="797"/>
      <c r="AA489" s="797"/>
      <c r="AB489" s="797"/>
      <c r="AC489" s="797"/>
      <c r="AD489" s="797"/>
      <c r="AE489" s="797"/>
      <c r="AF489" s="798"/>
      <c r="AG489" s="797"/>
      <c r="AH489" s="797"/>
      <c r="AI489" s="797"/>
    </row>
    <row r="490" spans="21:35" ht="12.75">
      <c r="U490" s="762"/>
      <c r="V490" s="761"/>
      <c r="W490" s="760"/>
      <c r="X490" s="797"/>
      <c r="Y490" s="797"/>
      <c r="Z490" s="797"/>
      <c r="AA490" s="797"/>
      <c r="AB490" s="797"/>
      <c r="AC490" s="797"/>
      <c r="AD490" s="797"/>
      <c r="AE490" s="797"/>
      <c r="AF490" s="798"/>
      <c r="AG490" s="797"/>
      <c r="AH490" s="797"/>
      <c r="AI490" s="797"/>
    </row>
    <row r="491" spans="21:35" ht="12.75">
      <c r="U491" s="762"/>
      <c r="V491" s="761"/>
      <c r="W491" s="760"/>
      <c r="X491" s="797"/>
      <c r="Y491" s="797"/>
      <c r="Z491" s="797"/>
      <c r="AA491" s="797"/>
      <c r="AB491" s="797"/>
      <c r="AC491" s="797"/>
      <c r="AD491" s="797"/>
      <c r="AE491" s="797"/>
      <c r="AF491" s="798"/>
      <c r="AG491" s="797"/>
      <c r="AH491" s="797"/>
      <c r="AI491" s="797"/>
    </row>
    <row r="492" spans="21:35" ht="12.75">
      <c r="U492" s="762"/>
      <c r="V492" s="761"/>
      <c r="W492" s="760"/>
      <c r="X492" s="797"/>
      <c r="Y492" s="797"/>
      <c r="Z492" s="797"/>
      <c r="AA492" s="797"/>
      <c r="AB492" s="797"/>
      <c r="AC492" s="797"/>
      <c r="AD492" s="797"/>
      <c r="AE492" s="797"/>
      <c r="AF492" s="798"/>
      <c r="AG492" s="797"/>
      <c r="AH492" s="797"/>
      <c r="AI492" s="797"/>
    </row>
    <row r="493" spans="21:35" ht="12.75">
      <c r="U493" s="762"/>
      <c r="V493" s="761"/>
      <c r="W493" s="760"/>
      <c r="X493" s="797"/>
      <c r="Y493" s="797"/>
      <c r="Z493" s="797"/>
      <c r="AA493" s="797"/>
      <c r="AB493" s="797"/>
      <c r="AC493" s="797"/>
      <c r="AD493" s="797"/>
      <c r="AE493" s="797"/>
      <c r="AF493" s="798"/>
      <c r="AG493" s="797"/>
      <c r="AH493" s="797"/>
      <c r="AI493" s="797"/>
    </row>
    <row r="494" spans="21:35" ht="12.75">
      <c r="U494" s="762"/>
      <c r="V494" s="761"/>
      <c r="W494" s="760"/>
      <c r="X494" s="797"/>
      <c r="Y494" s="797"/>
      <c r="Z494" s="797"/>
      <c r="AA494" s="797"/>
      <c r="AB494" s="797"/>
      <c r="AC494" s="797"/>
      <c r="AD494" s="797"/>
      <c r="AE494" s="797"/>
      <c r="AF494" s="797"/>
      <c r="AG494" s="797"/>
      <c r="AH494" s="797"/>
      <c r="AI494" s="797"/>
    </row>
    <row r="495" spans="21:35" ht="12.75">
      <c r="U495" s="762"/>
      <c r="V495" s="761"/>
      <c r="W495" s="760"/>
      <c r="X495" s="797"/>
      <c r="Y495" s="797"/>
      <c r="Z495" s="797"/>
      <c r="AA495" s="797"/>
      <c r="AB495" s="797"/>
      <c r="AC495" s="797"/>
      <c r="AD495" s="797"/>
      <c r="AE495" s="797"/>
      <c r="AF495" s="797"/>
      <c r="AG495" s="797"/>
      <c r="AH495" s="797"/>
      <c r="AI495" s="797"/>
    </row>
    <row r="496" spans="21:35" ht="12.75">
      <c r="U496" s="762"/>
      <c r="V496" s="761"/>
      <c r="W496" s="760"/>
      <c r="X496" s="797"/>
      <c r="Y496" s="797"/>
      <c r="Z496" s="797"/>
      <c r="AA496" s="797"/>
      <c r="AB496" s="797"/>
      <c r="AC496" s="797"/>
      <c r="AD496" s="797"/>
      <c r="AE496" s="797"/>
      <c r="AF496" s="797"/>
      <c r="AG496" s="797"/>
      <c r="AH496" s="797"/>
      <c r="AI496" s="797"/>
    </row>
    <row r="497" spans="21:35" ht="12.75">
      <c r="U497" s="762"/>
      <c r="V497" s="761"/>
      <c r="W497" s="760"/>
      <c r="X497" s="797"/>
      <c r="Y497" s="797"/>
      <c r="Z497" s="797"/>
      <c r="AA497" s="797"/>
      <c r="AB497" s="797"/>
      <c r="AC497" s="797"/>
      <c r="AD497" s="797"/>
      <c r="AE497" s="797"/>
      <c r="AF497" s="797"/>
      <c r="AG497" s="797"/>
      <c r="AH497" s="797"/>
      <c r="AI497" s="797"/>
    </row>
    <row r="498" spans="21:35" ht="12.75">
      <c r="U498" s="762"/>
      <c r="V498" s="761"/>
      <c r="W498" s="760"/>
      <c r="X498" s="797"/>
      <c r="Y498" s="797"/>
      <c r="Z498" s="797"/>
      <c r="AA498" s="797"/>
      <c r="AB498" s="797"/>
      <c r="AC498" s="797"/>
      <c r="AD498" s="797"/>
      <c r="AE498" s="797"/>
      <c r="AF498" s="797"/>
      <c r="AG498" s="797"/>
      <c r="AH498" s="797"/>
      <c r="AI498" s="797"/>
    </row>
    <row r="499" spans="21:35" ht="12.75">
      <c r="U499" s="762"/>
      <c r="V499" s="761"/>
      <c r="W499" s="760"/>
      <c r="X499" s="797"/>
      <c r="Y499" s="797"/>
      <c r="Z499" s="797"/>
      <c r="AA499" s="797"/>
      <c r="AB499" s="797"/>
      <c r="AC499" s="797"/>
      <c r="AD499" s="797"/>
      <c r="AE499" s="797"/>
      <c r="AF499" s="797"/>
      <c r="AG499" s="797"/>
      <c r="AH499" s="797"/>
      <c r="AI499" s="797"/>
    </row>
    <row r="500" spans="21:35" ht="12.75">
      <c r="U500" s="762"/>
      <c r="V500" s="761"/>
      <c r="W500" s="760"/>
      <c r="X500" s="797"/>
      <c r="Y500" s="797"/>
      <c r="Z500" s="797"/>
      <c r="AA500" s="797"/>
      <c r="AB500" s="797"/>
      <c r="AC500" s="797"/>
      <c r="AD500" s="797"/>
      <c r="AE500" s="797"/>
      <c r="AF500" s="797"/>
      <c r="AG500" s="797"/>
      <c r="AH500" s="797"/>
      <c r="AI500" s="797"/>
    </row>
    <row r="501" spans="21:35" ht="12.75">
      <c r="U501" s="762"/>
      <c r="V501" s="761"/>
      <c r="W501" s="760"/>
      <c r="X501" s="797"/>
      <c r="Y501" s="797"/>
      <c r="Z501" s="797"/>
      <c r="AA501" s="797"/>
      <c r="AB501" s="797"/>
      <c r="AC501" s="797"/>
      <c r="AD501" s="797"/>
      <c r="AE501" s="797"/>
      <c r="AF501" s="797"/>
      <c r="AG501" s="797"/>
      <c r="AH501" s="797"/>
      <c r="AI501" s="797"/>
    </row>
    <row r="502" spans="21:35" ht="12.75">
      <c r="U502" s="762"/>
      <c r="V502" s="761"/>
      <c r="W502" s="760"/>
      <c r="X502" s="797"/>
      <c r="Y502" s="797"/>
      <c r="Z502" s="797"/>
      <c r="AA502" s="797"/>
      <c r="AB502" s="797"/>
      <c r="AC502" s="797"/>
      <c r="AD502" s="797"/>
      <c r="AE502" s="797"/>
      <c r="AF502" s="797"/>
      <c r="AG502" s="797"/>
      <c r="AH502" s="797"/>
      <c r="AI502" s="797"/>
    </row>
    <row r="503" spans="21:35" ht="12.75">
      <c r="U503" s="762"/>
      <c r="V503" s="761"/>
      <c r="W503" s="760"/>
      <c r="X503" s="797"/>
      <c r="Y503" s="797"/>
      <c r="Z503" s="797"/>
      <c r="AA503" s="797"/>
      <c r="AB503" s="797"/>
      <c r="AC503" s="797"/>
      <c r="AD503" s="797"/>
      <c r="AE503" s="797"/>
      <c r="AF503" s="797"/>
      <c r="AG503" s="797"/>
      <c r="AH503" s="797"/>
      <c r="AI503" s="797"/>
    </row>
    <row r="504" spans="21:35" ht="12.75">
      <c r="U504" s="762"/>
      <c r="V504" s="761"/>
      <c r="W504" s="760"/>
      <c r="X504" s="797"/>
      <c r="Y504" s="797"/>
      <c r="Z504" s="797"/>
      <c r="AA504" s="797"/>
      <c r="AB504" s="797"/>
      <c r="AC504" s="797"/>
      <c r="AD504" s="797"/>
      <c r="AE504" s="797"/>
      <c r="AF504" s="797"/>
      <c r="AG504" s="797"/>
      <c r="AH504" s="797"/>
      <c r="AI504" s="797"/>
    </row>
    <row r="505" spans="21:35" ht="12.75">
      <c r="U505" s="762"/>
      <c r="V505" s="761"/>
      <c r="W505" s="760"/>
      <c r="X505" s="797"/>
      <c r="Y505" s="797"/>
      <c r="Z505" s="797"/>
      <c r="AA505" s="797"/>
      <c r="AB505" s="797"/>
      <c r="AC505" s="797"/>
      <c r="AD505" s="797"/>
      <c r="AE505" s="797"/>
      <c r="AF505" s="797"/>
      <c r="AG505" s="797"/>
      <c r="AH505" s="797"/>
      <c r="AI505" s="797"/>
    </row>
    <row r="506" spans="21:35" ht="12.75">
      <c r="U506" s="762"/>
      <c r="V506" s="761"/>
      <c r="W506" s="760"/>
      <c r="X506" s="797"/>
      <c r="Y506" s="797"/>
      <c r="Z506" s="797"/>
      <c r="AA506" s="797"/>
      <c r="AB506" s="797"/>
      <c r="AC506" s="797"/>
      <c r="AD506" s="797"/>
      <c r="AE506" s="797"/>
      <c r="AF506" s="797"/>
      <c r="AG506" s="797"/>
      <c r="AH506" s="797"/>
      <c r="AI506" s="797"/>
    </row>
    <row r="507" spans="21:35" ht="12.75">
      <c r="U507" s="762"/>
      <c r="V507" s="761"/>
      <c r="W507" s="760"/>
      <c r="X507" s="797"/>
      <c r="Y507" s="797"/>
      <c r="Z507" s="797"/>
      <c r="AA507" s="797"/>
      <c r="AB507" s="797"/>
      <c r="AC507" s="797"/>
      <c r="AD507" s="797"/>
      <c r="AE507" s="797"/>
      <c r="AF507" s="797"/>
      <c r="AG507" s="797"/>
      <c r="AH507" s="797"/>
      <c r="AI507" s="797"/>
    </row>
    <row r="508" spans="21:35" ht="12.75">
      <c r="U508" s="762"/>
      <c r="V508" s="761"/>
      <c r="W508" s="760"/>
      <c r="X508" s="797"/>
      <c r="Y508" s="797"/>
      <c r="Z508" s="797"/>
      <c r="AA508" s="797"/>
      <c r="AB508" s="797"/>
      <c r="AC508" s="797"/>
      <c r="AD508" s="797"/>
      <c r="AE508" s="797"/>
      <c r="AF508" s="797"/>
      <c r="AG508" s="797"/>
      <c r="AH508" s="797"/>
      <c r="AI508" s="797"/>
    </row>
    <row r="509" spans="21:35" ht="12.75">
      <c r="U509" s="762"/>
      <c r="V509" s="761"/>
      <c r="W509" s="760"/>
      <c r="X509" s="797"/>
      <c r="Y509" s="797"/>
      <c r="Z509" s="797"/>
      <c r="AA509" s="797"/>
      <c r="AB509" s="797"/>
      <c r="AC509" s="797"/>
      <c r="AD509" s="797"/>
      <c r="AE509" s="797"/>
      <c r="AF509" s="797"/>
      <c r="AG509" s="797"/>
      <c r="AH509" s="797"/>
      <c r="AI509" s="797"/>
    </row>
    <row r="510" spans="21:35" ht="12.75">
      <c r="U510" s="762"/>
      <c r="V510" s="761"/>
      <c r="W510" s="760"/>
      <c r="X510" s="797"/>
      <c r="Y510" s="797"/>
      <c r="Z510" s="797"/>
      <c r="AA510" s="797"/>
      <c r="AB510" s="797"/>
      <c r="AC510" s="797"/>
      <c r="AD510" s="797"/>
      <c r="AE510" s="797"/>
      <c r="AF510" s="797"/>
      <c r="AG510" s="797"/>
      <c r="AH510" s="797"/>
      <c r="AI510" s="797"/>
    </row>
    <row r="511" spans="21:35" ht="12.75">
      <c r="U511" s="762"/>
      <c r="V511" s="761"/>
      <c r="W511" s="760"/>
      <c r="X511" s="797"/>
      <c r="Y511" s="797"/>
      <c r="Z511" s="797"/>
      <c r="AA511" s="797"/>
      <c r="AB511" s="797"/>
      <c r="AC511" s="797"/>
      <c r="AD511" s="797"/>
      <c r="AE511" s="797"/>
      <c r="AF511" s="797"/>
      <c r="AG511" s="797"/>
      <c r="AH511" s="797"/>
      <c r="AI511" s="797"/>
    </row>
    <row r="512" spans="21:35" ht="12.75">
      <c r="U512" s="762"/>
      <c r="V512" s="761"/>
      <c r="W512" s="760"/>
      <c r="X512" s="797"/>
      <c r="Y512" s="797"/>
      <c r="Z512" s="797"/>
      <c r="AA512" s="797"/>
      <c r="AB512" s="797"/>
      <c r="AC512" s="797"/>
      <c r="AD512" s="797"/>
      <c r="AE512" s="797"/>
      <c r="AF512" s="797"/>
      <c r="AG512" s="797"/>
      <c r="AH512" s="797"/>
      <c r="AI512" s="797"/>
    </row>
    <row r="513" spans="21:35" ht="12.75">
      <c r="U513" s="762"/>
      <c r="V513" s="761"/>
      <c r="W513" s="760"/>
      <c r="X513" s="797"/>
      <c r="Y513" s="797"/>
      <c r="Z513" s="797"/>
      <c r="AA513" s="797"/>
      <c r="AB513" s="797"/>
      <c r="AC513" s="797"/>
      <c r="AD513" s="797"/>
      <c r="AE513" s="797"/>
      <c r="AF513" s="797"/>
      <c r="AG513" s="797"/>
      <c r="AH513" s="797"/>
      <c r="AI513" s="797"/>
    </row>
    <row r="514" spans="21:35" ht="12.75">
      <c r="U514" s="762"/>
      <c r="V514" s="761"/>
      <c r="W514" s="760"/>
      <c r="X514" s="797"/>
      <c r="Y514" s="797"/>
      <c r="Z514" s="797"/>
      <c r="AA514" s="797"/>
      <c r="AB514" s="797"/>
      <c r="AC514" s="797"/>
      <c r="AD514" s="797"/>
      <c r="AE514" s="797"/>
      <c r="AF514" s="797"/>
      <c r="AG514" s="797"/>
      <c r="AH514" s="797"/>
      <c r="AI514" s="797"/>
    </row>
    <row r="515" spans="21:35" ht="12.75">
      <c r="U515" s="762"/>
      <c r="V515" s="761"/>
      <c r="W515" s="760"/>
      <c r="X515" s="797"/>
      <c r="Y515" s="797"/>
      <c r="Z515" s="797"/>
      <c r="AA515" s="797"/>
      <c r="AB515" s="797"/>
      <c r="AC515" s="797"/>
      <c r="AD515" s="797"/>
      <c r="AE515" s="797"/>
      <c r="AF515" s="797"/>
      <c r="AG515" s="797"/>
      <c r="AH515" s="797"/>
      <c r="AI515" s="797"/>
    </row>
    <row r="516" spans="21:35" ht="12.75">
      <c r="U516" s="762"/>
      <c r="V516" s="761"/>
      <c r="W516" s="760"/>
      <c r="X516" s="797"/>
      <c r="Y516" s="797"/>
      <c r="Z516" s="797"/>
      <c r="AA516" s="797"/>
      <c r="AB516" s="797"/>
      <c r="AC516" s="797"/>
      <c r="AD516" s="797"/>
      <c r="AE516" s="797"/>
      <c r="AF516" s="797"/>
      <c r="AG516" s="797"/>
      <c r="AH516" s="797"/>
      <c r="AI516" s="797"/>
    </row>
    <row r="517" spans="21:35" ht="12.75">
      <c r="U517" s="762"/>
      <c r="V517" s="761"/>
      <c r="W517" s="760"/>
      <c r="X517" s="797"/>
      <c r="Y517" s="797"/>
      <c r="Z517" s="797"/>
      <c r="AA517" s="797"/>
      <c r="AB517" s="797"/>
      <c r="AC517" s="797"/>
      <c r="AD517" s="797"/>
      <c r="AE517" s="797"/>
      <c r="AF517" s="797"/>
      <c r="AG517" s="797"/>
      <c r="AH517" s="797"/>
      <c r="AI517" s="797"/>
    </row>
    <row r="518" spans="21:35" ht="12.75">
      <c r="U518" s="762"/>
      <c r="V518" s="761"/>
      <c r="W518" s="760"/>
      <c r="X518" s="797"/>
      <c r="Y518" s="797"/>
      <c r="Z518" s="797"/>
      <c r="AA518" s="797"/>
      <c r="AB518" s="797"/>
      <c r="AC518" s="797"/>
      <c r="AD518" s="797"/>
      <c r="AE518" s="797"/>
      <c r="AF518" s="797"/>
      <c r="AG518" s="797"/>
      <c r="AH518" s="797"/>
      <c r="AI518" s="797"/>
    </row>
    <row r="519" spans="21:35" ht="12.75">
      <c r="U519" s="762"/>
      <c r="V519" s="761"/>
      <c r="W519" s="760"/>
      <c r="X519" s="797"/>
      <c r="Y519" s="797"/>
      <c r="Z519" s="797"/>
      <c r="AA519" s="797"/>
      <c r="AB519" s="797"/>
      <c r="AC519" s="797"/>
      <c r="AD519" s="797"/>
      <c r="AE519" s="797"/>
      <c r="AF519" s="797"/>
      <c r="AG519" s="797"/>
      <c r="AH519" s="797"/>
      <c r="AI519" s="797"/>
    </row>
    <row r="520" spans="21:35" ht="12.75">
      <c r="U520" s="762"/>
      <c r="V520" s="761"/>
      <c r="W520" s="760"/>
      <c r="X520" s="797"/>
      <c r="Y520" s="797"/>
      <c r="Z520" s="797"/>
      <c r="AA520" s="797"/>
      <c r="AB520" s="797"/>
      <c r="AC520" s="797"/>
      <c r="AD520" s="797"/>
      <c r="AE520" s="797"/>
      <c r="AF520" s="797"/>
      <c r="AG520" s="797"/>
      <c r="AH520" s="797"/>
      <c r="AI520" s="797"/>
    </row>
    <row r="521" spans="21:35" ht="12.75">
      <c r="U521" s="762"/>
      <c r="V521" s="761"/>
      <c r="W521" s="760"/>
      <c r="X521" s="797"/>
      <c r="Y521" s="797"/>
      <c r="Z521" s="797"/>
      <c r="AA521" s="797"/>
      <c r="AB521" s="797"/>
      <c r="AC521" s="797"/>
      <c r="AD521" s="797"/>
      <c r="AE521" s="797"/>
      <c r="AF521" s="797"/>
      <c r="AG521" s="797"/>
      <c r="AH521" s="797"/>
      <c r="AI521" s="797"/>
    </row>
    <row r="522" spans="21:35" ht="12.75">
      <c r="U522" s="762"/>
      <c r="V522" s="761"/>
      <c r="W522" s="760"/>
      <c r="X522" s="797"/>
      <c r="Y522" s="797"/>
      <c r="Z522" s="797"/>
      <c r="AA522" s="797"/>
      <c r="AB522" s="797"/>
      <c r="AC522" s="797"/>
      <c r="AD522" s="797"/>
      <c r="AE522" s="797"/>
      <c r="AF522" s="797"/>
      <c r="AG522" s="797"/>
      <c r="AH522" s="797"/>
      <c r="AI522" s="797"/>
    </row>
    <row r="523" spans="21:35" ht="12.75">
      <c r="U523" s="762"/>
      <c r="V523" s="761"/>
      <c r="W523" s="760"/>
      <c r="X523" s="797"/>
      <c r="Y523" s="797"/>
      <c r="Z523" s="797"/>
      <c r="AA523" s="797"/>
      <c r="AB523" s="797"/>
      <c r="AC523" s="797"/>
      <c r="AD523" s="797"/>
      <c r="AE523" s="797"/>
      <c r="AF523" s="797"/>
      <c r="AG523" s="797"/>
      <c r="AH523" s="797"/>
      <c r="AI523" s="797"/>
    </row>
    <row r="524" spans="21:35" ht="12.75">
      <c r="U524" s="762"/>
      <c r="V524" s="761"/>
      <c r="W524" s="760"/>
      <c r="X524" s="797"/>
      <c r="Y524" s="797"/>
      <c r="Z524" s="797"/>
      <c r="AA524" s="797"/>
      <c r="AB524" s="797"/>
      <c r="AC524" s="797"/>
      <c r="AD524" s="797"/>
      <c r="AE524" s="797"/>
      <c r="AF524" s="797"/>
      <c r="AG524" s="797"/>
      <c r="AH524" s="797"/>
      <c r="AI524" s="797"/>
    </row>
    <row r="525" spans="21:35" ht="12.75">
      <c r="U525" s="762"/>
      <c r="V525" s="761"/>
      <c r="W525" s="760"/>
      <c r="X525" s="797"/>
      <c r="Y525" s="797"/>
      <c r="Z525" s="797"/>
      <c r="AA525" s="797"/>
      <c r="AB525" s="797"/>
      <c r="AC525" s="797"/>
      <c r="AD525" s="797"/>
      <c r="AE525" s="797"/>
      <c r="AF525" s="797"/>
      <c r="AG525" s="797"/>
      <c r="AH525" s="797"/>
      <c r="AI525" s="797"/>
    </row>
    <row r="526" spans="21:35" ht="12.75">
      <c r="U526" s="762"/>
      <c r="V526" s="761"/>
      <c r="W526" s="760"/>
      <c r="X526" s="797"/>
      <c r="Y526" s="797"/>
      <c r="Z526" s="797"/>
      <c r="AA526" s="797"/>
      <c r="AB526" s="797"/>
      <c r="AC526" s="797"/>
      <c r="AD526" s="797"/>
      <c r="AE526" s="797"/>
      <c r="AF526" s="797"/>
      <c r="AG526" s="797"/>
      <c r="AH526" s="797"/>
      <c r="AI526" s="797"/>
    </row>
    <row r="527" spans="21:35" ht="12.75">
      <c r="U527" s="762"/>
      <c r="V527" s="761"/>
      <c r="W527" s="760"/>
      <c r="X527" s="797"/>
      <c r="Y527" s="797"/>
      <c r="Z527" s="797"/>
      <c r="AA527" s="797"/>
      <c r="AB527" s="797"/>
      <c r="AC527" s="797"/>
      <c r="AD527" s="797"/>
      <c r="AE527" s="797"/>
      <c r="AF527" s="797"/>
      <c r="AG527" s="797"/>
      <c r="AH527" s="797"/>
      <c r="AI527" s="797"/>
    </row>
    <row r="528" spans="21:35" ht="12.75">
      <c r="U528" s="762"/>
      <c r="V528" s="761"/>
      <c r="W528" s="760"/>
      <c r="X528" s="797"/>
      <c r="Y528" s="797"/>
      <c r="Z528" s="797"/>
      <c r="AA528" s="797"/>
      <c r="AB528" s="797"/>
      <c r="AC528" s="797"/>
      <c r="AD528" s="797"/>
      <c r="AE528" s="797"/>
      <c r="AF528" s="797"/>
      <c r="AG528" s="797"/>
      <c r="AH528" s="797"/>
      <c r="AI528" s="797"/>
    </row>
    <row r="529" spans="21:35" ht="12.75">
      <c r="U529" s="762"/>
      <c r="V529" s="761"/>
      <c r="W529" s="760"/>
      <c r="X529" s="797"/>
      <c r="Y529" s="797"/>
      <c r="Z529" s="797"/>
      <c r="AA529" s="797"/>
      <c r="AB529" s="797"/>
      <c r="AC529" s="797"/>
      <c r="AD529" s="797"/>
      <c r="AE529" s="797"/>
      <c r="AF529" s="797"/>
      <c r="AG529" s="797"/>
      <c r="AH529" s="797"/>
      <c r="AI529" s="797"/>
    </row>
    <row r="530" spans="21:35" ht="12.75">
      <c r="U530" s="762"/>
      <c r="V530" s="761"/>
      <c r="W530" s="760"/>
      <c r="X530" s="797"/>
      <c r="Y530" s="797"/>
      <c r="Z530" s="797"/>
      <c r="AA530" s="797"/>
      <c r="AB530" s="797"/>
      <c r="AC530" s="797"/>
      <c r="AD530" s="797"/>
      <c r="AE530" s="797"/>
      <c r="AF530" s="797"/>
      <c r="AG530" s="797"/>
      <c r="AH530" s="797"/>
      <c r="AI530" s="797"/>
    </row>
    <row r="531" spans="21:35" ht="12.75">
      <c r="U531" s="762"/>
      <c r="V531" s="761"/>
      <c r="W531" s="760"/>
      <c r="X531" s="797"/>
      <c r="Y531" s="797"/>
      <c r="Z531" s="797"/>
      <c r="AA531" s="797"/>
      <c r="AB531" s="797"/>
      <c r="AC531" s="797"/>
      <c r="AD531" s="797"/>
      <c r="AE531" s="797"/>
      <c r="AF531" s="797"/>
      <c r="AG531" s="797"/>
      <c r="AH531" s="797"/>
      <c r="AI531" s="797"/>
    </row>
    <row r="532" spans="21:35" ht="12.75">
      <c r="U532" s="762"/>
      <c r="V532" s="761"/>
      <c r="W532" s="760"/>
      <c r="X532" s="797"/>
      <c r="Y532" s="797"/>
      <c r="Z532" s="797"/>
      <c r="AA532" s="797"/>
      <c r="AB532" s="797"/>
      <c r="AC532" s="797"/>
      <c r="AD532" s="797"/>
      <c r="AE532" s="797"/>
      <c r="AF532" s="797"/>
      <c r="AG532" s="797"/>
      <c r="AH532" s="797"/>
      <c r="AI532" s="797"/>
    </row>
    <row r="533" spans="21:35" ht="13.5" thickBot="1">
      <c r="U533" s="761"/>
      <c r="V533" s="761"/>
      <c r="W533" s="760"/>
      <c r="X533" s="797"/>
      <c r="Y533" s="797"/>
      <c r="Z533" s="797"/>
      <c r="AA533" s="797"/>
      <c r="AB533" s="797"/>
      <c r="AC533" s="797"/>
      <c r="AD533" s="797"/>
      <c r="AE533" s="797"/>
      <c r="AF533" s="797"/>
      <c r="AG533" s="797"/>
      <c r="AH533" s="797"/>
      <c r="AI533" s="797"/>
    </row>
    <row r="534" spans="21:35" ht="12.75">
      <c r="U534" s="761"/>
      <c r="V534" s="769"/>
      <c r="W534" s="760"/>
      <c r="X534" s="799"/>
      <c r="Y534" s="799"/>
      <c r="Z534" s="799"/>
      <c r="AA534" s="799"/>
      <c r="AB534" s="799"/>
      <c r="AC534" s="799"/>
      <c r="AD534" s="799"/>
      <c r="AE534" s="799"/>
      <c r="AF534" s="799"/>
      <c r="AG534" s="799"/>
      <c r="AH534" s="799"/>
      <c r="AI534" s="799"/>
    </row>
    <row r="535" spans="21:35" ht="12.75">
      <c r="U535" s="762"/>
      <c r="V535" s="761"/>
      <c r="W535" s="760"/>
      <c r="X535" s="799"/>
      <c r="Y535" s="799"/>
      <c r="Z535" s="799"/>
      <c r="AA535" s="799"/>
      <c r="AB535" s="799"/>
      <c r="AC535" s="799"/>
      <c r="AD535" s="799"/>
      <c r="AE535" s="799"/>
      <c r="AF535" s="799"/>
      <c r="AG535" s="799"/>
      <c r="AH535" s="799"/>
      <c r="AI535" s="799"/>
    </row>
    <row r="536" spans="21:35" ht="12.75">
      <c r="U536" s="762"/>
      <c r="V536" s="761"/>
      <c r="W536" s="760"/>
      <c r="X536" s="799"/>
      <c r="Y536" s="799"/>
      <c r="Z536" s="799"/>
      <c r="AA536" s="799"/>
      <c r="AB536" s="799"/>
      <c r="AC536" s="799"/>
      <c r="AD536" s="799"/>
      <c r="AE536" s="799"/>
      <c r="AF536" s="799"/>
      <c r="AG536" s="799"/>
      <c r="AH536" s="799"/>
      <c r="AI536" s="799"/>
    </row>
    <row r="537" spans="21:35" ht="12.75">
      <c r="U537" s="762"/>
      <c r="V537" s="761"/>
      <c r="W537" s="760"/>
      <c r="X537" s="799"/>
      <c r="Y537" s="799"/>
      <c r="Z537" s="799"/>
      <c r="AA537" s="799"/>
      <c r="AB537" s="799"/>
      <c r="AC537" s="799"/>
      <c r="AD537" s="799"/>
      <c r="AE537" s="799"/>
      <c r="AF537" s="799"/>
      <c r="AG537" s="799"/>
      <c r="AH537" s="799"/>
      <c r="AI537" s="799"/>
    </row>
    <row r="538" spans="21:35" ht="12.75">
      <c r="U538" s="762"/>
      <c r="V538" s="761"/>
      <c r="W538" s="760"/>
      <c r="X538" s="799"/>
      <c r="Y538" s="799"/>
      <c r="Z538" s="799"/>
      <c r="AA538" s="799"/>
      <c r="AB538" s="799"/>
      <c r="AC538" s="799"/>
      <c r="AD538" s="799"/>
      <c r="AE538" s="799"/>
      <c r="AF538" s="799"/>
      <c r="AG538" s="799"/>
      <c r="AH538" s="799"/>
      <c r="AI538" s="799"/>
    </row>
    <row r="539" spans="21:35" ht="12.75">
      <c r="U539" s="762"/>
      <c r="V539" s="761"/>
      <c r="W539" s="760"/>
      <c r="X539" s="799"/>
      <c r="Y539" s="799"/>
      <c r="Z539" s="799"/>
      <c r="AA539" s="799"/>
      <c r="AB539" s="799"/>
      <c r="AC539" s="799"/>
      <c r="AD539" s="799"/>
      <c r="AE539" s="799"/>
      <c r="AF539" s="799"/>
      <c r="AG539" s="799"/>
      <c r="AH539" s="799"/>
      <c r="AI539" s="799"/>
    </row>
    <row r="540" spans="21:35" ht="12.75">
      <c r="U540" s="762"/>
      <c r="V540" s="761"/>
      <c r="W540" s="760"/>
      <c r="X540" s="799"/>
      <c r="Y540" s="799"/>
      <c r="Z540" s="799"/>
      <c r="AA540" s="799"/>
      <c r="AB540" s="799"/>
      <c r="AC540" s="799"/>
      <c r="AD540" s="799"/>
      <c r="AE540" s="799"/>
      <c r="AF540" s="799"/>
      <c r="AG540" s="799"/>
      <c r="AH540" s="799"/>
      <c r="AI540" s="799"/>
    </row>
    <row r="541" spans="21:35" ht="12.75">
      <c r="U541" s="762"/>
      <c r="V541" s="761"/>
      <c r="W541" s="760"/>
      <c r="X541" s="799"/>
      <c r="Y541" s="799"/>
      <c r="Z541" s="799"/>
      <c r="AA541" s="799"/>
      <c r="AB541" s="799"/>
      <c r="AC541" s="799"/>
      <c r="AD541" s="799"/>
      <c r="AE541" s="799"/>
      <c r="AF541" s="799"/>
      <c r="AG541" s="799"/>
      <c r="AH541" s="799"/>
      <c r="AI541" s="799"/>
    </row>
    <row r="542" spans="21:35" ht="12.75">
      <c r="U542" s="762"/>
      <c r="V542" s="761"/>
      <c r="W542" s="760"/>
      <c r="X542" s="799"/>
      <c r="Y542" s="799"/>
      <c r="Z542" s="799"/>
      <c r="AA542" s="799"/>
      <c r="AB542" s="799"/>
      <c r="AC542" s="799"/>
      <c r="AD542" s="799"/>
      <c r="AE542" s="799"/>
      <c r="AF542" s="799"/>
      <c r="AG542" s="799"/>
      <c r="AH542" s="799"/>
      <c r="AI542" s="799"/>
    </row>
    <row r="543" spans="21:35" ht="12.75">
      <c r="U543" s="762"/>
      <c r="V543" s="761"/>
      <c r="W543" s="760"/>
      <c r="X543" s="799"/>
      <c r="Y543" s="799"/>
      <c r="Z543" s="799"/>
      <c r="AA543" s="799"/>
      <c r="AB543" s="799"/>
      <c r="AC543" s="799"/>
      <c r="AD543" s="799"/>
      <c r="AE543" s="799"/>
      <c r="AF543" s="799"/>
      <c r="AG543" s="799"/>
      <c r="AH543" s="799"/>
      <c r="AI543" s="799"/>
    </row>
    <row r="544" spans="21:35" ht="12.75">
      <c r="U544" s="762"/>
      <c r="V544" s="761"/>
      <c r="W544" s="760"/>
      <c r="X544" s="799"/>
      <c r="Y544" s="799"/>
      <c r="Z544" s="799"/>
      <c r="AA544" s="799"/>
      <c r="AB544" s="799"/>
      <c r="AC544" s="799"/>
      <c r="AD544" s="799"/>
      <c r="AE544" s="799"/>
      <c r="AF544" s="799"/>
      <c r="AG544" s="799"/>
      <c r="AH544" s="799"/>
      <c r="AI544" s="799"/>
    </row>
    <row r="545" spans="21:35" ht="12.75">
      <c r="U545" s="762"/>
      <c r="V545" s="761"/>
      <c r="W545" s="760"/>
      <c r="X545" s="799"/>
      <c r="Y545" s="799"/>
      <c r="Z545" s="799"/>
      <c r="AA545" s="799"/>
      <c r="AB545" s="799"/>
      <c r="AC545" s="799"/>
      <c r="AD545" s="799"/>
      <c r="AE545" s="799"/>
      <c r="AF545" s="799"/>
      <c r="AG545" s="799"/>
      <c r="AH545" s="799"/>
      <c r="AI545" s="799"/>
    </row>
    <row r="546" spans="21:35" ht="12.75">
      <c r="U546" s="762"/>
      <c r="V546" s="761"/>
      <c r="W546" s="760"/>
      <c r="X546" s="799"/>
      <c r="Y546" s="799"/>
      <c r="Z546" s="799"/>
      <c r="AA546" s="799"/>
      <c r="AB546" s="799"/>
      <c r="AC546" s="799"/>
      <c r="AD546" s="799"/>
      <c r="AE546" s="799"/>
      <c r="AF546" s="799"/>
      <c r="AG546" s="799"/>
      <c r="AH546" s="799"/>
      <c r="AI546" s="799"/>
    </row>
    <row r="547" spans="21:35" ht="12.75">
      <c r="U547" s="762"/>
      <c r="V547" s="761"/>
      <c r="W547" s="760"/>
      <c r="X547" s="799"/>
      <c r="Y547" s="799"/>
      <c r="Z547" s="799"/>
      <c r="AA547" s="799"/>
      <c r="AB547" s="799"/>
      <c r="AC547" s="799"/>
      <c r="AD547" s="799"/>
      <c r="AE547" s="799"/>
      <c r="AF547" s="799"/>
      <c r="AG547" s="799"/>
      <c r="AH547" s="799"/>
      <c r="AI547" s="799"/>
    </row>
    <row r="548" spans="21:35" ht="12.75">
      <c r="U548" s="762"/>
      <c r="V548" s="761"/>
      <c r="W548" s="760"/>
      <c r="X548" s="799"/>
      <c r="Y548" s="799"/>
      <c r="Z548" s="799"/>
      <c r="AA548" s="799"/>
      <c r="AB548" s="799"/>
      <c r="AC548" s="799"/>
      <c r="AD548" s="799"/>
      <c r="AE548" s="799"/>
      <c r="AF548" s="799"/>
      <c r="AG548" s="799"/>
      <c r="AH548" s="799"/>
      <c r="AI548" s="799"/>
    </row>
    <row r="549" spans="21:35" ht="12.75">
      <c r="U549" s="762"/>
      <c r="V549" s="761"/>
      <c r="W549" s="760"/>
      <c r="X549" s="799"/>
      <c r="Y549" s="799"/>
      <c r="Z549" s="799"/>
      <c r="AA549" s="799"/>
      <c r="AB549" s="799"/>
      <c r="AC549" s="799"/>
      <c r="AD549" s="799"/>
      <c r="AE549" s="799"/>
      <c r="AF549" s="799"/>
      <c r="AG549" s="799"/>
      <c r="AH549" s="799"/>
      <c r="AI549" s="799"/>
    </row>
    <row r="550" spans="21:35" ht="12.75">
      <c r="U550" s="762"/>
      <c r="V550" s="761"/>
      <c r="W550" s="760"/>
      <c r="X550" s="799"/>
      <c r="Y550" s="799"/>
      <c r="Z550" s="799"/>
      <c r="AA550" s="799"/>
      <c r="AB550" s="799"/>
      <c r="AC550" s="799"/>
      <c r="AD550" s="799"/>
      <c r="AE550" s="799"/>
      <c r="AF550" s="799"/>
      <c r="AG550" s="799"/>
      <c r="AH550" s="799"/>
      <c r="AI550" s="799"/>
    </row>
    <row r="551" spans="21:35" ht="12.75">
      <c r="U551" s="762"/>
      <c r="V551" s="761"/>
      <c r="W551" s="760"/>
      <c r="X551" s="799"/>
      <c r="Y551" s="799"/>
      <c r="Z551" s="799"/>
      <c r="AA551" s="799"/>
      <c r="AB551" s="799"/>
      <c r="AC551" s="799"/>
      <c r="AD551" s="799"/>
      <c r="AE551" s="799"/>
      <c r="AF551" s="799"/>
      <c r="AG551" s="799"/>
      <c r="AH551" s="799"/>
      <c r="AI551" s="799"/>
    </row>
    <row r="552" spans="21:35" ht="12.75">
      <c r="U552" s="762"/>
      <c r="V552" s="761"/>
      <c r="W552" s="760"/>
      <c r="X552" s="799"/>
      <c r="Y552" s="799"/>
      <c r="Z552" s="799"/>
      <c r="AA552" s="799"/>
      <c r="AB552" s="799"/>
      <c r="AC552" s="799"/>
      <c r="AD552" s="799"/>
      <c r="AE552" s="799"/>
      <c r="AF552" s="799"/>
      <c r="AG552" s="799"/>
      <c r="AH552" s="799"/>
      <c r="AI552" s="799"/>
    </row>
    <row r="553" spans="21:35" ht="12.75">
      <c r="U553" s="762"/>
      <c r="V553" s="761"/>
      <c r="W553" s="760"/>
      <c r="X553" s="799"/>
      <c r="Y553" s="799"/>
      <c r="Z553" s="799"/>
      <c r="AA553" s="799"/>
      <c r="AB553" s="799"/>
      <c r="AC553" s="799"/>
      <c r="AD553" s="799"/>
      <c r="AE553" s="799"/>
      <c r="AF553" s="799"/>
      <c r="AG553" s="799"/>
      <c r="AH553" s="799"/>
      <c r="AI553" s="799"/>
    </row>
    <row r="554" spans="21:35" ht="12.75">
      <c r="U554" s="762"/>
      <c r="V554" s="761"/>
      <c r="W554" s="760"/>
      <c r="X554" s="799"/>
      <c r="Y554" s="799"/>
      <c r="Z554" s="799"/>
      <c r="AA554" s="799"/>
      <c r="AB554" s="799"/>
      <c r="AC554" s="799"/>
      <c r="AD554" s="799"/>
      <c r="AE554" s="799"/>
      <c r="AF554" s="799"/>
      <c r="AG554" s="799"/>
      <c r="AH554" s="799"/>
      <c r="AI554" s="799"/>
    </row>
    <row r="555" spans="21:35" ht="12.75">
      <c r="U555" s="762"/>
      <c r="V555" s="761"/>
      <c r="W555" s="760"/>
      <c r="X555" s="799"/>
      <c r="Y555" s="799"/>
      <c r="Z555" s="799"/>
      <c r="AA555" s="799"/>
      <c r="AB555" s="799"/>
      <c r="AC555" s="799"/>
      <c r="AD555" s="799"/>
      <c r="AE555" s="799"/>
      <c r="AF555" s="799"/>
      <c r="AG555" s="799"/>
      <c r="AH555" s="799"/>
      <c r="AI555" s="799"/>
    </row>
    <row r="556" spans="21:35" ht="12.75">
      <c r="U556" s="762"/>
      <c r="V556" s="761"/>
      <c r="W556" s="760"/>
      <c r="X556" s="799"/>
      <c r="Y556" s="799"/>
      <c r="Z556" s="799"/>
      <c r="AA556" s="799"/>
      <c r="AB556" s="799"/>
      <c r="AC556" s="799"/>
      <c r="AD556" s="799"/>
      <c r="AE556" s="799"/>
      <c r="AF556" s="799"/>
      <c r="AG556" s="799"/>
      <c r="AH556" s="799"/>
      <c r="AI556" s="799"/>
    </row>
    <row r="557" spans="21:35" ht="12.75">
      <c r="U557" s="762"/>
      <c r="V557" s="761"/>
      <c r="W557" s="760"/>
      <c r="X557" s="799"/>
      <c r="Y557" s="799"/>
      <c r="Z557" s="799"/>
      <c r="AA557" s="799"/>
      <c r="AB557" s="799"/>
      <c r="AC557" s="799"/>
      <c r="AD557" s="799"/>
      <c r="AE557" s="799"/>
      <c r="AF557" s="799"/>
      <c r="AG557" s="799"/>
      <c r="AH557" s="799"/>
      <c r="AI557" s="799"/>
    </row>
    <row r="558" spans="21:35" ht="12.75">
      <c r="U558" s="762"/>
      <c r="V558" s="761"/>
      <c r="W558" s="760"/>
      <c r="X558" s="799"/>
      <c r="Y558" s="799"/>
      <c r="Z558" s="799"/>
      <c r="AA558" s="799"/>
      <c r="AB558" s="799"/>
      <c r="AC558" s="799"/>
      <c r="AD558" s="799"/>
      <c r="AE558" s="799"/>
      <c r="AF558" s="799"/>
      <c r="AG558" s="799"/>
      <c r="AH558" s="799"/>
      <c r="AI558" s="799"/>
    </row>
    <row r="559" spans="21:35" ht="12.75">
      <c r="U559" s="762"/>
      <c r="V559" s="761"/>
      <c r="W559" s="760"/>
      <c r="X559" s="799"/>
      <c r="Y559" s="799"/>
      <c r="Z559" s="799"/>
      <c r="AA559" s="799"/>
      <c r="AB559" s="799"/>
      <c r="AC559" s="799"/>
      <c r="AD559" s="799"/>
      <c r="AE559" s="799"/>
      <c r="AF559" s="799"/>
      <c r="AG559" s="799"/>
      <c r="AH559" s="799"/>
      <c r="AI559" s="799"/>
    </row>
    <row r="560" spans="21:35" ht="12.75">
      <c r="U560" s="762"/>
      <c r="V560" s="761"/>
      <c r="W560" s="760"/>
      <c r="X560" s="799"/>
      <c r="Y560" s="799"/>
      <c r="Z560" s="799"/>
      <c r="AA560" s="799"/>
      <c r="AB560" s="799"/>
      <c r="AC560" s="774"/>
      <c r="AD560" s="799"/>
      <c r="AE560" s="799"/>
      <c r="AF560" s="799"/>
      <c r="AG560" s="799"/>
      <c r="AH560" s="799"/>
      <c r="AI560" s="799"/>
    </row>
    <row r="561" spans="21:35" ht="12.75">
      <c r="U561" s="762"/>
      <c r="V561" s="761"/>
      <c r="W561" s="760"/>
      <c r="X561" s="777"/>
      <c r="Y561" s="780"/>
      <c r="Z561" s="780"/>
      <c r="AA561" s="780"/>
      <c r="AB561" s="780"/>
      <c r="AC561" s="774"/>
      <c r="AD561" s="780"/>
      <c r="AE561" s="780"/>
      <c r="AF561" s="800"/>
      <c r="AG561" s="780"/>
      <c r="AH561" s="780"/>
      <c r="AI561" s="779"/>
    </row>
    <row r="562" spans="21:35" ht="12.75">
      <c r="U562" s="762"/>
      <c r="V562" s="761"/>
      <c r="W562" s="760"/>
      <c r="X562" s="777"/>
      <c r="Y562" s="780"/>
      <c r="Z562" s="780"/>
      <c r="AA562" s="780"/>
      <c r="AB562" s="780"/>
      <c r="AC562" s="774"/>
      <c r="AD562" s="780"/>
      <c r="AE562" s="780"/>
      <c r="AF562" s="800"/>
      <c r="AG562" s="780"/>
      <c r="AH562" s="780"/>
      <c r="AI562" s="779"/>
    </row>
    <row r="563" spans="21:35" ht="12.75">
      <c r="U563" s="762"/>
      <c r="V563" s="761"/>
      <c r="W563" s="760"/>
      <c r="X563" s="777"/>
      <c r="Y563" s="780"/>
      <c r="Z563" s="780"/>
      <c r="AA563" s="780"/>
      <c r="AB563" s="780"/>
      <c r="AC563" s="774"/>
      <c r="AD563" s="780"/>
      <c r="AE563" s="780"/>
      <c r="AF563" s="800"/>
      <c r="AG563" s="780"/>
      <c r="AH563" s="780"/>
      <c r="AI563" s="779"/>
    </row>
    <row r="564" spans="21:35" ht="12.75">
      <c r="U564" s="762"/>
      <c r="V564" s="761"/>
      <c r="W564" s="760"/>
      <c r="X564" s="777"/>
      <c r="Y564" s="780"/>
      <c r="Z564" s="780"/>
      <c r="AA564" s="780"/>
      <c r="AB564" s="780"/>
      <c r="AC564" s="774"/>
      <c r="AD564" s="780"/>
      <c r="AE564" s="780"/>
      <c r="AF564" s="800"/>
      <c r="AG564" s="780"/>
      <c r="AH564" s="780"/>
      <c r="AI564" s="779"/>
    </row>
    <row r="565" spans="21:35" ht="12.75">
      <c r="U565" s="762"/>
      <c r="V565" s="761"/>
      <c r="W565" s="760"/>
      <c r="X565" s="777"/>
      <c r="Y565" s="780"/>
      <c r="Z565" s="780"/>
      <c r="AA565" s="780"/>
      <c r="AB565" s="780"/>
      <c r="AC565" s="774"/>
      <c r="AD565" s="780"/>
      <c r="AE565" s="780"/>
      <c r="AF565" s="800"/>
      <c r="AG565" s="780"/>
      <c r="AH565" s="780"/>
      <c r="AI565" s="779"/>
    </row>
    <row r="566" spans="21:35" ht="12.75">
      <c r="U566" s="762"/>
      <c r="V566" s="761"/>
      <c r="W566" s="760"/>
      <c r="X566" s="777"/>
      <c r="Y566" s="780"/>
      <c r="Z566" s="780"/>
      <c r="AA566" s="780"/>
      <c r="AB566" s="780"/>
      <c r="AC566" s="774"/>
      <c r="AD566" s="780"/>
      <c r="AE566" s="780"/>
      <c r="AF566" s="800"/>
      <c r="AG566" s="780"/>
      <c r="AH566" s="780"/>
      <c r="AI566" s="779"/>
    </row>
    <row r="567" spans="21:35" ht="12.75">
      <c r="U567" s="762"/>
      <c r="V567" s="761"/>
      <c r="W567" s="760"/>
      <c r="X567" s="777"/>
      <c r="Y567" s="780"/>
      <c r="Z567" s="780"/>
      <c r="AA567" s="780"/>
      <c r="AB567" s="780"/>
      <c r="AC567" s="774"/>
      <c r="AD567" s="780"/>
      <c r="AE567" s="780"/>
      <c r="AF567" s="800"/>
      <c r="AG567" s="780"/>
      <c r="AH567" s="780"/>
      <c r="AI567" s="779"/>
    </row>
    <row r="568" spans="21:35" ht="12.75">
      <c r="U568" s="762"/>
      <c r="V568" s="761"/>
      <c r="W568" s="760"/>
      <c r="X568" s="777"/>
      <c r="Y568" s="780"/>
      <c r="Z568" s="780"/>
      <c r="AA568" s="780"/>
      <c r="AB568" s="780"/>
      <c r="AC568" s="774"/>
      <c r="AD568" s="780"/>
      <c r="AE568" s="780"/>
      <c r="AF568" s="800"/>
      <c r="AG568" s="780"/>
      <c r="AH568" s="780"/>
      <c r="AI568" s="779"/>
    </row>
    <row r="569" spans="21:35" ht="12.75">
      <c r="U569" s="762"/>
      <c r="V569" s="761"/>
      <c r="W569" s="760"/>
      <c r="X569" s="777"/>
      <c r="Y569" s="777"/>
      <c r="Z569" s="777"/>
      <c r="AA569" s="777"/>
      <c r="AB569" s="777"/>
      <c r="AC569" s="774"/>
      <c r="AD569" s="777"/>
      <c r="AE569" s="777"/>
      <c r="AF569" s="777"/>
      <c r="AG569" s="777"/>
      <c r="AH569" s="777"/>
      <c r="AI569" s="777"/>
    </row>
    <row r="570" spans="21:35" ht="12.75">
      <c r="U570" s="762"/>
      <c r="V570" s="761"/>
      <c r="W570" s="760"/>
      <c r="X570" s="777"/>
      <c r="Y570" s="777"/>
      <c r="Z570" s="777"/>
      <c r="AA570" s="777"/>
      <c r="AB570" s="777"/>
      <c r="AC570" s="774"/>
      <c r="AD570" s="777"/>
      <c r="AE570" s="777"/>
      <c r="AF570" s="777"/>
      <c r="AG570" s="777"/>
      <c r="AH570" s="777"/>
      <c r="AI570" s="777"/>
    </row>
    <row r="571" spans="21:35" ht="12.75">
      <c r="U571" s="762"/>
      <c r="V571" s="761"/>
      <c r="W571" s="760"/>
      <c r="X571" s="777"/>
      <c r="Y571" s="777"/>
      <c r="Z571" s="777"/>
      <c r="AA571" s="777"/>
      <c r="AB571" s="777"/>
      <c r="AC571" s="774"/>
      <c r="AD571" s="777"/>
      <c r="AE571" s="777"/>
      <c r="AF571" s="777"/>
      <c r="AG571" s="777"/>
      <c r="AH571" s="777"/>
      <c r="AI571" s="777"/>
    </row>
    <row r="572" spans="21:35" ht="12.75">
      <c r="U572" s="762"/>
      <c r="V572" s="761"/>
      <c r="W572" s="760"/>
      <c r="X572" s="777"/>
      <c r="Y572" s="777"/>
      <c r="Z572" s="777"/>
      <c r="AA572" s="777"/>
      <c r="AB572" s="777"/>
      <c r="AC572" s="774"/>
      <c r="AD572" s="777"/>
      <c r="AE572" s="777"/>
      <c r="AF572" s="777"/>
      <c r="AG572" s="777"/>
      <c r="AH572" s="777"/>
      <c r="AI572" s="777"/>
    </row>
    <row r="573" spans="21:35" ht="12.75">
      <c r="U573" s="762"/>
      <c r="V573" s="761"/>
      <c r="W573" s="760"/>
      <c r="X573" s="777"/>
      <c r="Y573" s="777"/>
      <c r="Z573" s="777"/>
      <c r="AA573" s="777"/>
      <c r="AB573" s="777"/>
      <c r="AC573" s="774"/>
      <c r="AD573" s="777"/>
      <c r="AE573" s="777"/>
      <c r="AF573" s="777"/>
      <c r="AG573" s="777"/>
      <c r="AH573" s="777"/>
      <c r="AI573" s="777"/>
    </row>
    <row r="574" spans="21:35" ht="12.75">
      <c r="U574" s="762"/>
      <c r="V574" s="761"/>
      <c r="W574" s="760"/>
      <c r="X574" s="777"/>
      <c r="Y574" s="777"/>
      <c r="Z574" s="777"/>
      <c r="AA574" s="777"/>
      <c r="AB574" s="777"/>
      <c r="AC574" s="774"/>
      <c r="AD574" s="777"/>
      <c r="AE574" s="777"/>
      <c r="AF574" s="777"/>
      <c r="AG574" s="777"/>
      <c r="AH574" s="777"/>
      <c r="AI574" s="777"/>
    </row>
    <row r="575" spans="21:35" ht="12.75">
      <c r="U575" s="762"/>
      <c r="V575" s="761"/>
      <c r="W575" s="760"/>
      <c r="X575" s="777"/>
      <c r="Y575" s="777"/>
      <c r="Z575" s="777"/>
      <c r="AA575" s="777"/>
      <c r="AB575" s="777"/>
      <c r="AC575" s="774"/>
      <c r="AD575" s="777"/>
      <c r="AE575" s="777"/>
      <c r="AF575" s="777"/>
      <c r="AG575" s="777"/>
      <c r="AH575" s="777"/>
      <c r="AI575" s="777"/>
    </row>
    <row r="576" spans="21:35" ht="12.75">
      <c r="U576" s="762"/>
      <c r="V576" s="761"/>
      <c r="W576" s="760"/>
      <c r="X576" s="777"/>
      <c r="Y576" s="777"/>
      <c r="Z576" s="777"/>
      <c r="AA576" s="777"/>
      <c r="AB576" s="777"/>
      <c r="AC576" s="774"/>
      <c r="AD576" s="777"/>
      <c r="AE576" s="777"/>
      <c r="AF576" s="777"/>
      <c r="AG576" s="777"/>
      <c r="AH576" s="777"/>
      <c r="AI576" s="777"/>
    </row>
    <row r="577" spans="21:35" ht="12.75">
      <c r="U577" s="762"/>
      <c r="V577" s="761"/>
      <c r="W577" s="760"/>
      <c r="X577" s="777"/>
      <c r="Y577" s="777"/>
      <c r="Z577" s="777"/>
      <c r="AA577" s="777"/>
      <c r="AB577" s="777"/>
      <c r="AC577" s="774"/>
      <c r="AD577" s="777"/>
      <c r="AE577" s="777"/>
      <c r="AF577" s="777"/>
      <c r="AG577" s="777"/>
      <c r="AH577" s="777"/>
      <c r="AI577" s="777"/>
    </row>
    <row r="578" spans="21:35" ht="12.75">
      <c r="U578" s="762"/>
      <c r="V578" s="761"/>
      <c r="W578" s="760"/>
      <c r="X578" s="777"/>
      <c r="Y578" s="777"/>
      <c r="Z578" s="777"/>
      <c r="AA578" s="777"/>
      <c r="AB578" s="777"/>
      <c r="AC578" s="774"/>
      <c r="AD578" s="777"/>
      <c r="AE578" s="777"/>
      <c r="AF578" s="777"/>
      <c r="AG578" s="777"/>
      <c r="AH578" s="777"/>
      <c r="AI578" s="777"/>
    </row>
    <row r="579" spans="21:35" ht="12.75">
      <c r="U579" s="762"/>
      <c r="V579" s="761"/>
      <c r="W579" s="760"/>
      <c r="X579" s="777"/>
      <c r="Y579" s="777"/>
      <c r="Z579" s="777"/>
      <c r="AA579" s="777"/>
      <c r="AB579" s="777"/>
      <c r="AC579" s="774"/>
      <c r="AD579" s="777"/>
      <c r="AE579" s="777"/>
      <c r="AF579" s="777"/>
      <c r="AG579" s="777"/>
      <c r="AH579" s="777"/>
      <c r="AI579" s="777"/>
    </row>
    <row r="580" spans="21:35" ht="12.75">
      <c r="U580" s="762"/>
      <c r="V580" s="761"/>
      <c r="W580" s="760"/>
      <c r="X580" s="777"/>
      <c r="Y580" s="777"/>
      <c r="Z580" s="777"/>
      <c r="AA580" s="777"/>
      <c r="AB580" s="777"/>
      <c r="AC580" s="774"/>
      <c r="AD580" s="777"/>
      <c r="AE580" s="777"/>
      <c r="AF580" s="777"/>
      <c r="AG580" s="777"/>
      <c r="AH580" s="777"/>
      <c r="AI580" s="777"/>
    </row>
    <row r="581" spans="21:35" ht="12.75">
      <c r="U581" s="762"/>
      <c r="V581" s="761"/>
      <c r="W581" s="760"/>
      <c r="X581" s="777"/>
      <c r="Y581" s="777"/>
      <c r="Z581" s="777"/>
      <c r="AA581" s="777"/>
      <c r="AB581" s="777"/>
      <c r="AC581" s="774"/>
      <c r="AD581" s="777"/>
      <c r="AE581" s="777"/>
      <c r="AF581" s="777"/>
      <c r="AG581" s="777"/>
      <c r="AH581" s="777"/>
      <c r="AI581" s="777"/>
    </row>
    <row r="582" spans="21:35" ht="12.75">
      <c r="U582" s="762"/>
      <c r="V582" s="761"/>
      <c r="W582" s="760"/>
      <c r="X582" s="777"/>
      <c r="Y582" s="777"/>
      <c r="Z582" s="777"/>
      <c r="AA582" s="777"/>
      <c r="AB582" s="777"/>
      <c r="AC582" s="774"/>
      <c r="AD582" s="777"/>
      <c r="AE582" s="777"/>
      <c r="AF582" s="777"/>
      <c r="AG582" s="777"/>
      <c r="AH582" s="777"/>
      <c r="AI582" s="777"/>
    </row>
    <row r="583" spans="21:35" ht="12.75">
      <c r="U583" s="762"/>
      <c r="V583" s="761"/>
      <c r="W583" s="760"/>
      <c r="X583" s="777"/>
      <c r="Y583" s="777"/>
      <c r="Z583" s="777"/>
      <c r="AA583" s="777"/>
      <c r="AB583" s="777"/>
      <c r="AC583" s="774"/>
      <c r="AD583" s="777"/>
      <c r="AE583" s="777"/>
      <c r="AF583" s="777"/>
      <c r="AG583" s="777"/>
      <c r="AH583" s="777"/>
      <c r="AI583" s="777"/>
    </row>
    <row r="584" spans="21:35" ht="12.75">
      <c r="U584" s="762"/>
      <c r="V584" s="761"/>
      <c r="W584" s="760"/>
      <c r="X584" s="777"/>
      <c r="Y584" s="777"/>
      <c r="Z584" s="777"/>
      <c r="AA584" s="777"/>
      <c r="AB584" s="777"/>
      <c r="AC584" s="774"/>
      <c r="AD584" s="777"/>
      <c r="AE584" s="777"/>
      <c r="AF584" s="777"/>
      <c r="AG584" s="777"/>
      <c r="AH584" s="777"/>
      <c r="AI584" s="777"/>
    </row>
    <row r="585" spans="21:35" ht="12.75">
      <c r="U585" s="762"/>
      <c r="V585" s="761"/>
      <c r="W585" s="760"/>
      <c r="X585" s="777"/>
      <c r="Y585" s="777"/>
      <c r="Z585" s="777"/>
      <c r="AA585" s="777"/>
      <c r="AB585" s="777"/>
      <c r="AC585" s="774"/>
      <c r="AD585" s="777"/>
      <c r="AE585" s="777"/>
      <c r="AF585" s="777"/>
      <c r="AG585" s="777"/>
      <c r="AH585" s="777"/>
      <c r="AI585" s="777"/>
    </row>
    <row r="586" spans="21:35" ht="13.5" thickBot="1">
      <c r="U586" s="761"/>
      <c r="V586" s="761"/>
      <c r="W586" s="760"/>
      <c r="X586" s="777"/>
      <c r="Y586" s="777"/>
      <c r="Z586" s="777"/>
      <c r="AA586" s="777"/>
      <c r="AB586" s="777"/>
      <c r="AC586" s="774"/>
      <c r="AD586" s="777"/>
      <c r="AE586" s="777"/>
      <c r="AF586" s="777"/>
      <c r="AG586" s="777"/>
      <c r="AH586" s="777"/>
      <c r="AI586" s="777"/>
    </row>
    <row r="587" spans="21:35" ht="12.75">
      <c r="U587" s="761"/>
      <c r="V587" s="769"/>
      <c r="W587" s="760"/>
      <c r="X587" s="777"/>
      <c r="Y587" s="777"/>
      <c r="Z587" s="777"/>
      <c r="AA587" s="777"/>
      <c r="AB587" s="777"/>
      <c r="AC587" s="774"/>
      <c r="AD587" s="777"/>
      <c r="AE587" s="777"/>
      <c r="AF587" s="777"/>
      <c r="AG587" s="777"/>
      <c r="AH587" s="777"/>
      <c r="AI587" s="777"/>
    </row>
    <row r="588" spans="21:35" ht="12.75">
      <c r="U588" s="762"/>
      <c r="V588" s="761"/>
      <c r="W588" s="760"/>
      <c r="X588" s="777"/>
      <c r="Y588" s="777"/>
      <c r="Z588" s="777"/>
      <c r="AA588" s="777"/>
      <c r="AB588" s="777"/>
      <c r="AC588" s="774"/>
      <c r="AD588" s="777"/>
      <c r="AE588" s="777"/>
      <c r="AF588" s="777"/>
      <c r="AG588" s="777"/>
      <c r="AH588" s="777"/>
      <c r="AI588" s="777"/>
    </row>
    <row r="589" spans="21:35" ht="12.75">
      <c r="U589" s="762"/>
      <c r="V589" s="761"/>
      <c r="W589" s="760"/>
      <c r="X589" s="777"/>
      <c r="Y589" s="777"/>
      <c r="Z589" s="777"/>
      <c r="AA589" s="777"/>
      <c r="AB589" s="777"/>
      <c r="AC589" s="774"/>
      <c r="AD589" s="777"/>
      <c r="AE589" s="777"/>
      <c r="AF589" s="777"/>
      <c r="AG589" s="777"/>
      <c r="AH589" s="777"/>
      <c r="AI589" s="777"/>
    </row>
    <row r="590" spans="21:35" ht="12.75">
      <c r="U590" s="762"/>
      <c r="V590" s="761"/>
      <c r="W590" s="760"/>
      <c r="X590" s="777"/>
      <c r="Y590" s="777"/>
      <c r="Z590" s="777"/>
      <c r="AA590" s="777"/>
      <c r="AB590" s="777"/>
      <c r="AC590" s="774"/>
      <c r="AD590" s="777"/>
      <c r="AE590" s="777"/>
      <c r="AF590" s="777"/>
      <c r="AG590" s="777"/>
      <c r="AH590" s="777"/>
      <c r="AI590" s="777"/>
    </row>
    <row r="591" spans="21:35" ht="12.75">
      <c r="U591" s="762"/>
      <c r="V591" s="761"/>
      <c r="W591" s="760"/>
      <c r="X591" s="777"/>
      <c r="Y591" s="777"/>
      <c r="Z591" s="777"/>
      <c r="AA591" s="777"/>
      <c r="AB591" s="777"/>
      <c r="AC591" s="774"/>
      <c r="AD591" s="777"/>
      <c r="AE591" s="777"/>
      <c r="AF591" s="777"/>
      <c r="AG591" s="777"/>
      <c r="AH591" s="777"/>
      <c r="AI591" s="777"/>
    </row>
    <row r="592" spans="21:35" ht="12.75">
      <c r="U592" s="762"/>
      <c r="V592" s="761"/>
      <c r="W592" s="760"/>
      <c r="X592" s="777"/>
      <c r="Y592" s="777"/>
      <c r="Z592" s="777"/>
      <c r="AA592" s="777"/>
      <c r="AB592" s="777"/>
      <c r="AC592" s="774"/>
      <c r="AD592" s="777"/>
      <c r="AE592" s="777"/>
      <c r="AF592" s="777"/>
      <c r="AG592" s="777"/>
      <c r="AH592" s="777"/>
      <c r="AI592" s="777"/>
    </row>
    <row r="593" spans="21:35" ht="12.75">
      <c r="U593" s="762"/>
      <c r="V593" s="761"/>
      <c r="W593" s="760"/>
      <c r="X593" s="777"/>
      <c r="Y593" s="777"/>
      <c r="Z593" s="777"/>
      <c r="AA593" s="777"/>
      <c r="AB593" s="777"/>
      <c r="AC593" s="774"/>
      <c r="AD593" s="777"/>
      <c r="AE593" s="777"/>
      <c r="AF593" s="777"/>
      <c r="AG593" s="777"/>
      <c r="AH593" s="777"/>
      <c r="AI593" s="777"/>
    </row>
    <row r="594" spans="21:35" ht="12.75">
      <c r="U594" s="762"/>
      <c r="V594" s="761"/>
      <c r="W594" s="760"/>
      <c r="X594" s="777"/>
      <c r="Y594" s="777"/>
      <c r="Z594" s="777"/>
      <c r="AA594" s="777"/>
      <c r="AB594" s="777"/>
      <c r="AC594" s="774"/>
      <c r="AD594" s="777"/>
      <c r="AE594" s="777"/>
      <c r="AF594" s="777"/>
      <c r="AG594" s="777"/>
      <c r="AH594" s="777"/>
      <c r="AI594" s="777"/>
    </row>
    <row r="595" spans="21:35" ht="12.75">
      <c r="U595" s="762"/>
      <c r="V595" s="761"/>
      <c r="W595" s="760"/>
      <c r="X595" s="777"/>
      <c r="Y595" s="777"/>
      <c r="Z595" s="777"/>
      <c r="AA595" s="777"/>
      <c r="AB595" s="777"/>
      <c r="AC595" s="774"/>
      <c r="AD595" s="777"/>
      <c r="AE595" s="777"/>
      <c r="AF595" s="777"/>
      <c r="AG595" s="777"/>
      <c r="AH595" s="777"/>
      <c r="AI595" s="777"/>
    </row>
    <row r="596" spans="21:35" ht="12.75">
      <c r="U596" s="762"/>
      <c r="V596" s="761"/>
      <c r="W596" s="760"/>
      <c r="X596" s="777"/>
      <c r="Y596" s="777"/>
      <c r="Z596" s="777"/>
      <c r="AA596" s="777"/>
      <c r="AB596" s="777"/>
      <c r="AC596" s="774"/>
      <c r="AD596" s="777"/>
      <c r="AE596" s="777"/>
      <c r="AF596" s="777"/>
      <c r="AG596" s="777"/>
      <c r="AH596" s="777"/>
      <c r="AI596" s="777"/>
    </row>
    <row r="597" spans="21:35" ht="12.75">
      <c r="U597" s="762"/>
      <c r="V597" s="761"/>
      <c r="W597" s="760"/>
      <c r="X597" s="777"/>
      <c r="Y597" s="777"/>
      <c r="Z597" s="777"/>
      <c r="AA597" s="777"/>
      <c r="AB597" s="777"/>
      <c r="AC597" s="774"/>
      <c r="AD597" s="777"/>
      <c r="AE597" s="777"/>
      <c r="AF597" s="777"/>
      <c r="AG597" s="777"/>
      <c r="AH597" s="777"/>
      <c r="AI597" s="777"/>
    </row>
    <row r="598" spans="21:35" ht="12.75">
      <c r="U598" s="762"/>
      <c r="V598" s="761"/>
      <c r="W598" s="760"/>
      <c r="X598" s="777"/>
      <c r="Y598" s="777"/>
      <c r="Z598" s="777"/>
      <c r="AA598" s="777"/>
      <c r="AB598" s="777"/>
      <c r="AC598" s="774"/>
      <c r="AD598" s="777"/>
      <c r="AE598" s="777"/>
      <c r="AF598" s="777"/>
      <c r="AG598" s="777"/>
      <c r="AH598" s="777"/>
      <c r="AI598" s="777"/>
    </row>
    <row r="599" spans="21:35" ht="12.75">
      <c r="U599" s="762"/>
      <c r="V599" s="761"/>
      <c r="W599" s="760"/>
      <c r="X599" s="777"/>
      <c r="Y599" s="777"/>
      <c r="Z599" s="777"/>
      <c r="AA599" s="777"/>
      <c r="AB599" s="777"/>
      <c r="AC599" s="774"/>
      <c r="AD599" s="777"/>
      <c r="AE599" s="777"/>
      <c r="AF599" s="777"/>
      <c r="AG599" s="777"/>
      <c r="AH599" s="777"/>
      <c r="AI599" s="777"/>
    </row>
    <row r="600" spans="21:35" ht="12.75">
      <c r="U600" s="762"/>
      <c r="V600" s="761"/>
      <c r="W600" s="760"/>
      <c r="X600" s="777"/>
      <c r="Y600" s="777"/>
      <c r="Z600" s="777"/>
      <c r="AA600" s="777"/>
      <c r="AB600" s="777"/>
      <c r="AC600" s="774"/>
      <c r="AD600" s="777"/>
      <c r="AE600" s="777"/>
      <c r="AF600" s="777"/>
      <c r="AG600" s="777"/>
      <c r="AH600" s="777"/>
      <c r="AI600" s="777"/>
    </row>
    <row r="601" spans="21:35" ht="12.75">
      <c r="U601" s="762"/>
      <c r="V601" s="761"/>
      <c r="W601" s="760"/>
      <c r="X601" s="777"/>
      <c r="Y601" s="777"/>
      <c r="Z601" s="777"/>
      <c r="AA601" s="777"/>
      <c r="AB601" s="777"/>
      <c r="AC601" s="774"/>
      <c r="AD601" s="777"/>
      <c r="AE601" s="777"/>
      <c r="AF601" s="777"/>
      <c r="AG601" s="777"/>
      <c r="AH601" s="777"/>
      <c r="AI601" s="777"/>
    </row>
    <row r="602" spans="21:35" ht="12.75">
      <c r="U602" s="762"/>
      <c r="V602" s="761"/>
      <c r="W602" s="760"/>
      <c r="X602" s="777"/>
      <c r="Y602" s="777"/>
      <c r="Z602" s="777"/>
      <c r="AA602" s="777"/>
      <c r="AB602" s="777"/>
      <c r="AC602" s="774"/>
      <c r="AD602" s="777"/>
      <c r="AE602" s="777"/>
      <c r="AF602" s="777"/>
      <c r="AG602" s="777"/>
      <c r="AH602" s="777"/>
      <c r="AI602" s="777"/>
    </row>
    <row r="603" spans="21:35" ht="12.75">
      <c r="U603" s="762"/>
      <c r="V603" s="761"/>
      <c r="W603" s="760"/>
      <c r="X603" s="777"/>
      <c r="Y603" s="777"/>
      <c r="Z603" s="777"/>
      <c r="AA603" s="777"/>
      <c r="AB603" s="777"/>
      <c r="AC603" s="774"/>
      <c r="AD603" s="777"/>
      <c r="AE603" s="777"/>
      <c r="AF603" s="777"/>
      <c r="AG603" s="777"/>
      <c r="AH603" s="777"/>
      <c r="AI603" s="777"/>
    </row>
    <row r="604" spans="21:35" ht="12.75">
      <c r="U604" s="762"/>
      <c r="V604" s="761"/>
      <c r="W604" s="760"/>
      <c r="X604" s="777"/>
      <c r="Y604" s="777"/>
      <c r="Z604" s="777"/>
      <c r="AA604" s="777"/>
      <c r="AB604" s="777"/>
      <c r="AC604" s="774"/>
      <c r="AD604" s="777"/>
      <c r="AE604" s="777"/>
      <c r="AF604" s="777"/>
      <c r="AG604" s="777"/>
      <c r="AH604" s="777"/>
      <c r="AI604" s="777"/>
    </row>
    <row r="605" spans="21:35" ht="12.75">
      <c r="U605" s="762"/>
      <c r="V605" s="761"/>
      <c r="W605" s="760"/>
      <c r="X605" s="777"/>
      <c r="Y605" s="777"/>
      <c r="Z605" s="777"/>
      <c r="AA605" s="777"/>
      <c r="AB605" s="777"/>
      <c r="AC605" s="774"/>
      <c r="AD605" s="777"/>
      <c r="AE605" s="777"/>
      <c r="AF605" s="777"/>
      <c r="AG605" s="777"/>
      <c r="AH605" s="777"/>
      <c r="AI605" s="777"/>
    </row>
    <row r="606" spans="21:35" ht="12.75">
      <c r="U606" s="762"/>
      <c r="V606" s="761"/>
      <c r="W606" s="760"/>
      <c r="X606" s="777"/>
      <c r="Y606" s="777"/>
      <c r="Z606" s="777"/>
      <c r="AA606" s="777"/>
      <c r="AB606" s="777"/>
      <c r="AC606" s="774"/>
      <c r="AD606" s="777"/>
      <c r="AE606" s="777"/>
      <c r="AF606" s="777"/>
      <c r="AG606" s="777"/>
      <c r="AH606" s="777"/>
      <c r="AI606" s="777"/>
    </row>
    <row r="607" spans="21:35" ht="12.75">
      <c r="U607" s="762"/>
      <c r="V607" s="761"/>
      <c r="W607" s="760"/>
      <c r="X607" s="777"/>
      <c r="Y607" s="777"/>
      <c r="Z607" s="777"/>
      <c r="AA607" s="777"/>
      <c r="AB607" s="777"/>
      <c r="AC607" s="774"/>
      <c r="AD607" s="777"/>
      <c r="AE607" s="777"/>
      <c r="AF607" s="777"/>
      <c r="AG607" s="777"/>
      <c r="AH607" s="777"/>
      <c r="AI607" s="777"/>
    </row>
    <row r="608" spans="21:35" ht="12.75">
      <c r="U608" s="762"/>
      <c r="V608" s="761"/>
      <c r="W608" s="760"/>
      <c r="X608" s="777"/>
      <c r="Y608" s="777"/>
      <c r="Z608" s="777"/>
      <c r="AA608" s="777"/>
      <c r="AB608" s="777"/>
      <c r="AC608" s="774"/>
      <c r="AD608" s="777"/>
      <c r="AE608" s="777"/>
      <c r="AF608" s="777"/>
      <c r="AG608" s="777"/>
      <c r="AH608" s="777"/>
      <c r="AI608" s="777"/>
    </row>
    <row r="609" spans="21:35" ht="12.75">
      <c r="U609" s="762"/>
      <c r="V609" s="761"/>
      <c r="W609" s="760"/>
      <c r="X609" s="777"/>
      <c r="Y609" s="777"/>
      <c r="Z609" s="777"/>
      <c r="AA609" s="777"/>
      <c r="AB609" s="777"/>
      <c r="AC609" s="774"/>
      <c r="AD609" s="777"/>
      <c r="AE609" s="777"/>
      <c r="AF609" s="777"/>
      <c r="AG609" s="777"/>
      <c r="AH609" s="777"/>
      <c r="AI609" s="777"/>
    </row>
    <row r="610" spans="21:35" ht="12.75">
      <c r="U610" s="762"/>
      <c r="V610" s="761"/>
      <c r="W610" s="760"/>
      <c r="X610" s="777"/>
      <c r="Y610" s="777"/>
      <c r="Z610" s="777"/>
      <c r="AA610" s="777"/>
      <c r="AB610" s="777"/>
      <c r="AC610" s="774"/>
      <c r="AD610" s="777"/>
      <c r="AE610" s="777"/>
      <c r="AF610" s="777"/>
      <c r="AG610" s="777"/>
      <c r="AH610" s="777"/>
      <c r="AI610" s="777"/>
    </row>
    <row r="611" spans="21:35" ht="12.75">
      <c r="U611" s="762"/>
      <c r="V611" s="761"/>
      <c r="W611" s="760"/>
      <c r="X611" s="777"/>
      <c r="Y611" s="777"/>
      <c r="Z611" s="777"/>
      <c r="AA611" s="777"/>
      <c r="AB611" s="777"/>
      <c r="AC611" s="774"/>
      <c r="AD611" s="777"/>
      <c r="AE611" s="777"/>
      <c r="AF611" s="777"/>
      <c r="AG611" s="777"/>
      <c r="AH611" s="777"/>
      <c r="AI611" s="777"/>
    </row>
    <row r="612" spans="21:35" ht="12.75">
      <c r="U612" s="762"/>
      <c r="V612" s="761"/>
      <c r="W612" s="760"/>
      <c r="X612" s="777"/>
      <c r="Y612" s="777"/>
      <c r="Z612" s="777"/>
      <c r="AA612" s="777"/>
      <c r="AB612" s="777"/>
      <c r="AC612" s="774"/>
      <c r="AD612" s="777"/>
      <c r="AE612" s="777"/>
      <c r="AF612" s="777"/>
      <c r="AG612" s="777"/>
      <c r="AH612" s="777"/>
      <c r="AI612" s="777"/>
    </row>
    <row r="613" spans="21:35" ht="12.75">
      <c r="U613" s="762"/>
      <c r="V613" s="761"/>
      <c r="W613" s="760"/>
      <c r="X613" s="777"/>
      <c r="Y613" s="777"/>
      <c r="Z613" s="777"/>
      <c r="AA613" s="777"/>
      <c r="AB613" s="777"/>
      <c r="AC613" s="774"/>
      <c r="AD613" s="777"/>
      <c r="AE613" s="777"/>
      <c r="AF613" s="777"/>
      <c r="AG613" s="777"/>
      <c r="AH613" s="777"/>
      <c r="AI613" s="777"/>
    </row>
    <row r="614" spans="21:35" ht="12.75">
      <c r="U614" s="762"/>
      <c r="V614" s="761"/>
      <c r="W614" s="760"/>
      <c r="X614" s="777"/>
      <c r="Y614" s="777"/>
      <c r="Z614" s="777"/>
      <c r="AA614" s="777"/>
      <c r="AB614" s="777"/>
      <c r="AC614" s="774"/>
      <c r="AD614" s="777"/>
      <c r="AE614" s="777"/>
      <c r="AF614" s="777"/>
      <c r="AG614" s="777"/>
      <c r="AH614" s="777"/>
      <c r="AI614" s="777"/>
    </row>
    <row r="615" spans="21:35" ht="12.75">
      <c r="U615" s="762"/>
      <c r="V615" s="761"/>
      <c r="W615" s="760"/>
      <c r="X615" s="777"/>
      <c r="Y615" s="777"/>
      <c r="Z615" s="777"/>
      <c r="AA615" s="777"/>
      <c r="AB615" s="777"/>
      <c r="AC615" s="774"/>
      <c r="AD615" s="777"/>
      <c r="AE615" s="777"/>
      <c r="AF615" s="777"/>
      <c r="AG615" s="777"/>
      <c r="AH615" s="777"/>
      <c r="AI615" s="777"/>
    </row>
    <row r="616" spans="21:35" ht="12.75">
      <c r="U616" s="762"/>
      <c r="V616" s="761"/>
      <c r="W616" s="760"/>
      <c r="X616" s="777"/>
      <c r="Y616" s="777"/>
      <c r="Z616" s="777"/>
      <c r="AA616" s="777"/>
      <c r="AB616" s="777"/>
      <c r="AC616" s="774"/>
      <c r="AD616" s="777"/>
      <c r="AE616" s="777"/>
      <c r="AF616" s="777"/>
      <c r="AG616" s="777"/>
      <c r="AH616" s="777"/>
      <c r="AI616" s="777"/>
    </row>
    <row r="617" spans="21:35" ht="12.75">
      <c r="U617" s="762"/>
      <c r="V617" s="761"/>
      <c r="W617" s="760"/>
      <c r="X617" s="777"/>
      <c r="Y617" s="777"/>
      <c r="Z617" s="777"/>
      <c r="AA617" s="777"/>
      <c r="AB617" s="777"/>
      <c r="AC617" s="774"/>
      <c r="AD617" s="777"/>
      <c r="AE617" s="777"/>
      <c r="AF617" s="777"/>
      <c r="AG617" s="777"/>
      <c r="AH617" s="777"/>
      <c r="AI617" s="777"/>
    </row>
    <row r="618" spans="21:35" ht="12.75">
      <c r="U618" s="762"/>
      <c r="V618" s="761"/>
      <c r="W618" s="760"/>
      <c r="X618" s="777"/>
      <c r="Y618" s="777"/>
      <c r="Z618" s="777"/>
      <c r="AA618" s="777"/>
      <c r="AB618" s="777"/>
      <c r="AC618" s="774"/>
      <c r="AD618" s="777"/>
      <c r="AE618" s="777"/>
      <c r="AF618" s="777"/>
      <c r="AG618" s="777"/>
      <c r="AH618" s="777"/>
      <c r="AI618" s="777"/>
    </row>
    <row r="619" spans="21:35" ht="12.75">
      <c r="U619" s="762"/>
      <c r="V619" s="761"/>
      <c r="W619" s="760"/>
      <c r="X619" s="777"/>
      <c r="Y619" s="777"/>
      <c r="Z619" s="777"/>
      <c r="AA619" s="777"/>
      <c r="AB619" s="777"/>
      <c r="AC619" s="774"/>
      <c r="AD619" s="777"/>
      <c r="AE619" s="777"/>
      <c r="AF619" s="777"/>
      <c r="AG619" s="777"/>
      <c r="AH619" s="777"/>
      <c r="AI619" s="777"/>
    </row>
    <row r="620" spans="21:35" ht="12.75">
      <c r="U620" s="762"/>
      <c r="V620" s="761"/>
      <c r="W620" s="760"/>
      <c r="X620" s="777"/>
      <c r="Y620" s="777"/>
      <c r="Z620" s="777"/>
      <c r="AA620" s="777"/>
      <c r="AB620" s="777"/>
      <c r="AC620" s="774"/>
      <c r="AD620" s="777"/>
      <c r="AE620" s="777"/>
      <c r="AF620" s="777"/>
      <c r="AG620" s="777"/>
      <c r="AH620" s="777"/>
      <c r="AI620" s="777"/>
    </row>
    <row r="621" spans="21:35" ht="12.75">
      <c r="U621" s="762"/>
      <c r="V621" s="761"/>
      <c r="W621" s="760"/>
      <c r="X621" s="777"/>
      <c r="Y621" s="777"/>
      <c r="Z621" s="777"/>
      <c r="AA621" s="777"/>
      <c r="AB621" s="777"/>
      <c r="AC621" s="774"/>
      <c r="AD621" s="777"/>
      <c r="AE621" s="777"/>
      <c r="AF621" s="777"/>
      <c r="AG621" s="777"/>
      <c r="AH621" s="777"/>
      <c r="AI621" s="777"/>
    </row>
    <row r="622" spans="21:35" ht="12.75">
      <c r="U622" s="762"/>
      <c r="V622" s="761"/>
      <c r="W622" s="760"/>
      <c r="X622" s="801"/>
      <c r="Y622" s="801"/>
      <c r="Z622" s="801"/>
      <c r="AA622" s="801"/>
      <c r="AB622" s="801"/>
      <c r="AC622" s="802"/>
      <c r="AD622" s="801"/>
      <c r="AE622" s="801"/>
      <c r="AF622" s="777"/>
      <c r="AG622" s="801"/>
      <c r="AH622" s="801"/>
      <c r="AI622" s="803"/>
    </row>
    <row r="623" spans="21:35" ht="12.75">
      <c r="U623" s="762"/>
      <c r="V623" s="761"/>
      <c r="W623" s="760"/>
      <c r="X623" s="801"/>
      <c r="Y623" s="801"/>
      <c r="Z623" s="801"/>
      <c r="AA623" s="801"/>
      <c r="AB623" s="801"/>
      <c r="AC623" s="802"/>
      <c r="AD623" s="801"/>
      <c r="AE623" s="801"/>
      <c r="AF623" s="777"/>
      <c r="AG623" s="801"/>
      <c r="AH623" s="801"/>
      <c r="AI623" s="803"/>
    </row>
    <row r="624" spans="21:35" ht="12.75">
      <c r="U624" s="762"/>
      <c r="V624" s="761"/>
      <c r="W624" s="760"/>
      <c r="X624" s="801"/>
      <c r="Y624" s="801"/>
      <c r="Z624" s="801"/>
      <c r="AA624" s="801"/>
      <c r="AB624" s="801"/>
      <c r="AC624" s="802"/>
      <c r="AD624" s="801"/>
      <c r="AE624" s="801"/>
      <c r="AF624" s="777"/>
      <c r="AG624" s="801"/>
      <c r="AH624" s="801"/>
      <c r="AI624" s="803"/>
    </row>
    <row r="625" spans="21:35" ht="12.75">
      <c r="U625" s="762"/>
      <c r="V625" s="761"/>
      <c r="W625" s="760"/>
      <c r="X625" s="801"/>
      <c r="Y625" s="801"/>
      <c r="Z625" s="801"/>
      <c r="AA625" s="801"/>
      <c r="AB625" s="801"/>
      <c r="AC625" s="802"/>
      <c r="AD625" s="801"/>
      <c r="AE625" s="801"/>
      <c r="AF625" s="777"/>
      <c r="AG625" s="801"/>
      <c r="AH625" s="801"/>
      <c r="AI625" s="803"/>
    </row>
    <row r="626" spans="21:35" ht="12.75">
      <c r="U626" s="762"/>
      <c r="V626" s="761"/>
      <c r="W626" s="760"/>
      <c r="X626" s="801"/>
      <c r="Y626" s="801"/>
      <c r="Z626" s="801"/>
      <c r="AA626" s="801"/>
      <c r="AB626" s="801"/>
      <c r="AC626" s="804"/>
      <c r="AD626" s="801"/>
      <c r="AE626" s="801"/>
      <c r="AF626" s="801"/>
      <c r="AG626" s="801"/>
      <c r="AH626" s="801"/>
      <c r="AI626" s="803"/>
    </row>
    <row r="627" spans="21:35" ht="12.75">
      <c r="U627" s="762"/>
      <c r="V627" s="761"/>
      <c r="W627" s="760"/>
      <c r="X627" s="801"/>
      <c r="Y627" s="801"/>
      <c r="Z627" s="801"/>
      <c r="AA627" s="801"/>
      <c r="AB627" s="801"/>
      <c r="AC627" s="804"/>
      <c r="AD627" s="801"/>
      <c r="AE627" s="801"/>
      <c r="AF627" s="801"/>
      <c r="AG627" s="801"/>
      <c r="AH627" s="801"/>
      <c r="AI627" s="803"/>
    </row>
    <row r="628" spans="21:35" ht="12.75">
      <c r="U628" s="762"/>
      <c r="V628" s="761"/>
      <c r="W628" s="760"/>
      <c r="X628" s="801"/>
      <c r="Y628" s="801"/>
      <c r="Z628" s="801"/>
      <c r="AA628" s="801"/>
      <c r="AB628" s="801"/>
      <c r="AC628" s="804"/>
      <c r="AD628" s="801"/>
      <c r="AE628" s="801"/>
      <c r="AF628" s="801"/>
      <c r="AG628" s="801"/>
      <c r="AH628" s="801"/>
      <c r="AI628" s="803"/>
    </row>
    <row r="629" spans="21:35" ht="12.75">
      <c r="U629" s="762"/>
      <c r="V629" s="761"/>
      <c r="W629" s="760"/>
      <c r="X629" s="801"/>
      <c r="Y629" s="801"/>
      <c r="Z629" s="801"/>
      <c r="AA629" s="801"/>
      <c r="AB629" s="801"/>
      <c r="AC629" s="804"/>
      <c r="AD629" s="801"/>
      <c r="AE629" s="801"/>
      <c r="AF629" s="801"/>
      <c r="AG629" s="801"/>
      <c r="AH629" s="801"/>
      <c r="AI629" s="803"/>
    </row>
    <row r="630" spans="21:35" ht="12.75">
      <c r="U630" s="762"/>
      <c r="V630" s="761"/>
      <c r="W630" s="760"/>
      <c r="X630" s="801"/>
      <c r="Y630" s="801"/>
      <c r="Z630" s="801"/>
      <c r="AA630" s="801"/>
      <c r="AB630" s="801"/>
      <c r="AC630" s="804"/>
      <c r="AD630" s="805"/>
      <c r="AE630" s="805"/>
      <c r="AF630" s="801"/>
      <c r="AG630" s="801"/>
      <c r="AH630" s="801"/>
      <c r="AI630" s="803"/>
    </row>
    <row r="631" spans="21:35" ht="12.75">
      <c r="U631" s="762"/>
      <c r="V631" s="761"/>
      <c r="W631" s="760"/>
      <c r="X631" s="801"/>
      <c r="Y631" s="801"/>
      <c r="Z631" s="801"/>
      <c r="AA631" s="801"/>
      <c r="AB631" s="801"/>
      <c r="AC631" s="804"/>
      <c r="AD631" s="805"/>
      <c r="AE631" s="805"/>
      <c r="AF631" s="801"/>
      <c r="AG631" s="801"/>
      <c r="AH631" s="801"/>
      <c r="AI631" s="803"/>
    </row>
    <row r="632" spans="21:35" ht="12.75">
      <c r="U632" s="762"/>
      <c r="V632" s="761"/>
      <c r="W632" s="760"/>
      <c r="X632" s="801"/>
      <c r="Y632" s="801"/>
      <c r="Z632" s="801"/>
      <c r="AA632" s="805"/>
      <c r="AB632" s="805"/>
      <c r="AC632" s="804"/>
      <c r="AD632" s="805"/>
      <c r="AE632" s="805"/>
      <c r="AF632" s="805"/>
      <c r="AG632" s="801"/>
      <c r="AH632" s="801"/>
      <c r="AI632" s="803"/>
    </row>
    <row r="633" spans="21:35" ht="12.75">
      <c r="U633" s="762"/>
      <c r="V633" s="761"/>
      <c r="W633" s="760"/>
      <c r="X633" s="801"/>
      <c r="Y633" s="801"/>
      <c r="Z633" s="801"/>
      <c r="AA633" s="801"/>
      <c r="AB633" s="801"/>
      <c r="AC633" s="804"/>
      <c r="AD633" s="805"/>
      <c r="AE633" s="805"/>
      <c r="AF633" s="801"/>
      <c r="AG633" s="801"/>
      <c r="AH633" s="801"/>
      <c r="AI633" s="803"/>
    </row>
    <row r="634" spans="21:35" ht="12.75">
      <c r="U634" s="762"/>
      <c r="V634" s="761"/>
      <c r="W634" s="760"/>
      <c r="X634" s="801"/>
      <c r="Y634" s="801"/>
      <c r="Z634" s="801"/>
      <c r="AA634" s="801"/>
      <c r="AB634" s="801"/>
      <c r="AC634" s="804"/>
      <c r="AD634" s="805"/>
      <c r="AE634" s="805"/>
      <c r="AF634" s="801"/>
      <c r="AG634" s="801"/>
      <c r="AH634" s="801"/>
      <c r="AI634" s="803"/>
    </row>
    <row r="635" spans="21:35" ht="12.75">
      <c r="U635" s="762"/>
      <c r="V635" s="761"/>
      <c r="W635" s="760"/>
      <c r="X635" s="777"/>
      <c r="Y635" s="777"/>
      <c r="Z635" s="777"/>
      <c r="AA635" s="777"/>
      <c r="AB635" s="777"/>
      <c r="AC635" s="774"/>
      <c r="AD635" s="777"/>
      <c r="AE635" s="777"/>
      <c r="AF635" s="777"/>
      <c r="AG635" s="777"/>
      <c r="AH635" s="777"/>
      <c r="AI635" s="777"/>
    </row>
    <row r="636" spans="21:35" ht="12.75">
      <c r="U636" s="762"/>
      <c r="V636" s="761"/>
      <c r="W636" s="760"/>
      <c r="X636" s="777"/>
      <c r="Y636" s="777"/>
      <c r="Z636" s="777"/>
      <c r="AA636" s="777"/>
      <c r="AB636" s="777"/>
      <c r="AC636" s="774"/>
      <c r="AD636" s="777"/>
      <c r="AE636" s="777"/>
      <c r="AF636" s="777"/>
      <c r="AG636" s="777"/>
      <c r="AH636" s="777"/>
      <c r="AI636" s="777"/>
    </row>
    <row r="637" spans="21:35" ht="12.75">
      <c r="U637" s="762"/>
      <c r="V637" s="761"/>
      <c r="W637" s="760"/>
      <c r="X637" s="777"/>
      <c r="Y637" s="777"/>
      <c r="Z637" s="777"/>
      <c r="AA637" s="777"/>
      <c r="AB637" s="777"/>
      <c r="AC637" s="774"/>
      <c r="AD637" s="777"/>
      <c r="AE637" s="777"/>
      <c r="AF637" s="777"/>
      <c r="AG637" s="777"/>
      <c r="AH637" s="777"/>
      <c r="AI637" s="777"/>
    </row>
    <row r="638" spans="21:35" ht="12.75">
      <c r="U638" s="768"/>
      <c r="V638" s="761"/>
      <c r="W638" s="760"/>
      <c r="X638" s="777"/>
      <c r="Y638" s="777"/>
      <c r="Z638" s="777"/>
      <c r="AA638" s="777"/>
      <c r="AB638" s="777"/>
      <c r="AC638" s="774"/>
      <c r="AD638" s="777"/>
      <c r="AE638" s="777"/>
      <c r="AF638" s="777"/>
      <c r="AG638" s="777"/>
      <c r="AH638" s="777"/>
      <c r="AI638" s="777"/>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sheetPr>
  <dimension ref="A1:BQ638"/>
  <sheetViews>
    <sheetView view="pageBreakPreview" zoomScale="130" zoomScaleNormal="100" zoomScaleSheetLayoutView="130" workbookViewId="0">
      <selection activeCell="V24" sqref="V24"/>
    </sheetView>
  </sheetViews>
  <sheetFormatPr defaultRowHeight="11.25"/>
  <cols>
    <col min="1" max="1" width="38" style="139" customWidth="1"/>
    <col min="2" max="2" width="21.83203125" style="139" customWidth="1"/>
    <col min="3" max="3" width="19.5" style="139" customWidth="1"/>
    <col min="4" max="4" width="23.33203125" style="139" customWidth="1"/>
    <col min="5" max="5" width="19.83203125" style="139" customWidth="1"/>
    <col min="6" max="6" width="14" style="139" customWidth="1"/>
    <col min="7" max="7" width="11.1640625" style="139" customWidth="1"/>
    <col min="8" max="8" width="12.1640625" style="139" customWidth="1"/>
    <col min="9" max="9" width="6.1640625" style="139" customWidth="1"/>
    <col min="10" max="10" width="12.83203125" style="631" customWidth="1"/>
    <col min="11" max="11" width="1.5" style="618" customWidth="1"/>
    <col min="12" max="12" width="9.33203125" style="618"/>
    <col min="13" max="14" width="9.33203125" style="742"/>
    <col min="15" max="15" width="10.6640625" style="742" bestFit="1" customWidth="1"/>
    <col min="16" max="16" width="9.33203125" style="742"/>
    <col min="17" max="17" width="14.33203125" style="742" customWidth="1"/>
    <col min="18" max="18" width="12" style="742" customWidth="1"/>
    <col min="19" max="35" width="9.33203125" style="742"/>
    <col min="36" max="36" width="9.33203125" style="760"/>
    <col min="37" max="59" width="9.33203125" style="742"/>
    <col min="60" max="69" width="9.33203125" style="362"/>
    <col min="70" max="16384" width="9.33203125" style="139"/>
  </cols>
  <sheetData>
    <row r="1" spans="1:58" ht="14.1" customHeight="1">
      <c r="A1" s="190"/>
      <c r="B1" s="191"/>
      <c r="C1" s="191"/>
      <c r="D1" s="191"/>
      <c r="E1" s="191"/>
      <c r="F1" s="191"/>
      <c r="G1" s="192"/>
      <c r="H1" s="192"/>
      <c r="I1" s="193"/>
      <c r="J1" s="623"/>
      <c r="K1" s="624"/>
    </row>
    <row r="2" spans="1:58" ht="14.1" customHeight="1">
      <c r="A2" s="194"/>
      <c r="B2" s="195"/>
      <c r="C2" s="195"/>
      <c r="D2" s="195"/>
      <c r="E2" s="195"/>
      <c r="F2" s="195"/>
      <c r="G2" s="196"/>
      <c r="H2" s="196"/>
      <c r="I2" s="196"/>
      <c r="J2" s="625"/>
      <c r="K2" s="626"/>
    </row>
    <row r="3" spans="1:58" ht="14.1" customHeight="1">
      <c r="A3" s="194"/>
      <c r="B3" s="195"/>
      <c r="C3" s="195"/>
      <c r="D3" s="195"/>
      <c r="E3" s="195"/>
      <c r="F3" s="195"/>
      <c r="G3" s="196"/>
      <c r="H3" s="196"/>
      <c r="I3" s="196"/>
      <c r="J3" s="625"/>
      <c r="K3" s="626"/>
    </row>
    <row r="4" spans="1:58" ht="24" customHeight="1">
      <c r="A4" s="1367"/>
      <c r="B4" s="1367"/>
      <c r="C4" s="1367"/>
      <c r="D4" s="1367"/>
      <c r="E4" s="1367"/>
      <c r="F4" s="1367"/>
      <c r="G4" s="1367"/>
      <c r="H4" s="1367"/>
      <c r="I4" s="1367"/>
      <c r="J4" s="452"/>
      <c r="K4" s="500"/>
    </row>
    <row r="5" spans="1:58" ht="15.95" customHeight="1">
      <c r="A5" s="197"/>
      <c r="B5" s="198"/>
      <c r="C5" s="200"/>
      <c r="D5" s="201"/>
      <c r="E5" s="201"/>
      <c r="F5" s="199"/>
      <c r="G5" s="202"/>
      <c r="H5" s="202"/>
      <c r="I5" s="203"/>
      <c r="J5" s="452"/>
      <c r="K5" s="500"/>
      <c r="V5" s="761"/>
      <c r="W5" s="760"/>
      <c r="X5" s="762"/>
      <c r="Y5" s="762"/>
      <c r="Z5" s="762"/>
      <c r="AA5" s="762"/>
      <c r="AB5" s="762"/>
      <c r="AC5" s="762"/>
      <c r="AD5" s="762"/>
      <c r="AE5" s="762"/>
      <c r="AF5" s="762"/>
      <c r="AG5" s="762"/>
      <c r="AH5" s="762"/>
      <c r="AI5" s="762"/>
    </row>
    <row r="6" spans="1:58" ht="45.75" customHeight="1">
      <c r="A6" s="197"/>
      <c r="B6" s="1366"/>
      <c r="C6" s="1366"/>
      <c r="D6" s="340"/>
      <c r="E6" s="340"/>
      <c r="F6" s="199"/>
      <c r="G6" s="202"/>
      <c r="H6" s="202"/>
      <c r="I6" s="203"/>
      <c r="J6" s="452"/>
      <c r="K6" s="501"/>
      <c r="V6" s="761" t="s">
        <v>82</v>
      </c>
      <c r="W6" s="760"/>
      <c r="X6" s="762"/>
      <c r="Y6" s="762"/>
      <c r="Z6" s="762"/>
      <c r="AA6" s="762"/>
      <c r="AB6" s="762"/>
      <c r="AC6" s="762" t="s">
        <v>83</v>
      </c>
      <c r="AD6" s="762"/>
      <c r="AE6" s="762"/>
      <c r="AF6" s="762"/>
      <c r="AG6" s="762"/>
      <c r="AH6" s="762"/>
      <c r="AI6" s="762"/>
    </row>
    <row r="7" spans="1:58" ht="14.25" customHeight="1">
      <c r="A7" s="197"/>
      <c r="B7" s="407"/>
      <c r="C7" s="408"/>
      <c r="D7" s="407"/>
      <c r="E7" s="407"/>
      <c r="F7" s="199"/>
      <c r="G7" s="202"/>
      <c r="H7" s="202"/>
      <c r="I7" s="203"/>
      <c r="J7" s="452"/>
      <c r="K7" s="604"/>
      <c r="V7" s="761"/>
      <c r="W7" s="760"/>
      <c r="X7" s="763"/>
      <c r="Y7" s="763"/>
      <c r="Z7" s="763"/>
      <c r="AA7" s="763"/>
      <c r="AB7" s="763"/>
      <c r="AC7" s="763"/>
      <c r="AD7" s="763"/>
      <c r="AE7" s="763"/>
      <c r="AF7" s="763"/>
      <c r="AG7" s="763"/>
      <c r="AH7" s="763"/>
      <c r="AI7" s="763"/>
    </row>
    <row r="8" spans="1:58" ht="26.25" customHeight="1" thickBot="1">
      <c r="A8" s="197"/>
      <c r="B8" s="407"/>
      <c r="C8" s="408"/>
      <c r="D8" s="407"/>
      <c r="E8" s="407"/>
      <c r="F8" s="199"/>
      <c r="G8" s="202"/>
      <c r="H8" s="202"/>
      <c r="I8" s="203"/>
      <c r="J8" s="452"/>
      <c r="K8" s="621"/>
      <c r="V8" s="764" t="s">
        <v>84</v>
      </c>
      <c r="W8" s="765"/>
      <c r="X8" s="766" t="s">
        <v>85</v>
      </c>
      <c r="Y8" s="766" t="s">
        <v>86</v>
      </c>
      <c r="Z8" s="766" t="s">
        <v>87</v>
      </c>
      <c r="AA8" s="766" t="s">
        <v>88</v>
      </c>
      <c r="AB8" s="766" t="s">
        <v>89</v>
      </c>
      <c r="AC8" s="766" t="s">
        <v>90</v>
      </c>
      <c r="AD8" s="766" t="s">
        <v>91</v>
      </c>
      <c r="AE8" s="766" t="s">
        <v>92</v>
      </c>
      <c r="AF8" s="766" t="s">
        <v>93</v>
      </c>
      <c r="AG8" s="766" t="s">
        <v>94</v>
      </c>
      <c r="AH8" s="766" t="s">
        <v>95</v>
      </c>
      <c r="AI8" s="766" t="s">
        <v>73</v>
      </c>
      <c r="AO8" s="767" t="s">
        <v>97</v>
      </c>
    </row>
    <row r="9" spans="1:58" ht="26.25" customHeight="1">
      <c r="A9" s="197"/>
      <c r="B9" s="407"/>
      <c r="C9" s="408"/>
      <c r="D9" s="407"/>
      <c r="E9" s="407"/>
      <c r="F9" s="199"/>
      <c r="G9" s="202"/>
      <c r="H9" s="202"/>
      <c r="I9" s="203"/>
      <c r="J9" s="452"/>
      <c r="K9" s="621"/>
      <c r="U9" s="768">
        <v>2014</v>
      </c>
      <c r="V9" s="769">
        <v>1</v>
      </c>
      <c r="W9" s="760"/>
      <c r="X9" s="770">
        <v>45.814286095755399</v>
      </c>
      <c r="Y9" s="770">
        <v>104.61314283098464</v>
      </c>
      <c r="Z9" s="770">
        <v>31.571999686104871</v>
      </c>
      <c r="AA9" s="770">
        <v>17.96414253</v>
      </c>
      <c r="AB9" s="770">
        <v>11.870428698403462</v>
      </c>
      <c r="AC9" s="771">
        <v>299.47557503836458</v>
      </c>
      <c r="AD9" s="770">
        <v>98.19285714285715</v>
      </c>
      <c r="AE9" s="770">
        <v>24.754285948617071</v>
      </c>
      <c r="AF9" s="770">
        <v>14.002857208251942</v>
      </c>
      <c r="AG9" s="770">
        <v>4.2468571322304829</v>
      </c>
      <c r="AH9" s="770">
        <v>341.09000069754433</v>
      </c>
      <c r="AI9" s="770">
        <v>107.01071384974837</v>
      </c>
      <c r="AO9" s="767" t="s">
        <v>98</v>
      </c>
      <c r="AW9" s="767" t="s">
        <v>99</v>
      </c>
      <c r="BC9" s="772" t="s">
        <v>100</v>
      </c>
    </row>
    <row r="10" spans="1:58" ht="26.25" customHeight="1">
      <c r="A10" s="197"/>
      <c r="B10" s="407"/>
      <c r="C10" s="408"/>
      <c r="D10" s="407"/>
      <c r="E10" s="407"/>
      <c r="F10" s="199"/>
      <c r="G10" s="202"/>
      <c r="H10" s="202"/>
      <c r="I10" s="203"/>
      <c r="J10" s="452"/>
      <c r="K10" s="606"/>
      <c r="U10" s="762"/>
      <c r="V10" s="761"/>
      <c r="W10" s="760"/>
      <c r="X10" s="773">
        <v>57.100000108991324</v>
      </c>
      <c r="Y10" s="773">
        <v>101.16556985037651</v>
      </c>
      <c r="Z10" s="773">
        <v>18.800000054495627</v>
      </c>
      <c r="AA10" s="773">
        <v>18.098571368626171</v>
      </c>
      <c r="AB10" s="773">
        <v>13.948571205139114</v>
      </c>
      <c r="AC10" s="774">
        <v>381.51428222656199</v>
      </c>
      <c r="AD10" s="773">
        <v>193.07428414480972</v>
      </c>
      <c r="AE10" s="773">
        <v>29.882857186453634</v>
      </c>
      <c r="AF10" s="773">
        <v>14.230000087193057</v>
      </c>
      <c r="AG10" s="773">
        <v>2.1289999825613801</v>
      </c>
      <c r="AH10" s="773">
        <v>258.36142839704183</v>
      </c>
      <c r="AI10" s="773">
        <v>87.34771401541569</v>
      </c>
      <c r="AP10" s="775">
        <v>2014</v>
      </c>
      <c r="AQ10" s="775">
        <v>2015</v>
      </c>
      <c r="AR10" s="775">
        <v>2016</v>
      </c>
      <c r="AS10" s="775">
        <v>2017</v>
      </c>
      <c r="AX10" s="775">
        <v>2014</v>
      </c>
      <c r="AY10" s="775">
        <v>2015</v>
      </c>
      <c r="AZ10" s="775">
        <v>2016</v>
      </c>
      <c r="BA10" s="775">
        <v>2017</v>
      </c>
      <c r="BC10" s="775">
        <v>2014</v>
      </c>
      <c r="BD10" s="775">
        <v>2015</v>
      </c>
      <c r="BE10" s="775">
        <v>2016</v>
      </c>
      <c r="BF10" s="775">
        <v>2017</v>
      </c>
    </row>
    <row r="11" spans="1:58" ht="21" customHeight="1">
      <c r="A11" s="197"/>
      <c r="B11" s="407"/>
      <c r="C11" s="408"/>
      <c r="D11" s="407"/>
      <c r="E11" s="407"/>
      <c r="F11" s="199"/>
      <c r="G11" s="202"/>
      <c r="H11" s="202"/>
      <c r="I11" s="203"/>
      <c r="J11" s="452"/>
      <c r="K11" s="607"/>
      <c r="N11" s="758"/>
      <c r="O11" s="758"/>
      <c r="P11" s="758"/>
      <c r="Q11" s="759"/>
      <c r="R11" s="759"/>
      <c r="U11" s="762"/>
      <c r="V11" s="761"/>
      <c r="W11" s="760"/>
      <c r="X11" s="773">
        <v>82.4</v>
      </c>
      <c r="Y11" s="773">
        <v>111.64</v>
      </c>
      <c r="Z11" s="773">
        <v>24.53</v>
      </c>
      <c r="AA11" s="773">
        <v>25.12</v>
      </c>
      <c r="AB11" s="773">
        <v>21.56</v>
      </c>
      <c r="AC11" s="774">
        <v>431.35</v>
      </c>
      <c r="AD11" s="773">
        <v>173.3</v>
      </c>
      <c r="AE11" s="773">
        <v>37.090000000000003</v>
      </c>
      <c r="AF11" s="773">
        <v>19.02</v>
      </c>
      <c r="AG11" s="773">
        <v>5.39</v>
      </c>
      <c r="AH11" s="773">
        <v>372.98</v>
      </c>
      <c r="AI11" s="773">
        <v>113.44</v>
      </c>
      <c r="AO11" s="776">
        <v>1</v>
      </c>
      <c r="AP11" s="777">
        <v>133.74</v>
      </c>
      <c r="AQ11" s="777">
        <v>120.986000061035</v>
      </c>
      <c r="AR11" s="778">
        <v>138.54</v>
      </c>
      <c r="AS11" s="742">
        <v>93.1</v>
      </c>
      <c r="AW11" s="776">
        <v>1</v>
      </c>
      <c r="AX11" s="777">
        <v>111.015998840332</v>
      </c>
      <c r="AY11" s="777">
        <v>98.037002563476506</v>
      </c>
      <c r="AZ11" s="778">
        <v>119.86</v>
      </c>
      <c r="BA11" s="742">
        <v>27.56</v>
      </c>
      <c r="BB11" s="776">
        <v>1</v>
      </c>
      <c r="BC11" s="779">
        <v>176.68799662590013</v>
      </c>
      <c r="BD11" s="780">
        <v>77.525999411940418</v>
      </c>
      <c r="BE11" s="781">
        <v>150.22999999999999</v>
      </c>
      <c r="BF11" s="742">
        <v>122.2</v>
      </c>
    </row>
    <row r="12" spans="1:58" ht="21" customHeight="1">
      <c r="A12" s="197"/>
      <c r="B12" s="407"/>
      <c r="C12" s="408"/>
      <c r="D12" s="407"/>
      <c r="E12" s="407"/>
      <c r="F12" s="199"/>
      <c r="G12" s="202"/>
      <c r="H12" s="202"/>
      <c r="I12" s="203"/>
      <c r="J12" s="452"/>
      <c r="K12" s="607"/>
      <c r="N12" s="758"/>
      <c r="O12" s="758"/>
      <c r="P12" s="758"/>
      <c r="Q12" s="759"/>
      <c r="R12" s="759"/>
      <c r="U12" s="762"/>
      <c r="V12" s="761">
        <v>4</v>
      </c>
      <c r="W12" s="760"/>
      <c r="X12" s="773">
        <v>61.07</v>
      </c>
      <c r="Y12" s="773">
        <v>95.39</v>
      </c>
      <c r="Z12" s="773">
        <v>19.45</v>
      </c>
      <c r="AA12" s="773">
        <v>17.23</v>
      </c>
      <c r="AB12" s="773">
        <v>15.99</v>
      </c>
      <c r="AC12" s="774">
        <v>273.22000000000003</v>
      </c>
      <c r="AD12" s="773">
        <v>127.94</v>
      </c>
      <c r="AE12" s="773">
        <v>28.03</v>
      </c>
      <c r="AF12" s="773">
        <v>19.78</v>
      </c>
      <c r="AG12" s="773">
        <v>2.48</v>
      </c>
      <c r="AH12" s="773">
        <v>269.07</v>
      </c>
      <c r="AI12" s="773">
        <v>134.16999999999999</v>
      </c>
      <c r="AO12" s="776">
        <v>2</v>
      </c>
      <c r="AP12" s="777">
        <v>140.50399780000001</v>
      </c>
      <c r="AQ12" s="777">
        <v>137.12399291992099</v>
      </c>
      <c r="AR12" s="778">
        <v>140.53</v>
      </c>
      <c r="AS12" s="742">
        <v>93.1</v>
      </c>
      <c r="AW12" s="776">
        <v>2</v>
      </c>
      <c r="AX12" s="777">
        <v>111.015998840332</v>
      </c>
      <c r="AY12" s="777">
        <v>126.60299682617099</v>
      </c>
      <c r="AZ12" s="778">
        <v>113.21</v>
      </c>
      <c r="BA12" s="742">
        <v>36.590000000000003</v>
      </c>
      <c r="BB12" s="776">
        <v>2</v>
      </c>
      <c r="BC12" s="779">
        <v>192.07700252532933</v>
      </c>
      <c r="BD12" s="780">
        <v>78.785000398754988</v>
      </c>
      <c r="BE12" s="781">
        <v>145.21</v>
      </c>
      <c r="BF12" s="742">
        <v>136.54</v>
      </c>
    </row>
    <row r="13" spans="1:58" ht="21" customHeight="1">
      <c r="A13" s="197"/>
      <c r="B13" s="407"/>
      <c r="C13" s="408"/>
      <c r="D13" s="407"/>
      <c r="E13" s="407"/>
      <c r="F13" s="199"/>
      <c r="G13" s="202"/>
      <c r="H13" s="202"/>
      <c r="I13" s="203"/>
      <c r="J13" s="452"/>
      <c r="K13" s="607"/>
      <c r="N13" s="758"/>
      <c r="O13" s="758"/>
      <c r="P13" s="758"/>
      <c r="Q13" s="759"/>
      <c r="R13" s="759"/>
      <c r="U13" s="761"/>
      <c r="V13" s="761"/>
      <c r="W13" s="760"/>
      <c r="X13" s="773">
        <v>62.75</v>
      </c>
      <c r="Y13" s="773">
        <v>103.58</v>
      </c>
      <c r="Z13" s="773">
        <v>14.62</v>
      </c>
      <c r="AA13" s="773">
        <v>17.52</v>
      </c>
      <c r="AB13" s="773">
        <v>15.91</v>
      </c>
      <c r="AC13" s="774">
        <v>360.15</v>
      </c>
      <c r="AD13" s="773">
        <v>172</v>
      </c>
      <c r="AE13" s="773">
        <v>34.06</v>
      </c>
      <c r="AF13" s="773">
        <v>16.795000000000002</v>
      </c>
      <c r="AG13" s="773">
        <v>1.3140000000000001</v>
      </c>
      <c r="AH13" s="773">
        <v>373.63</v>
      </c>
      <c r="AI13" s="773">
        <v>134.30000000000001</v>
      </c>
      <c r="AO13" s="776">
        <v>3</v>
      </c>
      <c r="AP13" s="777">
        <v>140.5</v>
      </c>
      <c r="AQ13" s="777">
        <v>137.12399291992099</v>
      </c>
      <c r="AR13" s="778">
        <v>140.53</v>
      </c>
      <c r="AS13" s="742">
        <v>98.74</v>
      </c>
      <c r="AW13" s="776">
        <v>3</v>
      </c>
      <c r="AX13" s="777">
        <v>152.07</v>
      </c>
      <c r="AY13" s="777">
        <v>147.34800720214801</v>
      </c>
      <c r="AZ13" s="778">
        <v>117.64</v>
      </c>
      <c r="BA13" s="742">
        <v>63.18</v>
      </c>
      <c r="BB13" s="776">
        <v>3</v>
      </c>
      <c r="BC13" s="779">
        <v>234.58800000000002</v>
      </c>
      <c r="BD13" s="780">
        <v>76.62799982726554</v>
      </c>
      <c r="BE13" s="781">
        <v>143.88</v>
      </c>
      <c r="BF13" s="742">
        <v>170.81</v>
      </c>
    </row>
    <row r="14" spans="1:58" ht="14.25" customHeight="1">
      <c r="A14" s="197"/>
      <c r="B14" s="407"/>
      <c r="C14" s="408"/>
      <c r="D14" s="407"/>
      <c r="E14" s="407"/>
      <c r="F14" s="199"/>
      <c r="G14" s="202"/>
      <c r="H14" s="202"/>
      <c r="I14" s="203"/>
      <c r="J14" s="452"/>
      <c r="K14" s="607"/>
      <c r="N14" s="758"/>
      <c r="O14" s="758"/>
      <c r="P14" s="758"/>
      <c r="Q14" s="759"/>
      <c r="R14" s="759"/>
      <c r="U14" s="761"/>
      <c r="V14" s="761"/>
      <c r="W14" s="760"/>
      <c r="X14" s="773">
        <v>71.03</v>
      </c>
      <c r="Y14" s="773">
        <v>145.91</v>
      </c>
      <c r="Z14" s="773">
        <v>15.904999999999999</v>
      </c>
      <c r="AA14" s="773">
        <v>18.044</v>
      </c>
      <c r="AB14" s="773">
        <v>14.96</v>
      </c>
      <c r="AC14" s="774">
        <v>369.98</v>
      </c>
      <c r="AD14" s="773">
        <v>175.17</v>
      </c>
      <c r="AE14" s="773">
        <v>43.62</v>
      </c>
      <c r="AF14" s="773">
        <v>14.701000000000001</v>
      </c>
      <c r="AG14" s="773">
        <v>1.1140000000000001</v>
      </c>
      <c r="AH14" s="773">
        <v>404.34</v>
      </c>
      <c r="AI14" s="773">
        <v>129.29</v>
      </c>
      <c r="AO14" s="776">
        <v>4</v>
      </c>
      <c r="AP14" s="777">
        <v>163.19800000000001</v>
      </c>
      <c r="AQ14" s="777">
        <v>150.91200256347599</v>
      </c>
      <c r="AR14" s="778">
        <v>137.44</v>
      </c>
      <c r="AS14" s="742">
        <v>98.74</v>
      </c>
      <c r="AW14" s="776">
        <v>4</v>
      </c>
      <c r="AX14" s="777">
        <v>203.96</v>
      </c>
      <c r="AY14" s="777">
        <v>161.61799619999999</v>
      </c>
      <c r="AZ14" s="778">
        <v>117.64</v>
      </c>
      <c r="BA14" s="742">
        <v>113.21</v>
      </c>
      <c r="BB14" s="776">
        <v>4</v>
      </c>
      <c r="BC14" s="779">
        <v>232.04400016784652</v>
      </c>
      <c r="BD14" s="780">
        <v>82.207001742533564</v>
      </c>
      <c r="BE14" s="781">
        <v>139.38200000000001</v>
      </c>
      <c r="BF14" s="742">
        <v>186.39</v>
      </c>
    </row>
    <row r="15" spans="1:58" ht="14.25" customHeight="1">
      <c r="A15" s="197"/>
      <c r="B15" s="407"/>
      <c r="C15" s="408"/>
      <c r="D15" s="407"/>
      <c r="E15" s="407"/>
      <c r="F15" s="199"/>
      <c r="G15" s="202"/>
      <c r="H15" s="202"/>
      <c r="I15" s="203"/>
      <c r="J15" s="452"/>
      <c r="K15" s="607"/>
      <c r="N15" s="758"/>
      <c r="O15" s="782"/>
      <c r="P15" s="758"/>
      <c r="Q15" s="759"/>
      <c r="R15" s="759"/>
      <c r="U15" s="761"/>
      <c r="V15" s="761"/>
      <c r="W15" s="760"/>
      <c r="X15" s="773">
        <v>79.42857142857136</v>
      </c>
      <c r="Y15" s="773">
        <v>146.2477155412943</v>
      </c>
      <c r="Z15" s="773">
        <v>34.528000150408026</v>
      </c>
      <c r="AA15" s="773">
        <v>19.531571524483784</v>
      </c>
      <c r="AB15" s="773">
        <v>16.602428981235999</v>
      </c>
      <c r="AC15" s="774">
        <v>362.92442975725425</v>
      </c>
      <c r="AD15" s="773">
        <v>172.78000313895041</v>
      </c>
      <c r="AE15" s="773">
        <v>37.718571254185221</v>
      </c>
      <c r="AF15" s="773">
        <v>12.252857208251928</v>
      </c>
      <c r="AG15" s="773">
        <v>1.0977142708642085</v>
      </c>
      <c r="AH15" s="773">
        <v>396.4942801339281</v>
      </c>
      <c r="AI15" s="773">
        <v>108.11000061035121</v>
      </c>
      <c r="AO15" s="776">
        <v>5</v>
      </c>
      <c r="AP15" s="777">
        <v>163.19800000000001</v>
      </c>
      <c r="AQ15" s="777">
        <v>150.91200256347599</v>
      </c>
      <c r="AR15" s="778">
        <v>137.44</v>
      </c>
      <c r="AS15" s="742">
        <v>125.15</v>
      </c>
      <c r="AW15" s="776">
        <v>5</v>
      </c>
      <c r="AX15" s="777">
        <v>235.55</v>
      </c>
      <c r="AY15" s="777">
        <v>191.21299743652301</v>
      </c>
      <c r="AZ15" s="778">
        <v>133.43</v>
      </c>
      <c r="BA15" s="742">
        <v>156.82</v>
      </c>
      <c r="BB15" s="776">
        <v>5</v>
      </c>
      <c r="BC15" s="779">
        <v>229.71699501037588</v>
      </c>
      <c r="BD15" s="780">
        <v>99.395001649856425</v>
      </c>
      <c r="BE15" s="781">
        <v>135.79099489999999</v>
      </c>
      <c r="BF15" s="742">
        <v>204.81</v>
      </c>
    </row>
    <row r="16" spans="1:58" ht="14.25" customHeight="1">
      <c r="A16" s="197"/>
      <c r="B16" s="407"/>
      <c r="C16" s="408"/>
      <c r="D16" s="407"/>
      <c r="E16" s="407"/>
      <c r="F16" s="199"/>
      <c r="G16" s="202"/>
      <c r="H16" s="202"/>
      <c r="I16" s="203"/>
      <c r="J16" s="452"/>
      <c r="K16" s="607"/>
      <c r="U16" s="761"/>
      <c r="V16" s="761">
        <v>8</v>
      </c>
      <c r="W16" s="760"/>
      <c r="X16" s="773">
        <v>95.671427045549564</v>
      </c>
      <c r="Y16" s="773">
        <v>310.30528479999998</v>
      </c>
      <c r="Z16" s="773">
        <v>123.4721418</v>
      </c>
      <c r="AA16" s="773">
        <v>21.873999999999999</v>
      </c>
      <c r="AB16" s="773">
        <v>19.75271429</v>
      </c>
      <c r="AC16" s="774">
        <v>428.29571529999998</v>
      </c>
      <c r="AD16" s="773">
        <v>191.44571139999999</v>
      </c>
      <c r="AE16" s="773">
        <v>49.187142510000001</v>
      </c>
      <c r="AF16" s="773">
        <v>12.017142979999999</v>
      </c>
      <c r="AG16" s="773">
        <v>1.644428577</v>
      </c>
      <c r="AH16" s="773">
        <v>277.80142869999997</v>
      </c>
      <c r="AI16" s="773">
        <v>81.150284900000003</v>
      </c>
      <c r="AO16" s="776">
        <v>6</v>
      </c>
      <c r="AP16" s="777">
        <v>163.19800000000001</v>
      </c>
      <c r="AQ16" s="777">
        <v>170.628005981445</v>
      </c>
      <c r="AR16" s="778">
        <v>137.44</v>
      </c>
      <c r="AS16" s="742">
        <v>125.15</v>
      </c>
      <c r="AW16" s="776">
        <v>6</v>
      </c>
      <c r="AX16" s="777">
        <v>257.39999999999998</v>
      </c>
      <c r="AY16" s="777">
        <v>216.95199584960901</v>
      </c>
      <c r="AZ16" s="778">
        <v>159.21</v>
      </c>
      <c r="BA16" s="742">
        <v>168.88</v>
      </c>
      <c r="BB16" s="776">
        <v>6</v>
      </c>
      <c r="BC16" s="779">
        <v>228.29300178527819</v>
      </c>
      <c r="BD16" s="780">
        <v>122.14100027084339</v>
      </c>
      <c r="BE16" s="781">
        <v>150.04800030000001</v>
      </c>
      <c r="BF16" s="742">
        <v>201.83</v>
      </c>
    </row>
    <row r="17" spans="1:69" ht="14.25" customHeight="1">
      <c r="A17" s="197"/>
      <c r="B17" s="407"/>
      <c r="C17" s="408"/>
      <c r="D17" s="407"/>
      <c r="E17" s="407"/>
      <c r="F17" s="199"/>
      <c r="G17" s="202"/>
      <c r="H17" s="202"/>
      <c r="I17" s="203"/>
      <c r="J17" s="452"/>
      <c r="K17" s="607"/>
      <c r="U17" s="761"/>
      <c r="V17" s="761"/>
      <c r="W17" s="760"/>
      <c r="X17" s="773">
        <v>101.84</v>
      </c>
      <c r="Y17" s="773">
        <v>232.7</v>
      </c>
      <c r="Z17" s="773">
        <v>127.05</v>
      </c>
      <c r="AA17" s="773">
        <v>25.35</v>
      </c>
      <c r="AB17" s="773">
        <v>21.95</v>
      </c>
      <c r="AC17" s="774">
        <v>383.16</v>
      </c>
      <c r="AD17" s="773">
        <v>140.93</v>
      </c>
      <c r="AE17" s="773">
        <v>38.619999999999997</v>
      </c>
      <c r="AF17" s="773">
        <v>12</v>
      </c>
      <c r="AG17" s="773">
        <v>1.43</v>
      </c>
      <c r="AH17" s="773">
        <v>179.2</v>
      </c>
      <c r="AI17" s="773">
        <v>58.33</v>
      </c>
      <c r="AO17" s="776">
        <v>7</v>
      </c>
      <c r="AP17" s="777">
        <v>180.73800659179599</v>
      </c>
      <c r="AQ17" s="777">
        <v>170.628005981445</v>
      </c>
      <c r="AR17" s="778">
        <v>151.05000000000001</v>
      </c>
      <c r="AS17" s="742">
        <v>142.99</v>
      </c>
      <c r="AW17" s="776">
        <v>7</v>
      </c>
      <c r="AX17" s="777">
        <v>300.037994384765</v>
      </c>
      <c r="AY17" s="777">
        <v>240.95399475097599</v>
      </c>
      <c r="AZ17" s="778">
        <v>186.18</v>
      </c>
      <c r="BA17" s="742">
        <v>196.28</v>
      </c>
      <c r="BB17" s="776">
        <v>7</v>
      </c>
      <c r="BC17" s="779">
        <v>224.18200111389126</v>
      </c>
      <c r="BD17" s="780">
        <v>164.75300073623634</v>
      </c>
      <c r="BE17" s="781">
        <v>174.31999970000001</v>
      </c>
      <c r="BF17" s="742">
        <v>199.6</v>
      </c>
    </row>
    <row r="18" spans="1:69" ht="14.25" customHeight="1">
      <c r="A18" s="197"/>
      <c r="B18" s="407"/>
      <c r="C18" s="408"/>
      <c r="D18" s="407"/>
      <c r="E18" s="407"/>
      <c r="F18" s="199"/>
      <c r="G18" s="202"/>
      <c r="H18" s="202"/>
      <c r="I18" s="203"/>
      <c r="J18" s="452"/>
      <c r="K18" s="502"/>
      <c r="U18" s="761"/>
      <c r="V18" s="761"/>
      <c r="W18" s="760"/>
      <c r="X18" s="773">
        <v>111.7285712</v>
      </c>
      <c r="Y18" s="773">
        <v>313.02366640000002</v>
      </c>
      <c r="Z18" s="773">
        <v>102.4850019</v>
      </c>
      <c r="AA18" s="773">
        <v>32.583857129999998</v>
      </c>
      <c r="AB18" s="773">
        <v>16.16099998</v>
      </c>
      <c r="AC18" s="774">
        <v>557.40757099999996</v>
      </c>
      <c r="AD18" s="773">
        <v>175.57571630000001</v>
      </c>
      <c r="AE18" s="773">
        <v>47.68142864</v>
      </c>
      <c r="AF18" s="773">
        <v>12.001428600000001</v>
      </c>
      <c r="AG18" s="773">
        <v>1.4118571280000001</v>
      </c>
      <c r="AH18" s="773">
        <v>158.30857409999999</v>
      </c>
      <c r="AI18" s="773">
        <v>48.130142759999998</v>
      </c>
      <c r="AO18" s="776">
        <v>8</v>
      </c>
      <c r="AP18" s="777">
        <v>199.62100219999999</v>
      </c>
      <c r="AQ18" s="777">
        <v>170.628005981445</v>
      </c>
      <c r="AR18" s="778">
        <v>151.05000000000001</v>
      </c>
      <c r="AS18" s="742">
        <v>142.99</v>
      </c>
      <c r="AW18" s="776">
        <v>8</v>
      </c>
      <c r="AX18" s="777">
        <v>326.67999270000001</v>
      </c>
      <c r="AY18" s="777">
        <v>240.95399475097599</v>
      </c>
      <c r="AZ18" s="778">
        <v>206.54</v>
      </c>
      <c r="BA18" s="742">
        <v>230.19</v>
      </c>
      <c r="BB18" s="776">
        <v>8</v>
      </c>
      <c r="BC18" s="779">
        <v>220.41400382999998</v>
      </c>
      <c r="BD18" s="780">
        <v>173.15699958801241</v>
      </c>
      <c r="BE18" s="781">
        <v>262.93500039999998</v>
      </c>
      <c r="BF18" s="742">
        <v>214.34</v>
      </c>
    </row>
    <row r="19" spans="1:69" ht="14.25" customHeight="1">
      <c r="A19" s="197"/>
      <c r="B19" s="407"/>
      <c r="C19" s="408"/>
      <c r="D19" s="407"/>
      <c r="E19" s="407"/>
      <c r="F19" s="199"/>
      <c r="G19" s="202"/>
      <c r="H19" s="202"/>
      <c r="I19" s="203"/>
      <c r="J19" s="452" t="s">
        <v>643</v>
      </c>
      <c r="K19" s="502"/>
      <c r="U19" s="761"/>
      <c r="V19" s="761"/>
      <c r="W19" s="760"/>
      <c r="X19" s="773">
        <v>107.21428571428528</v>
      </c>
      <c r="Y19" s="773">
        <v>264.70640258789024</v>
      </c>
      <c r="Z19" s="773">
        <v>100.62920074462855</v>
      </c>
      <c r="AA19" s="773">
        <v>35.707000187465077</v>
      </c>
      <c r="AB19" s="773">
        <v>20.230571338108572</v>
      </c>
      <c r="AC19" s="774">
        <v>738.35199846540127</v>
      </c>
      <c r="AD19" s="773">
        <v>222.98999895368257</v>
      </c>
      <c r="AE19" s="773">
        <v>58.7428567068917</v>
      </c>
      <c r="AF19" s="773">
        <v>11.715714318411687</v>
      </c>
      <c r="AG19" s="773">
        <v>1.4087142603737945</v>
      </c>
      <c r="AH19" s="773">
        <v>187.32428414480987</v>
      </c>
      <c r="AI19" s="773">
        <v>66.01142992292128</v>
      </c>
      <c r="AO19" s="776">
        <v>9</v>
      </c>
      <c r="AP19" s="777">
        <v>199.62100219999999</v>
      </c>
      <c r="AQ19" s="777">
        <v>185.25</v>
      </c>
      <c r="AR19" s="778">
        <v>165.01</v>
      </c>
      <c r="AS19" s="742">
        <v>159.53</v>
      </c>
      <c r="AW19" s="776">
        <v>9</v>
      </c>
      <c r="AX19" s="777">
        <v>332.71</v>
      </c>
      <c r="AY19" s="777">
        <v>274.18798828125</v>
      </c>
      <c r="AZ19" s="778">
        <v>240.95</v>
      </c>
      <c r="BA19" s="742">
        <v>249.13</v>
      </c>
      <c r="BB19" s="776">
        <v>9</v>
      </c>
      <c r="BC19" s="779">
        <v>218.33100054931617</v>
      </c>
      <c r="BD19" s="780">
        <v>186.28200244903536</v>
      </c>
      <c r="BE19" s="781">
        <v>279.08800120000001</v>
      </c>
      <c r="BF19" s="742">
        <v>250.89</v>
      </c>
    </row>
    <row r="20" spans="1:69" ht="14.25" customHeight="1">
      <c r="A20" s="197"/>
      <c r="B20" s="407"/>
      <c r="C20" s="408"/>
      <c r="D20" s="407"/>
      <c r="E20" s="407"/>
      <c r="F20" s="199"/>
      <c r="G20" s="202"/>
      <c r="H20" s="202"/>
      <c r="I20" s="203"/>
      <c r="J20" s="452"/>
      <c r="K20" s="608"/>
      <c r="U20" s="761"/>
      <c r="V20" s="761">
        <v>12</v>
      </c>
      <c r="W20" s="760"/>
      <c r="X20" s="773">
        <v>105.2142846</v>
      </c>
      <c r="Y20" s="773">
        <v>260.1815709</v>
      </c>
      <c r="Z20" s="773">
        <v>165.7174268</v>
      </c>
      <c r="AA20" s="773">
        <v>31.82685661</v>
      </c>
      <c r="AB20" s="773">
        <v>9.8735712600000003</v>
      </c>
      <c r="AC20" s="774">
        <v>531.9642857</v>
      </c>
      <c r="AD20" s="773">
        <v>193.36714169999999</v>
      </c>
      <c r="AE20" s="773">
        <v>60.019999910000003</v>
      </c>
      <c r="AF20" s="773">
        <v>11.001428600000001</v>
      </c>
      <c r="AG20" s="773">
        <v>1.3644285709999999</v>
      </c>
      <c r="AH20" s="773">
        <v>215.06571310000001</v>
      </c>
      <c r="AI20" s="773">
        <v>62.787142070000002</v>
      </c>
      <c r="AO20" s="776">
        <v>10</v>
      </c>
      <c r="AP20" s="777">
        <v>199.62100219999999</v>
      </c>
      <c r="AQ20" s="777">
        <v>185.25</v>
      </c>
      <c r="AR20" s="778">
        <v>165.01</v>
      </c>
      <c r="AS20" s="742">
        <v>159.53</v>
      </c>
      <c r="AW20" s="776">
        <v>10</v>
      </c>
      <c r="AX20" s="777">
        <v>332.70800780000002</v>
      </c>
      <c r="AY20" s="777">
        <v>288.45</v>
      </c>
      <c r="AZ20" s="778">
        <v>279.86</v>
      </c>
      <c r="BA20" s="742">
        <v>311.77999999999997</v>
      </c>
      <c r="BB20" s="776">
        <v>10</v>
      </c>
      <c r="BC20" s="779">
        <v>215.62899492000003</v>
      </c>
      <c r="BD20" s="780">
        <v>223.25000000000003</v>
      </c>
      <c r="BE20" s="781">
        <v>283.7940006</v>
      </c>
      <c r="BF20" s="742">
        <v>299</v>
      </c>
    </row>
    <row r="21" spans="1:69" s="162" customFormat="1" ht="14.25" customHeight="1">
      <c r="A21" s="244"/>
      <c r="B21" s="407"/>
      <c r="C21" s="408"/>
      <c r="D21" s="407"/>
      <c r="E21" s="407"/>
      <c r="F21" s="199"/>
      <c r="G21" s="202"/>
      <c r="H21" s="202"/>
      <c r="I21" s="203"/>
      <c r="J21" s="452"/>
      <c r="K21" s="502"/>
      <c r="L21" s="619"/>
      <c r="M21" s="744"/>
      <c r="N21" s="744"/>
      <c r="O21" s="744"/>
      <c r="P21" s="744"/>
      <c r="Q21" s="744"/>
      <c r="R21" s="744"/>
      <c r="S21" s="744"/>
      <c r="T21" s="744"/>
      <c r="U21" s="761"/>
      <c r="V21" s="761"/>
      <c r="W21" s="760"/>
      <c r="X21" s="773">
        <v>85.84</v>
      </c>
      <c r="Y21" s="773">
        <v>163.47999999999999</v>
      </c>
      <c r="Z21" s="773">
        <v>81.83</v>
      </c>
      <c r="AA21" s="773">
        <v>24.225000000000001</v>
      </c>
      <c r="AB21" s="773">
        <v>10.32</v>
      </c>
      <c r="AC21" s="774">
        <v>277.75099999999998</v>
      </c>
      <c r="AD21" s="773">
        <v>132.26300000000001</v>
      </c>
      <c r="AE21" s="773">
        <v>35.963999999999999</v>
      </c>
      <c r="AF21" s="773">
        <v>10.43</v>
      </c>
      <c r="AG21" s="773">
        <v>1.35</v>
      </c>
      <c r="AH21" s="773">
        <v>145.36000000000001</v>
      </c>
      <c r="AI21" s="773">
        <v>49.43</v>
      </c>
      <c r="AJ21" s="744"/>
      <c r="AK21" s="744"/>
      <c r="AL21" s="744"/>
      <c r="AM21" s="744"/>
      <c r="AN21" s="744"/>
      <c r="AO21" s="776">
        <v>11</v>
      </c>
      <c r="AP21" s="777">
        <v>218.65400695800699</v>
      </c>
      <c r="AQ21" s="777">
        <v>203.9</v>
      </c>
      <c r="AR21" s="778">
        <v>186.45</v>
      </c>
      <c r="AS21" s="744">
        <v>184.94</v>
      </c>
      <c r="AT21" s="744"/>
      <c r="AU21" s="744"/>
      <c r="AV21" s="744"/>
      <c r="AW21" s="776">
        <v>11</v>
      </c>
      <c r="AX21" s="777">
        <v>363.43499755859301</v>
      </c>
      <c r="AY21" s="777">
        <v>311.77999999999997</v>
      </c>
      <c r="AZ21" s="778">
        <v>308.83</v>
      </c>
      <c r="BA21" s="744">
        <v>332.71</v>
      </c>
      <c r="BB21" s="776">
        <v>11</v>
      </c>
      <c r="BC21" s="779">
        <v>222.04299736022926</v>
      </c>
      <c r="BD21" s="780">
        <v>237.42999999999998</v>
      </c>
      <c r="BE21" s="781">
        <v>286.24</v>
      </c>
      <c r="BF21" s="744">
        <v>321.02999999999997</v>
      </c>
      <c r="BG21" s="744"/>
      <c r="BH21" s="357"/>
      <c r="BI21" s="357"/>
      <c r="BJ21" s="357"/>
      <c r="BK21" s="357"/>
      <c r="BL21" s="357"/>
      <c r="BM21" s="357"/>
      <c r="BN21" s="357"/>
      <c r="BO21" s="357"/>
      <c r="BP21" s="357"/>
      <c r="BQ21" s="357"/>
    </row>
    <row r="22" spans="1:69" s="162" customFormat="1" ht="14.25" customHeight="1">
      <c r="A22" s="244"/>
      <c r="B22" s="407"/>
      <c r="C22" s="408"/>
      <c r="D22" s="407"/>
      <c r="E22" s="407"/>
      <c r="F22" s="199"/>
      <c r="G22" s="202"/>
      <c r="H22" s="202"/>
      <c r="I22" s="203"/>
      <c r="J22" s="452"/>
      <c r="K22" s="502"/>
      <c r="L22" s="619"/>
      <c r="M22" s="744"/>
      <c r="N22" s="744"/>
      <c r="O22" s="744"/>
      <c r="P22" s="744"/>
      <c r="Q22" s="744"/>
      <c r="R22" s="744"/>
      <c r="S22" s="744"/>
      <c r="T22" s="744"/>
      <c r="U22" s="761"/>
      <c r="V22" s="761"/>
      <c r="W22" s="760"/>
      <c r="X22" s="773">
        <v>60.343000000000004</v>
      </c>
      <c r="Y22" s="773">
        <v>101.372</v>
      </c>
      <c r="Z22" s="773">
        <v>38.957999999999998</v>
      </c>
      <c r="AA22" s="773">
        <v>17.963999999999999</v>
      </c>
      <c r="AB22" s="773">
        <v>11.87</v>
      </c>
      <c r="AC22" s="774">
        <v>251.89099999999999</v>
      </c>
      <c r="AD22" s="773">
        <v>209.01</v>
      </c>
      <c r="AE22" s="773">
        <v>24.754000000000001</v>
      </c>
      <c r="AF22" s="773">
        <v>9.0090000000000003</v>
      </c>
      <c r="AG22" s="773">
        <v>1.3260000000000001</v>
      </c>
      <c r="AH22" s="773">
        <v>124.146</v>
      </c>
      <c r="AI22" s="773">
        <v>54.344000000000001</v>
      </c>
      <c r="AJ22" s="744"/>
      <c r="AK22" s="744"/>
      <c r="AL22" s="744"/>
      <c r="AM22" s="744"/>
      <c r="AN22" s="744"/>
      <c r="AO22" s="776">
        <v>12</v>
      </c>
      <c r="AP22" s="777">
        <v>218.65400695800699</v>
      </c>
      <c r="AQ22" s="777">
        <v>203.9</v>
      </c>
      <c r="AR22" s="778">
        <v>186.45</v>
      </c>
      <c r="AS22" s="744">
        <v>184.94</v>
      </c>
      <c r="AT22" s="744"/>
      <c r="AU22" s="744"/>
      <c r="AV22" s="744"/>
      <c r="AW22" s="776">
        <v>12</v>
      </c>
      <c r="AX22" s="777">
        <v>404.84201050000001</v>
      </c>
      <c r="AY22" s="777">
        <v>314.74099731445301</v>
      </c>
      <c r="AZ22" s="778">
        <v>308.83</v>
      </c>
      <c r="BA22" s="744">
        <v>344.88</v>
      </c>
      <c r="BB22" s="776">
        <v>12</v>
      </c>
      <c r="BC22" s="779">
        <v>222.46699903000001</v>
      </c>
      <c r="BD22" s="780">
        <v>259.42500019073447</v>
      </c>
      <c r="BE22" s="781">
        <v>285.0129948</v>
      </c>
      <c r="BF22" s="744">
        <v>332.35</v>
      </c>
      <c r="BG22" s="744"/>
      <c r="BH22" s="357"/>
      <c r="BI22" s="357"/>
      <c r="BJ22" s="357"/>
      <c r="BK22" s="357"/>
      <c r="BL22" s="357"/>
      <c r="BM22" s="357"/>
      <c r="BN22" s="357"/>
      <c r="BO22" s="357"/>
      <c r="BP22" s="357"/>
      <c r="BQ22" s="357"/>
    </row>
    <row r="23" spans="1:69" s="162" customFormat="1" ht="14.25" customHeight="1">
      <c r="A23" s="244"/>
      <c r="B23" s="407"/>
      <c r="C23" s="408"/>
      <c r="D23" s="407"/>
      <c r="E23" s="407"/>
      <c r="F23" s="199"/>
      <c r="G23" s="202"/>
      <c r="H23" s="202"/>
      <c r="I23" s="203"/>
      <c r="J23" s="452"/>
      <c r="K23" s="502"/>
      <c r="L23" s="619"/>
      <c r="M23" s="744"/>
      <c r="N23" s="744"/>
      <c r="O23" s="744"/>
      <c r="P23" s="744"/>
      <c r="Q23" s="744"/>
      <c r="R23" s="744"/>
      <c r="S23" s="744"/>
      <c r="T23" s="744"/>
      <c r="U23" s="761"/>
      <c r="V23" s="761"/>
      <c r="W23" s="760"/>
      <c r="X23" s="773">
        <v>45.5</v>
      </c>
      <c r="Y23" s="773">
        <v>86.66</v>
      </c>
      <c r="Z23" s="773">
        <v>30.167999999999999</v>
      </c>
      <c r="AA23" s="773">
        <v>15.83</v>
      </c>
      <c r="AB23" s="773">
        <v>10.039999999999999</v>
      </c>
      <c r="AC23" s="774">
        <v>183.58199999999999</v>
      </c>
      <c r="AD23" s="773">
        <v>95.99</v>
      </c>
      <c r="AE23" s="773">
        <v>26.423999999999999</v>
      </c>
      <c r="AF23" s="773">
        <v>9</v>
      </c>
      <c r="AG23" s="773">
        <v>1.319</v>
      </c>
      <c r="AH23" s="773">
        <v>97.190700000000007</v>
      </c>
      <c r="AI23" s="773">
        <v>41.814</v>
      </c>
      <c r="AJ23" s="744"/>
      <c r="AK23" s="744"/>
      <c r="AL23" s="744"/>
      <c r="AM23" s="744"/>
      <c r="AN23" s="744"/>
      <c r="AO23" s="776">
        <v>13</v>
      </c>
      <c r="AP23" s="777">
        <v>220.94</v>
      </c>
      <c r="AQ23" s="777">
        <v>221.62</v>
      </c>
      <c r="AR23" s="778">
        <v>195.65</v>
      </c>
      <c r="AS23" s="744">
        <v>203.73</v>
      </c>
      <c r="AT23" s="744"/>
      <c r="AU23" s="744"/>
      <c r="AV23" s="744"/>
      <c r="AW23" s="776">
        <v>13</v>
      </c>
      <c r="AX23" s="777">
        <v>395.14</v>
      </c>
      <c r="AY23" s="777">
        <v>323.68</v>
      </c>
      <c r="AZ23" s="778">
        <v>308.83</v>
      </c>
      <c r="BA23" s="744">
        <v>338.77</v>
      </c>
      <c r="BB23" s="776">
        <v>13</v>
      </c>
      <c r="BC23" s="779">
        <v>220.64399999999998</v>
      </c>
      <c r="BD23" s="780">
        <v>263.17400000000004</v>
      </c>
      <c r="BE23" s="781">
        <v>279.9690008</v>
      </c>
      <c r="BF23" s="744">
        <v>366.03</v>
      </c>
      <c r="BG23" s="744"/>
      <c r="BH23" s="357"/>
      <c r="BI23" s="357"/>
      <c r="BJ23" s="357"/>
      <c r="BK23" s="357"/>
      <c r="BL23" s="357"/>
      <c r="BM23" s="357"/>
      <c r="BN23" s="357"/>
      <c r="BO23" s="357"/>
      <c r="BP23" s="357"/>
      <c r="BQ23" s="357"/>
    </row>
    <row r="24" spans="1:69" s="162" customFormat="1" ht="14.25" customHeight="1">
      <c r="A24" s="1230" t="s">
        <v>833</v>
      </c>
      <c r="B24" s="407"/>
      <c r="C24" s="408"/>
      <c r="D24" s="407"/>
      <c r="E24" s="407"/>
      <c r="F24" s="199"/>
      <c r="G24" s="202"/>
      <c r="H24" s="202"/>
      <c r="I24" s="203"/>
      <c r="J24" s="452"/>
      <c r="K24" s="502"/>
      <c r="L24" s="619"/>
      <c r="M24" s="744"/>
      <c r="N24" s="744"/>
      <c r="O24" s="744"/>
      <c r="P24" s="744"/>
      <c r="Q24" s="744"/>
      <c r="R24" s="744"/>
      <c r="S24" s="744"/>
      <c r="T24" s="744"/>
      <c r="U24" s="761"/>
      <c r="V24" s="761">
        <v>16</v>
      </c>
      <c r="W24" s="760"/>
      <c r="X24" s="773">
        <v>43.256999999999998</v>
      </c>
      <c r="Y24" s="773">
        <v>82.16</v>
      </c>
      <c r="Z24" s="773">
        <v>40.76</v>
      </c>
      <c r="AA24" s="773">
        <v>15.3</v>
      </c>
      <c r="AB24" s="773">
        <v>9.1</v>
      </c>
      <c r="AC24" s="774">
        <v>155.88999999999999</v>
      </c>
      <c r="AD24" s="773">
        <v>89.72</v>
      </c>
      <c r="AE24" s="773">
        <v>20.83</v>
      </c>
      <c r="AF24" s="773">
        <v>9</v>
      </c>
      <c r="AG24" s="773">
        <v>1.3069999999999999</v>
      </c>
      <c r="AH24" s="773">
        <v>89.46</v>
      </c>
      <c r="AI24" s="773">
        <v>33.630000000000003</v>
      </c>
      <c r="AJ24" s="744"/>
      <c r="AK24" s="744"/>
      <c r="AL24" s="744"/>
      <c r="AM24" s="744"/>
      <c r="AN24" s="744"/>
      <c r="AO24" s="776">
        <v>14</v>
      </c>
      <c r="AP24" s="777">
        <v>220.94</v>
      </c>
      <c r="AQ24" s="777">
        <v>221.62</v>
      </c>
      <c r="AR24" s="778">
        <v>195.65</v>
      </c>
      <c r="AS24" s="744">
        <v>203.73</v>
      </c>
      <c r="AT24" s="744"/>
      <c r="AU24" s="744"/>
      <c r="AV24" s="744"/>
      <c r="AW24" s="776">
        <v>14</v>
      </c>
      <c r="AX24" s="777">
        <v>376</v>
      </c>
      <c r="AY24" s="777">
        <v>323.68</v>
      </c>
      <c r="AZ24" s="778">
        <v>302.95999999999998</v>
      </c>
      <c r="BA24" s="744">
        <v>338.78</v>
      </c>
      <c r="BB24" s="776">
        <v>14</v>
      </c>
      <c r="BC24" s="779">
        <v>223.27600000000001</v>
      </c>
      <c r="BD24" s="780">
        <v>268.62</v>
      </c>
      <c r="BE24" s="781">
        <v>286.5410023</v>
      </c>
      <c r="BF24" s="744">
        <v>382.58</v>
      </c>
      <c r="BG24" s="744"/>
      <c r="BH24" s="357"/>
      <c r="BI24" s="357"/>
      <c r="BJ24" s="357"/>
      <c r="BK24" s="357"/>
      <c r="BL24" s="357"/>
      <c r="BM24" s="357"/>
      <c r="BN24" s="357"/>
      <c r="BO24" s="357"/>
      <c r="BP24" s="357"/>
      <c r="BQ24" s="357"/>
    </row>
    <row r="25" spans="1:69" s="162" customFormat="1" ht="14.25" customHeight="1">
      <c r="B25" s="407"/>
      <c r="C25" s="408"/>
      <c r="D25" s="407"/>
      <c r="E25" s="407"/>
      <c r="F25" s="199"/>
      <c r="G25" s="202"/>
      <c r="H25" s="202"/>
      <c r="I25" s="203"/>
      <c r="J25" s="452"/>
      <c r="K25" s="502"/>
      <c r="L25" s="619"/>
      <c r="M25" s="744"/>
      <c r="N25" s="744"/>
      <c r="O25" s="744"/>
      <c r="P25" s="744"/>
      <c r="Q25" s="744"/>
      <c r="R25" s="744"/>
      <c r="S25" s="744"/>
      <c r="T25" s="744"/>
      <c r="U25" s="761"/>
      <c r="V25" s="761"/>
      <c r="W25" s="760"/>
      <c r="X25" s="773">
        <v>50.91</v>
      </c>
      <c r="Y25" s="773">
        <v>97.92</v>
      </c>
      <c r="Z25" s="773">
        <v>50.25</v>
      </c>
      <c r="AA25" s="773">
        <v>15.52</v>
      </c>
      <c r="AB25" s="773">
        <v>9.36</v>
      </c>
      <c r="AC25" s="774">
        <v>166.41</v>
      </c>
      <c r="AD25" s="773">
        <v>101.72</v>
      </c>
      <c r="AE25" s="773">
        <v>23.6</v>
      </c>
      <c r="AF25" s="773">
        <v>9.0057144165039045</v>
      </c>
      <c r="AG25" s="773">
        <v>1.42</v>
      </c>
      <c r="AH25" s="773">
        <v>99.16</v>
      </c>
      <c r="AI25" s="773">
        <v>32.46</v>
      </c>
      <c r="AJ25" s="744"/>
      <c r="AK25" s="744"/>
      <c r="AL25" s="744"/>
      <c r="AM25" s="744"/>
      <c r="AN25" s="744"/>
      <c r="AO25" s="776">
        <v>15</v>
      </c>
      <c r="AP25" s="777">
        <v>221.99</v>
      </c>
      <c r="AQ25" s="777">
        <v>226.28</v>
      </c>
      <c r="AR25" s="778">
        <v>201.94</v>
      </c>
      <c r="AS25" s="744">
        <v>203.73</v>
      </c>
      <c r="AT25" s="744"/>
      <c r="AU25" s="744"/>
      <c r="AV25" s="744"/>
      <c r="AW25" s="776">
        <v>15</v>
      </c>
      <c r="AX25" s="777">
        <v>363.43</v>
      </c>
      <c r="AY25" s="777">
        <v>335.74</v>
      </c>
      <c r="AZ25" s="778">
        <v>311.77999999999997</v>
      </c>
      <c r="BA25" s="744">
        <v>347.95</v>
      </c>
      <c r="BB25" s="776">
        <v>15</v>
      </c>
      <c r="BC25" s="779">
        <v>222.00500000000002</v>
      </c>
      <c r="BD25" s="780">
        <v>278.94</v>
      </c>
      <c r="BE25" s="781">
        <v>288.78499979999998</v>
      </c>
      <c r="BF25" s="744">
        <v>385.3</v>
      </c>
      <c r="BG25" s="744"/>
      <c r="BH25" s="357"/>
      <c r="BI25" s="357"/>
      <c r="BJ25" s="357"/>
      <c r="BK25" s="357"/>
      <c r="BL25" s="357"/>
      <c r="BM25" s="357"/>
      <c r="BN25" s="357"/>
      <c r="BO25" s="357"/>
      <c r="BP25" s="357"/>
      <c r="BQ25" s="357"/>
    </row>
    <row r="26" spans="1:69" s="162" customFormat="1" ht="14.25" customHeight="1">
      <c r="A26" s="244"/>
      <c r="B26" s="407"/>
      <c r="C26" s="408"/>
      <c r="D26" s="407"/>
      <c r="E26" s="407"/>
      <c r="F26" s="216"/>
      <c r="G26" s="216"/>
      <c r="H26" s="216"/>
      <c r="I26" s="216"/>
      <c r="J26" s="454"/>
      <c r="K26" s="502"/>
      <c r="L26" s="619"/>
      <c r="M26" s="744"/>
      <c r="N26" s="744"/>
      <c r="O26" s="744"/>
      <c r="P26" s="744"/>
      <c r="Q26" s="744"/>
      <c r="R26" s="744"/>
      <c r="S26" s="744"/>
      <c r="T26" s="744"/>
      <c r="U26" s="761"/>
      <c r="V26" s="761"/>
      <c r="W26" s="760"/>
      <c r="X26" s="773">
        <v>60.1</v>
      </c>
      <c r="Y26" s="773">
        <v>118.21</v>
      </c>
      <c r="Z26" s="773">
        <v>88.1</v>
      </c>
      <c r="AA26" s="773">
        <v>15.59</v>
      </c>
      <c r="AB26" s="773">
        <v>8.8000000000000007</v>
      </c>
      <c r="AC26" s="774">
        <v>178.05</v>
      </c>
      <c r="AD26" s="773">
        <v>95.81</v>
      </c>
      <c r="AE26" s="773">
        <v>22.27</v>
      </c>
      <c r="AF26" s="773">
        <v>9.0057144165039045</v>
      </c>
      <c r="AG26" s="773">
        <v>1.2150000000000001</v>
      </c>
      <c r="AH26" s="773">
        <v>71.319999999999993</v>
      </c>
      <c r="AI26" s="773">
        <v>32.46</v>
      </c>
      <c r="AJ26" s="744"/>
      <c r="AK26" s="744"/>
      <c r="AL26" s="744"/>
      <c r="AM26" s="744"/>
      <c r="AN26" s="744"/>
      <c r="AO26" s="776">
        <v>16</v>
      </c>
      <c r="AP26" s="777">
        <v>221.99</v>
      </c>
      <c r="AQ26" s="777">
        <v>226.28</v>
      </c>
      <c r="AR26" s="778">
        <v>201.94</v>
      </c>
      <c r="AS26" s="744">
        <v>222.8</v>
      </c>
      <c r="AT26" s="744"/>
      <c r="AU26" s="744"/>
      <c r="AV26" s="744"/>
      <c r="AW26" s="776">
        <v>16</v>
      </c>
      <c r="AX26" s="777">
        <v>347.95</v>
      </c>
      <c r="AY26" s="777">
        <v>329.68899540000001</v>
      </c>
      <c r="AZ26" s="778">
        <v>320.69</v>
      </c>
      <c r="BA26" s="744">
        <v>354.11</v>
      </c>
      <c r="BB26" s="776">
        <v>16</v>
      </c>
      <c r="BC26" s="779">
        <v>223.80200000000002</v>
      </c>
      <c r="BD26" s="780">
        <v>283.35699175000002</v>
      </c>
      <c r="BE26" s="781">
        <v>293.26400000000001</v>
      </c>
      <c r="BF26" s="744">
        <v>384.96</v>
      </c>
      <c r="BG26" s="744"/>
      <c r="BH26" s="357"/>
      <c r="BI26" s="357"/>
      <c r="BJ26" s="357"/>
      <c r="BK26" s="357"/>
      <c r="BL26" s="357"/>
      <c r="BM26" s="357"/>
      <c r="BN26" s="357"/>
      <c r="BO26" s="357"/>
      <c r="BP26" s="357"/>
      <c r="BQ26" s="357"/>
    </row>
    <row r="27" spans="1:69" s="162" customFormat="1" ht="27.75" customHeight="1">
      <c r="A27" s="244"/>
      <c r="B27" s="407"/>
      <c r="C27" s="408"/>
      <c r="D27" s="407"/>
      <c r="E27" s="407"/>
      <c r="F27" s="216"/>
      <c r="G27" s="216"/>
      <c r="H27" s="216"/>
      <c r="I27" s="216"/>
      <c r="J27" s="454"/>
      <c r="K27" s="502"/>
      <c r="L27" s="619"/>
      <c r="M27" s="744"/>
      <c r="N27" s="744"/>
      <c r="O27" s="744"/>
      <c r="P27" s="744"/>
      <c r="Q27" s="744"/>
      <c r="R27" s="744"/>
      <c r="S27" s="744"/>
      <c r="T27" s="744"/>
      <c r="U27" s="761"/>
      <c r="V27" s="761"/>
      <c r="W27" s="760"/>
      <c r="X27" s="773">
        <v>51.714286260000002</v>
      </c>
      <c r="Y27" s="773">
        <v>91.569599909999994</v>
      </c>
      <c r="Z27" s="773">
        <v>109.7940002</v>
      </c>
      <c r="AA27" s="773">
        <v>14.470856939999999</v>
      </c>
      <c r="AB27" s="773">
        <v>7.7015714649999998</v>
      </c>
      <c r="AC27" s="774">
        <v>158.61442779999999</v>
      </c>
      <c r="AD27" s="773">
        <v>86.274285449999994</v>
      </c>
      <c r="AE27" s="773">
        <v>20.1857139</v>
      </c>
      <c r="AF27" s="773">
        <v>9</v>
      </c>
      <c r="AG27" s="773">
        <v>1.3400000160000001</v>
      </c>
      <c r="AH27" s="773">
        <v>61.869286670000001</v>
      </c>
      <c r="AI27" s="773">
        <v>18.350000380000001</v>
      </c>
      <c r="AJ27" s="744"/>
      <c r="AK27" s="744"/>
      <c r="AL27" s="744"/>
      <c r="AM27" s="744"/>
      <c r="AN27" s="744"/>
      <c r="AO27" s="776">
        <v>17</v>
      </c>
      <c r="AP27" s="777">
        <v>225.06</v>
      </c>
      <c r="AQ27" s="777">
        <v>228.07400000000001</v>
      </c>
      <c r="AR27" s="778">
        <v>201.94</v>
      </c>
      <c r="AS27" s="744">
        <v>222.8</v>
      </c>
      <c r="AT27" s="744"/>
      <c r="AU27" s="744"/>
      <c r="AV27" s="744"/>
      <c r="AW27" s="776">
        <v>17</v>
      </c>
      <c r="AX27" s="777">
        <v>338.77</v>
      </c>
      <c r="AY27" s="777">
        <v>326.68</v>
      </c>
      <c r="AZ27" s="778">
        <v>326.68</v>
      </c>
      <c r="BA27" s="744">
        <v>351.03</v>
      </c>
      <c r="BB27" s="776">
        <v>17</v>
      </c>
      <c r="BC27" s="779">
        <v>217.49399757385231</v>
      </c>
      <c r="BD27" s="780">
        <v>293.363</v>
      </c>
      <c r="BE27" s="781">
        <v>292.87300069999998</v>
      </c>
      <c r="BF27" s="744">
        <v>381.87</v>
      </c>
      <c r="BG27" s="744"/>
      <c r="BH27" s="357"/>
      <c r="BI27" s="357"/>
      <c r="BJ27" s="357"/>
      <c r="BK27" s="357"/>
      <c r="BL27" s="357"/>
      <c r="BM27" s="357"/>
      <c r="BN27" s="357"/>
      <c r="BO27" s="357"/>
      <c r="BP27" s="357"/>
      <c r="BQ27" s="357"/>
    </row>
    <row r="28" spans="1:69" s="162" customFormat="1" ht="27.75" customHeight="1">
      <c r="A28" s="244"/>
      <c r="B28" s="407"/>
      <c r="C28" s="408"/>
      <c r="D28" s="407"/>
      <c r="E28" s="407"/>
      <c r="F28" s="216"/>
      <c r="G28" s="216"/>
      <c r="H28" s="216"/>
      <c r="I28" s="216"/>
      <c r="J28" s="454"/>
      <c r="K28" s="502"/>
      <c r="L28" s="619"/>
      <c r="M28" s="744"/>
      <c r="N28" s="744"/>
      <c r="O28" s="744"/>
      <c r="P28" s="744"/>
      <c r="Q28" s="744"/>
      <c r="R28" s="744"/>
      <c r="S28" s="744"/>
      <c r="T28" s="744"/>
      <c r="U28" s="761"/>
      <c r="V28" s="761">
        <v>20</v>
      </c>
      <c r="W28" s="760"/>
      <c r="X28" s="773">
        <v>37.44</v>
      </c>
      <c r="Y28" s="773">
        <v>67.650000000000006</v>
      </c>
      <c r="Z28" s="773">
        <v>77.853999999999999</v>
      </c>
      <c r="AA28" s="773">
        <v>12.94</v>
      </c>
      <c r="AB28" s="773">
        <v>5.64</v>
      </c>
      <c r="AC28" s="774">
        <v>121.72</v>
      </c>
      <c r="AD28" s="773">
        <v>79.86</v>
      </c>
      <c r="AE28" s="773">
        <v>19.373000000000001</v>
      </c>
      <c r="AF28" s="773">
        <v>9</v>
      </c>
      <c r="AG28" s="773">
        <v>1.355</v>
      </c>
      <c r="AH28" s="773">
        <v>62.061</v>
      </c>
      <c r="AI28" s="773">
        <v>16.739999999999998</v>
      </c>
      <c r="AJ28" s="744"/>
      <c r="AK28" s="744"/>
      <c r="AL28" s="744"/>
      <c r="AM28" s="744"/>
      <c r="AN28" s="744"/>
      <c r="AO28" s="776">
        <v>18</v>
      </c>
      <c r="AP28" s="777">
        <v>225.06</v>
      </c>
      <c r="AQ28" s="777">
        <v>228.07400000000001</v>
      </c>
      <c r="AR28" s="778">
        <v>207.59</v>
      </c>
      <c r="AS28" s="744">
        <v>225.58</v>
      </c>
      <c r="AT28" s="744"/>
      <c r="AU28" s="744"/>
      <c r="AV28" s="744"/>
      <c r="AW28" s="776">
        <v>18</v>
      </c>
      <c r="AX28" s="777">
        <v>326.67999267578102</v>
      </c>
      <c r="AY28" s="777">
        <v>323.68</v>
      </c>
      <c r="AZ28" s="778">
        <v>314.74</v>
      </c>
      <c r="BA28" s="744">
        <v>354.11</v>
      </c>
      <c r="BB28" s="776">
        <v>18</v>
      </c>
      <c r="BC28" s="779">
        <v>213.5109978485107</v>
      </c>
      <c r="BD28" s="780">
        <v>295.185</v>
      </c>
      <c r="BE28" s="781">
        <v>289.06400009999999</v>
      </c>
      <c r="BF28" s="744">
        <v>382.78</v>
      </c>
      <c r="BG28" s="744"/>
      <c r="BH28" s="357"/>
      <c r="BI28" s="357"/>
      <c r="BJ28" s="357"/>
      <c r="BK28" s="357"/>
      <c r="BL28" s="357"/>
      <c r="BM28" s="357"/>
      <c r="BN28" s="357"/>
      <c r="BO28" s="357"/>
      <c r="BP28" s="357"/>
      <c r="BQ28" s="357"/>
    </row>
    <row r="29" spans="1:69" s="162" customFormat="1" ht="12.75">
      <c r="A29" s="204"/>
      <c r="B29" s="216"/>
      <c r="C29" s="216"/>
      <c r="D29" s="216"/>
      <c r="E29" s="216"/>
      <c r="F29" s="216"/>
      <c r="G29" s="216"/>
      <c r="H29" s="216"/>
      <c r="I29" s="216"/>
      <c r="J29" s="454"/>
      <c r="K29" s="502"/>
      <c r="L29" s="619"/>
      <c r="M29" s="744"/>
      <c r="N29" s="744"/>
      <c r="O29" s="744"/>
      <c r="P29" s="744"/>
      <c r="Q29" s="744"/>
      <c r="R29" s="744"/>
      <c r="S29" s="744"/>
      <c r="T29" s="744"/>
      <c r="U29" s="761"/>
      <c r="V29" s="761"/>
      <c r="W29" s="760"/>
      <c r="X29" s="773">
        <v>27.871428353445829</v>
      </c>
      <c r="Y29" s="773">
        <v>56.340142386300158</v>
      </c>
      <c r="Z29" s="773">
        <v>46.279857635497997</v>
      </c>
      <c r="AA29" s="773">
        <v>12.185285568237273</v>
      </c>
      <c r="AB29" s="773">
        <v>4.946999958583282</v>
      </c>
      <c r="AC29" s="774">
        <v>97.352142333984176</v>
      </c>
      <c r="AD29" s="773">
        <v>59.180000305175732</v>
      </c>
      <c r="AE29" s="773">
        <v>15.218571390424414</v>
      </c>
      <c r="AF29" s="773">
        <v>9.0042858123779261</v>
      </c>
      <c r="AG29" s="773">
        <v>1.5431428466524355</v>
      </c>
      <c r="AH29" s="773">
        <v>58.464999607631093</v>
      </c>
      <c r="AI29" s="773">
        <v>15.350000108991299</v>
      </c>
      <c r="AJ29" s="744"/>
      <c r="AK29" s="744"/>
      <c r="AL29" s="744"/>
      <c r="AM29" s="744"/>
      <c r="AN29" s="744"/>
      <c r="AO29" s="776">
        <v>19</v>
      </c>
      <c r="AP29" s="777">
        <v>225.9400024</v>
      </c>
      <c r="AQ29" s="777">
        <v>229.173</v>
      </c>
      <c r="AR29" s="778">
        <v>207.59</v>
      </c>
      <c r="AS29" s="744">
        <v>225.58</v>
      </c>
      <c r="AT29" s="744"/>
      <c r="AU29" s="744"/>
      <c r="AV29" s="744"/>
      <c r="AW29" s="776">
        <v>19</v>
      </c>
      <c r="AX29" s="777">
        <v>326.67999270000001</v>
      </c>
      <c r="AY29" s="777">
        <v>317.71099853515602</v>
      </c>
      <c r="AZ29" s="778">
        <v>308.83</v>
      </c>
      <c r="BA29" s="744">
        <v>363.43</v>
      </c>
      <c r="BB29" s="776">
        <v>19</v>
      </c>
      <c r="BC29" s="779">
        <v>210.8809986</v>
      </c>
      <c r="BD29" s="780">
        <v>294.39800000000002</v>
      </c>
      <c r="BE29" s="781">
        <v>283.7310013</v>
      </c>
      <c r="BF29" s="744">
        <v>381.92</v>
      </c>
      <c r="BG29" s="744"/>
      <c r="BH29" s="357"/>
      <c r="BI29" s="357"/>
      <c r="BJ29" s="357"/>
      <c r="BK29" s="357"/>
      <c r="BL29" s="357"/>
      <c r="BM29" s="357"/>
      <c r="BN29" s="357"/>
      <c r="BO29" s="357"/>
      <c r="BP29" s="357"/>
      <c r="BQ29" s="357"/>
    </row>
    <row r="30" spans="1:69" s="162" customFormat="1" ht="12.75">
      <c r="A30" s="204"/>
      <c r="B30" s="216"/>
      <c r="C30" s="216"/>
      <c r="D30" s="216"/>
      <c r="E30" s="216"/>
      <c r="F30" s="216"/>
      <c r="G30" s="216"/>
      <c r="H30" s="216"/>
      <c r="I30" s="216"/>
      <c r="J30" s="454"/>
      <c r="K30" s="502"/>
      <c r="L30" s="619"/>
      <c r="M30" s="744"/>
      <c r="N30" s="744"/>
      <c r="O30" s="744"/>
      <c r="P30" s="744"/>
      <c r="Q30" s="744"/>
      <c r="R30" s="744"/>
      <c r="S30" s="744"/>
      <c r="T30" s="744"/>
      <c r="U30" s="761"/>
      <c r="V30" s="761"/>
      <c r="W30" s="760"/>
      <c r="X30" s="773">
        <v>22.73</v>
      </c>
      <c r="Y30" s="773">
        <v>42.3</v>
      </c>
      <c r="Z30" s="773">
        <v>27.998000000000001</v>
      </c>
      <c r="AA30" s="773">
        <v>11.54</v>
      </c>
      <c r="AB30" s="773">
        <v>4.165</v>
      </c>
      <c r="AC30" s="774">
        <v>85.36</v>
      </c>
      <c r="AD30" s="773">
        <v>45.05</v>
      </c>
      <c r="AE30" s="773">
        <v>12.23</v>
      </c>
      <c r="AF30" s="773">
        <v>9</v>
      </c>
      <c r="AG30" s="773">
        <v>1.57</v>
      </c>
      <c r="AH30" s="773">
        <v>45.284999999999997</v>
      </c>
      <c r="AI30" s="773">
        <v>15.35</v>
      </c>
      <c r="AJ30" s="744"/>
      <c r="AK30" s="744"/>
      <c r="AL30" s="744"/>
      <c r="AM30" s="744"/>
      <c r="AN30" s="744"/>
      <c r="AO30" s="776">
        <v>20</v>
      </c>
      <c r="AP30" s="777">
        <v>225.9400024</v>
      </c>
      <c r="AQ30" s="777">
        <v>229.173</v>
      </c>
      <c r="AR30" s="778">
        <v>205.7</v>
      </c>
      <c r="AS30" s="744">
        <v>226.61</v>
      </c>
      <c r="AT30" s="744"/>
      <c r="AU30" s="744"/>
      <c r="AV30" s="744"/>
      <c r="AW30" s="776">
        <v>20</v>
      </c>
      <c r="AX30" s="777">
        <v>323.7</v>
      </c>
      <c r="AY30" s="777">
        <v>320.69100950000001</v>
      </c>
      <c r="AZ30" s="778">
        <v>308.8</v>
      </c>
      <c r="BA30" s="744">
        <v>366.56</v>
      </c>
      <c r="BB30" s="776">
        <v>20</v>
      </c>
      <c r="BC30" s="779">
        <v>207.37700241088851</v>
      </c>
      <c r="BD30" s="780">
        <v>292.23500059000003</v>
      </c>
      <c r="BE30" s="781">
        <v>278.89999999999998</v>
      </c>
      <c r="BF30" s="744">
        <v>379.36</v>
      </c>
      <c r="BG30" s="744"/>
      <c r="BH30" s="357"/>
      <c r="BI30" s="357"/>
      <c r="BJ30" s="357"/>
      <c r="BK30" s="357"/>
      <c r="BL30" s="357"/>
      <c r="BM30" s="357"/>
      <c r="BN30" s="357"/>
      <c r="BO30" s="357"/>
      <c r="BP30" s="357"/>
      <c r="BQ30" s="357"/>
    </row>
    <row r="31" spans="1:69" s="162" customFormat="1" ht="12.75">
      <c r="A31" s="204"/>
      <c r="B31" s="216"/>
      <c r="C31" s="216"/>
      <c r="D31" s="216"/>
      <c r="E31" s="216"/>
      <c r="F31" s="216"/>
      <c r="G31" s="216"/>
      <c r="H31" s="216"/>
      <c r="I31" s="216"/>
      <c r="J31" s="454"/>
      <c r="K31" s="502"/>
      <c r="L31" s="619"/>
      <c r="M31" s="744"/>
      <c r="N31" s="744"/>
      <c r="O31" s="744"/>
      <c r="P31" s="744"/>
      <c r="Q31" s="744"/>
      <c r="R31" s="744"/>
      <c r="S31" s="744"/>
      <c r="T31" s="744"/>
      <c r="U31" s="762"/>
      <c r="V31" s="761"/>
      <c r="W31" s="760"/>
      <c r="X31" s="773">
        <v>19.685714449999999</v>
      </c>
      <c r="Y31" s="773">
        <v>42.036570959999999</v>
      </c>
      <c r="Z31" s="773">
        <v>20.883000240000001</v>
      </c>
      <c r="AA31" s="773">
        <v>10.125571389999999</v>
      </c>
      <c r="AB31" s="773">
        <v>2.893857138</v>
      </c>
      <c r="AC31" s="774">
        <v>79.191714700000006</v>
      </c>
      <c r="AD31" s="773">
        <v>42.964286260000002</v>
      </c>
      <c r="AE31" s="773">
        <v>11.14142854</v>
      </c>
      <c r="AF31" s="773">
        <v>9.0013386860000004</v>
      </c>
      <c r="AG31" s="773">
        <v>1.7202857389999999</v>
      </c>
      <c r="AH31" s="773">
        <v>39.832142419999997</v>
      </c>
      <c r="AI31" s="773">
        <v>11.67585727</v>
      </c>
      <c r="AJ31" s="744"/>
      <c r="AK31" s="744"/>
      <c r="AL31" s="744"/>
      <c r="AM31" s="744"/>
      <c r="AN31" s="744"/>
      <c r="AO31" s="776">
        <v>21</v>
      </c>
      <c r="AP31" s="777">
        <v>225.9400024</v>
      </c>
      <c r="AQ31" s="777">
        <v>229.173</v>
      </c>
      <c r="AR31" s="778">
        <v>205.7</v>
      </c>
      <c r="AS31" s="744">
        <v>226.61</v>
      </c>
      <c r="AT31" s="744"/>
      <c r="AU31" s="744"/>
      <c r="AV31" s="744"/>
      <c r="AW31" s="776">
        <v>21</v>
      </c>
      <c r="AX31" s="777">
        <v>314.74099731445301</v>
      </c>
      <c r="AY31" s="777">
        <v>314.7409973</v>
      </c>
      <c r="AZ31" s="778">
        <v>311.77999999999997</v>
      </c>
      <c r="BA31" s="744">
        <v>357.21</v>
      </c>
      <c r="BB31" s="776">
        <v>21</v>
      </c>
      <c r="BC31" s="779">
        <v>203.7669992446898</v>
      </c>
      <c r="BD31" s="780">
        <v>289.28499365999994</v>
      </c>
      <c r="BE31" s="781">
        <v>274.65599980000002</v>
      </c>
      <c r="BF31" s="744">
        <v>375.6</v>
      </c>
      <c r="BG31" s="744"/>
      <c r="BH31" s="357"/>
      <c r="BI31" s="357"/>
      <c r="BJ31" s="357"/>
      <c r="BK31" s="357"/>
      <c r="BL31" s="357"/>
      <c r="BM31" s="357"/>
      <c r="BN31" s="357"/>
      <c r="BO31" s="357"/>
      <c r="BP31" s="357"/>
      <c r="BQ31" s="357"/>
    </row>
    <row r="32" spans="1:69" s="162" customFormat="1" ht="12.75">
      <c r="A32" s="204"/>
      <c r="B32" s="216"/>
      <c r="C32" s="216"/>
      <c r="D32" s="216"/>
      <c r="E32" s="216"/>
      <c r="F32" s="216"/>
      <c r="G32" s="216"/>
      <c r="H32" s="216"/>
      <c r="I32" s="216"/>
      <c r="J32" s="454"/>
      <c r="K32" s="502"/>
      <c r="L32" s="619"/>
      <c r="M32" s="744"/>
      <c r="N32" s="744"/>
      <c r="O32" s="744"/>
      <c r="P32" s="744"/>
      <c r="Q32" s="744"/>
      <c r="R32" s="744"/>
      <c r="S32" s="744"/>
      <c r="T32" s="744"/>
      <c r="U32" s="762"/>
      <c r="V32" s="761">
        <v>24</v>
      </c>
      <c r="W32" s="760"/>
      <c r="X32" s="773">
        <v>18.34285736</v>
      </c>
      <c r="Y32" s="773">
        <v>37.365667340000002</v>
      </c>
      <c r="Z32" s="773">
        <v>16.6200002</v>
      </c>
      <c r="AA32" s="773">
        <v>9.6549998689999992</v>
      </c>
      <c r="AB32" s="773">
        <v>4.0768571920000003</v>
      </c>
      <c r="AC32" s="774">
        <v>77.282856530000004</v>
      </c>
      <c r="AD32" s="773">
        <v>48.352857319999998</v>
      </c>
      <c r="AE32" s="773">
        <v>11.87857151</v>
      </c>
      <c r="AF32" s="773">
        <v>9</v>
      </c>
      <c r="AG32" s="773">
        <v>1.7888571529999999</v>
      </c>
      <c r="AH32" s="773">
        <v>37.416428699999997</v>
      </c>
      <c r="AI32" s="773">
        <v>11.18857152</v>
      </c>
      <c r="AJ32" s="744"/>
      <c r="AK32" s="744"/>
      <c r="AL32" s="744"/>
      <c r="AM32" s="744"/>
      <c r="AN32" s="744"/>
      <c r="AO32" s="776">
        <v>22</v>
      </c>
      <c r="AP32" s="777">
        <v>224.12</v>
      </c>
      <c r="AQ32" s="777">
        <v>227.72900390625</v>
      </c>
      <c r="AR32" s="778">
        <v>204.65</v>
      </c>
      <c r="AS32" s="744">
        <v>227.42</v>
      </c>
      <c r="AT32" s="744"/>
      <c r="AU32" s="744"/>
      <c r="AV32" s="744"/>
      <c r="AW32" s="776">
        <v>22</v>
      </c>
      <c r="AX32" s="777">
        <v>300.04000000000002</v>
      </c>
      <c r="AY32" s="777">
        <v>308.829986572265</v>
      </c>
      <c r="AZ32" s="778">
        <v>314.74</v>
      </c>
      <c r="BA32" s="744">
        <v>341.82</v>
      </c>
      <c r="BB32" s="776">
        <v>22</v>
      </c>
      <c r="BC32" s="779">
        <v>200.18000106811502</v>
      </c>
      <c r="BD32" s="780">
        <v>287.342002868652</v>
      </c>
      <c r="BE32" s="781">
        <v>269.74</v>
      </c>
      <c r="BF32" s="744">
        <v>373.52</v>
      </c>
      <c r="BG32" s="744"/>
      <c r="BH32" s="357"/>
      <c r="BI32" s="357"/>
      <c r="BJ32" s="357"/>
      <c r="BK32" s="357"/>
      <c r="BL32" s="357"/>
      <c r="BM32" s="357"/>
      <c r="BN32" s="357"/>
      <c r="BO32" s="357"/>
      <c r="BP32" s="357"/>
      <c r="BQ32" s="357"/>
    </row>
    <row r="33" spans="1:69" s="162" customFormat="1" ht="12.75">
      <c r="A33" s="204"/>
      <c r="B33" s="216"/>
      <c r="C33" s="216"/>
      <c r="D33" s="216"/>
      <c r="E33" s="216"/>
      <c r="F33" s="216"/>
      <c r="G33" s="216"/>
      <c r="H33" s="216"/>
      <c r="I33" s="216"/>
      <c r="J33" s="454"/>
      <c r="K33" s="502"/>
      <c r="L33" s="619"/>
      <c r="M33" s="744"/>
      <c r="N33" s="744"/>
      <c r="O33" s="744"/>
      <c r="P33" s="744"/>
      <c r="Q33" s="744"/>
      <c r="R33" s="744"/>
      <c r="S33" s="744"/>
      <c r="T33" s="744"/>
      <c r="U33" s="762"/>
      <c r="V33" s="761"/>
      <c r="W33" s="760"/>
      <c r="X33" s="773">
        <v>18.350000000000001</v>
      </c>
      <c r="Y33" s="773">
        <v>33.43</v>
      </c>
      <c r="Z33" s="773">
        <v>13.565</v>
      </c>
      <c r="AA33" s="773">
        <v>9.0500000000000007</v>
      </c>
      <c r="AB33" s="773">
        <v>3.68</v>
      </c>
      <c r="AC33" s="774">
        <v>78.992999999999995</v>
      </c>
      <c r="AD33" s="773">
        <v>35.799999999999997</v>
      </c>
      <c r="AE33" s="773">
        <v>10.18</v>
      </c>
      <c r="AF33" s="773">
        <v>9</v>
      </c>
      <c r="AG33" s="773">
        <v>1.89</v>
      </c>
      <c r="AH33" s="773">
        <v>35.86</v>
      </c>
      <c r="AI33" s="773">
        <v>11.34</v>
      </c>
      <c r="AJ33" s="744"/>
      <c r="AK33" s="744"/>
      <c r="AL33" s="744"/>
      <c r="AM33" s="744"/>
      <c r="AN33" s="744"/>
      <c r="AO33" s="776">
        <v>23</v>
      </c>
      <c r="AP33" s="777">
        <v>224.12</v>
      </c>
      <c r="AQ33" s="777">
        <v>227.72900390625</v>
      </c>
      <c r="AR33" s="778">
        <v>204.65</v>
      </c>
      <c r="AS33" s="744">
        <v>227.42</v>
      </c>
      <c r="AT33" s="744"/>
      <c r="AU33" s="744"/>
      <c r="AV33" s="744"/>
      <c r="AW33" s="776">
        <v>23</v>
      </c>
      <c r="AX33" s="777">
        <v>297.12701420000002</v>
      </c>
      <c r="AY33" s="777">
        <v>311.78100000000001</v>
      </c>
      <c r="AZ33" s="778">
        <v>308.83</v>
      </c>
      <c r="BA33" s="744">
        <v>326.68</v>
      </c>
      <c r="BB33" s="776">
        <v>23</v>
      </c>
      <c r="BC33" s="779">
        <v>196.66499901</v>
      </c>
      <c r="BD33" s="780">
        <v>285.25799999999998</v>
      </c>
      <c r="BE33" s="781">
        <v>265.4609997</v>
      </c>
      <c r="BF33" s="744">
        <v>369.22</v>
      </c>
      <c r="BG33" s="744"/>
      <c r="BH33" s="357"/>
      <c r="BI33" s="357"/>
      <c r="BJ33" s="357"/>
      <c r="BK33" s="357"/>
      <c r="BL33" s="357"/>
      <c r="BM33" s="357"/>
      <c r="BN33" s="357"/>
      <c r="BO33" s="357"/>
      <c r="BP33" s="357"/>
      <c r="BQ33" s="357"/>
    </row>
    <row r="34" spans="1:69" s="162" customFormat="1" ht="12.75">
      <c r="A34" s="204"/>
      <c r="B34" s="216"/>
      <c r="C34" s="216"/>
      <c r="D34" s="216"/>
      <c r="E34" s="216"/>
      <c r="F34" s="216"/>
      <c r="G34" s="216"/>
      <c r="H34" s="216"/>
      <c r="I34" s="216"/>
      <c r="J34" s="454"/>
      <c r="K34" s="502"/>
      <c r="L34" s="619"/>
      <c r="M34" s="744"/>
      <c r="N34" s="744"/>
      <c r="O34" s="744"/>
      <c r="P34" s="744"/>
      <c r="Q34" s="744"/>
      <c r="R34" s="744"/>
      <c r="S34" s="744"/>
      <c r="T34" s="744"/>
      <c r="U34" s="762"/>
      <c r="V34" s="761"/>
      <c r="W34" s="760"/>
      <c r="X34" s="773">
        <v>17.23</v>
      </c>
      <c r="Y34" s="773">
        <v>32.89</v>
      </c>
      <c r="Z34" s="773">
        <v>12.42</v>
      </c>
      <c r="AA34" s="773">
        <v>8.61</v>
      </c>
      <c r="AB34" s="773">
        <v>2.5219999999999998</v>
      </c>
      <c r="AC34" s="774">
        <v>93.44</v>
      </c>
      <c r="AD34" s="773">
        <v>34.47</v>
      </c>
      <c r="AE34" s="773">
        <v>9.86</v>
      </c>
      <c r="AF34" s="773">
        <v>8.9860000000000007</v>
      </c>
      <c r="AG34" s="773">
        <v>1.47</v>
      </c>
      <c r="AH34" s="773">
        <v>35.03</v>
      </c>
      <c r="AI34" s="773">
        <v>10.78</v>
      </c>
      <c r="AJ34" s="744"/>
      <c r="AK34" s="744"/>
      <c r="AL34" s="744"/>
      <c r="AM34" s="744"/>
      <c r="AN34" s="744"/>
      <c r="AO34" s="776">
        <v>24</v>
      </c>
      <c r="AP34" s="777">
        <v>217.49299619999999</v>
      </c>
      <c r="AQ34" s="777">
        <v>223.85</v>
      </c>
      <c r="AR34" s="778">
        <v>200.38</v>
      </c>
      <c r="AS34" s="744">
        <v>227.45</v>
      </c>
      <c r="AT34" s="744"/>
      <c r="AU34" s="744"/>
      <c r="AV34" s="744"/>
      <c r="AW34" s="776">
        <v>24</v>
      </c>
      <c r="AX34" s="777">
        <v>297.12701420000002</v>
      </c>
      <c r="AY34" s="777">
        <v>311.77999999999997</v>
      </c>
      <c r="AZ34" s="778">
        <v>300.04000000000002</v>
      </c>
      <c r="BA34" s="744">
        <v>308.83</v>
      </c>
      <c r="BB34" s="776">
        <v>24</v>
      </c>
      <c r="BC34" s="779">
        <v>194.99600025000001</v>
      </c>
      <c r="BD34" s="780">
        <v>281.64</v>
      </c>
      <c r="BE34" s="781">
        <v>261.10000000000002</v>
      </c>
      <c r="BF34" s="744">
        <v>364.44</v>
      </c>
      <c r="BG34" s="744"/>
      <c r="BH34" s="357"/>
      <c r="BI34" s="357"/>
      <c r="BJ34" s="357"/>
      <c r="BK34" s="357"/>
      <c r="BL34" s="357"/>
      <c r="BM34" s="357"/>
      <c r="BN34" s="357"/>
      <c r="BO34" s="357"/>
      <c r="BP34" s="357"/>
      <c r="BQ34" s="357"/>
    </row>
    <row r="35" spans="1:69" s="162" customFormat="1" ht="12.75">
      <c r="A35" s="204"/>
      <c r="B35" s="216"/>
      <c r="C35" s="216"/>
      <c r="D35" s="216"/>
      <c r="E35" s="216"/>
      <c r="F35" s="216"/>
      <c r="G35" s="216"/>
      <c r="H35" s="216"/>
      <c r="I35" s="216"/>
      <c r="J35" s="454"/>
      <c r="K35" s="502"/>
      <c r="L35" s="619"/>
      <c r="M35" s="744"/>
      <c r="N35" s="744"/>
      <c r="O35" s="744"/>
      <c r="P35" s="744"/>
      <c r="Q35" s="744"/>
      <c r="R35" s="744"/>
      <c r="S35" s="744"/>
      <c r="T35" s="744"/>
      <c r="U35" s="762"/>
      <c r="V35" s="761"/>
      <c r="W35" s="760"/>
      <c r="X35" s="773">
        <v>15.81</v>
      </c>
      <c r="Y35" s="773">
        <v>29.11</v>
      </c>
      <c r="Z35" s="773">
        <v>10.92</v>
      </c>
      <c r="AA35" s="773">
        <v>8.08</v>
      </c>
      <c r="AB35" s="773">
        <v>2.29</v>
      </c>
      <c r="AC35" s="774">
        <v>75.959999999999994</v>
      </c>
      <c r="AD35" s="773">
        <v>32.409999999999997</v>
      </c>
      <c r="AE35" s="773">
        <v>9.5500000000000007</v>
      </c>
      <c r="AF35" s="773">
        <v>9.0100000930000004</v>
      </c>
      <c r="AG35" s="773">
        <v>1.6</v>
      </c>
      <c r="AH35" s="773">
        <v>34.11</v>
      </c>
      <c r="AI35" s="773">
        <v>9.3800000000000008</v>
      </c>
      <c r="AJ35" s="744"/>
      <c r="AK35" s="744"/>
      <c r="AL35" s="744"/>
      <c r="AM35" s="744"/>
      <c r="AN35" s="744"/>
      <c r="AO35" s="776">
        <v>25</v>
      </c>
      <c r="AP35" s="777">
        <v>217.49299619999999</v>
      </c>
      <c r="AQ35" s="777">
        <v>223.85</v>
      </c>
      <c r="AR35" s="778">
        <v>200.38</v>
      </c>
      <c r="AS35" s="744">
        <v>227.45</v>
      </c>
      <c r="AT35" s="744"/>
      <c r="AU35" s="744"/>
      <c r="AV35" s="744"/>
      <c r="AW35" s="776">
        <v>25</v>
      </c>
      <c r="AX35" s="777">
        <v>294.225006103515</v>
      </c>
      <c r="AY35" s="777">
        <v>308.83</v>
      </c>
      <c r="AZ35" s="778">
        <v>282.72000000000003</v>
      </c>
      <c r="BA35" s="744">
        <v>291.33</v>
      </c>
      <c r="BB35" s="776">
        <v>25</v>
      </c>
      <c r="BC35" s="779">
        <v>193.36700119018531</v>
      </c>
      <c r="BD35" s="780">
        <v>276.89499999999998</v>
      </c>
      <c r="BE35" s="781">
        <v>256.25999990000003</v>
      </c>
      <c r="BF35" s="744">
        <v>359.62</v>
      </c>
      <c r="BG35" s="744"/>
      <c r="BH35" s="357"/>
      <c r="BI35" s="357"/>
      <c r="BJ35" s="357"/>
      <c r="BK35" s="357"/>
      <c r="BL35" s="357"/>
      <c r="BM35" s="357"/>
      <c r="BN35" s="357"/>
      <c r="BO35" s="357"/>
      <c r="BP35" s="357"/>
      <c r="BQ35" s="357"/>
    </row>
    <row r="36" spans="1:69" s="162" customFormat="1" ht="12.75">
      <c r="A36" s="204"/>
      <c r="B36" s="216"/>
      <c r="C36" s="216"/>
      <c r="D36" s="216"/>
      <c r="E36" s="216"/>
      <c r="F36" s="216"/>
      <c r="G36" s="216"/>
      <c r="H36" s="216"/>
      <c r="I36" s="216"/>
      <c r="J36" s="454"/>
      <c r="K36" s="502"/>
      <c r="L36" s="619"/>
      <c r="M36" s="744"/>
      <c r="N36" s="744"/>
      <c r="O36" s="744"/>
      <c r="P36" s="744"/>
      <c r="Q36" s="744"/>
      <c r="R36" s="744"/>
      <c r="S36" s="744"/>
      <c r="T36" s="744"/>
      <c r="U36" s="762"/>
      <c r="V36" s="761">
        <v>28</v>
      </c>
      <c r="W36" s="760"/>
      <c r="X36" s="773">
        <v>14.83</v>
      </c>
      <c r="Y36" s="773">
        <v>26.72</v>
      </c>
      <c r="Z36" s="773">
        <v>8.65</v>
      </c>
      <c r="AA36" s="773">
        <v>8.27</v>
      </c>
      <c r="AB36" s="773">
        <v>11.83</v>
      </c>
      <c r="AC36" s="774">
        <v>95.68</v>
      </c>
      <c r="AD36" s="773">
        <v>27.36</v>
      </c>
      <c r="AE36" s="773">
        <v>8.51</v>
      </c>
      <c r="AF36" s="773">
        <v>9.0014286040000009</v>
      </c>
      <c r="AG36" s="773">
        <v>0.97099999999999997</v>
      </c>
      <c r="AH36" s="773">
        <v>33.92</v>
      </c>
      <c r="AI36" s="773">
        <v>7.82</v>
      </c>
      <c r="AJ36" s="744"/>
      <c r="AK36" s="744"/>
      <c r="AL36" s="744"/>
      <c r="AM36" s="744"/>
      <c r="AN36" s="744"/>
      <c r="AO36" s="776">
        <v>26</v>
      </c>
      <c r="AP36" s="777">
        <v>210.53</v>
      </c>
      <c r="AQ36" s="777">
        <v>216.86000060000001</v>
      </c>
      <c r="AR36" s="778">
        <v>193.55</v>
      </c>
      <c r="AS36" s="744">
        <v>225.56</v>
      </c>
      <c r="AT36" s="744"/>
      <c r="AU36" s="744"/>
      <c r="AV36" s="744"/>
      <c r="AW36" s="776">
        <v>26</v>
      </c>
      <c r="AX36" s="777">
        <v>294.23</v>
      </c>
      <c r="AY36" s="777">
        <v>288.4509888</v>
      </c>
      <c r="AZ36" s="778">
        <v>262.95</v>
      </c>
      <c r="BA36" s="744">
        <v>268.55</v>
      </c>
      <c r="BB36" s="776">
        <v>26</v>
      </c>
      <c r="BC36" s="779">
        <v>190.59600123596181</v>
      </c>
      <c r="BD36" s="780">
        <v>272.34099963</v>
      </c>
      <c r="BE36" s="781">
        <v>252.54899979999999</v>
      </c>
      <c r="BF36" s="744">
        <v>354.77</v>
      </c>
      <c r="BG36" s="744"/>
      <c r="BH36" s="357"/>
      <c r="BI36" s="357"/>
      <c r="BJ36" s="357"/>
      <c r="BK36" s="357"/>
      <c r="BL36" s="357"/>
      <c r="BM36" s="357"/>
      <c r="BN36" s="357"/>
      <c r="BO36" s="357"/>
      <c r="BP36" s="357"/>
      <c r="BQ36" s="357"/>
    </row>
    <row r="37" spans="1:69" s="162" customFormat="1" ht="12.75">
      <c r="A37" s="204"/>
      <c r="B37" s="216"/>
      <c r="C37" s="216"/>
      <c r="D37" s="216"/>
      <c r="E37" s="216"/>
      <c r="F37" s="216"/>
      <c r="G37" s="216"/>
      <c r="H37" s="216"/>
      <c r="I37" s="216"/>
      <c r="J37" s="454"/>
      <c r="K37" s="502"/>
      <c r="L37" s="619"/>
      <c r="M37" s="744"/>
      <c r="N37" s="744"/>
      <c r="O37" s="744"/>
      <c r="P37" s="744"/>
      <c r="Q37" s="744"/>
      <c r="R37" s="744"/>
      <c r="S37" s="744"/>
      <c r="T37" s="744"/>
      <c r="U37" s="762"/>
      <c r="V37" s="761"/>
      <c r="W37" s="760"/>
      <c r="X37" s="773">
        <v>14.57142844</v>
      </c>
      <c r="Y37" s="773">
        <v>25.072999639999999</v>
      </c>
      <c r="Z37" s="773">
        <v>6.3326666359999999</v>
      </c>
      <c r="AA37" s="773">
        <v>7.9144286429999999</v>
      </c>
      <c r="AB37" s="773">
        <v>3.6995714730000002</v>
      </c>
      <c r="AC37" s="774">
        <v>98.174714219999998</v>
      </c>
      <c r="AD37" s="773">
        <v>31.010000229999999</v>
      </c>
      <c r="AE37" s="773">
        <v>8.7557142799999994</v>
      </c>
      <c r="AF37" s="773">
        <v>8.9985715319999997</v>
      </c>
      <c r="AG37" s="773">
        <v>1.6887143</v>
      </c>
      <c r="AH37" s="773">
        <v>34.240000039999998</v>
      </c>
      <c r="AI37" s="773">
        <v>6.7918571060000001</v>
      </c>
      <c r="AJ37" s="744"/>
      <c r="AK37" s="744"/>
      <c r="AL37" s="744"/>
      <c r="AM37" s="744"/>
      <c r="AN37" s="744"/>
      <c r="AO37" s="776">
        <v>27</v>
      </c>
      <c r="AP37" s="777">
        <v>210.53</v>
      </c>
      <c r="AQ37" s="777">
        <v>216.86000060000001</v>
      </c>
      <c r="AR37" s="778">
        <v>193.55</v>
      </c>
      <c r="AS37" s="744"/>
      <c r="AT37" s="744"/>
      <c r="AU37" s="744"/>
      <c r="AV37" s="744"/>
      <c r="AW37" s="776">
        <v>27</v>
      </c>
      <c r="AX37" s="777">
        <v>285.58</v>
      </c>
      <c r="AY37" s="777">
        <v>265.74700000000001</v>
      </c>
      <c r="AZ37" s="778">
        <v>254.63</v>
      </c>
      <c r="BA37" s="744"/>
      <c r="BB37" s="776">
        <v>27</v>
      </c>
      <c r="BC37" s="779">
        <v>187.24</v>
      </c>
      <c r="BD37" s="780">
        <v>268.09899999999999</v>
      </c>
      <c r="BE37" s="781">
        <v>248.26700020000001</v>
      </c>
      <c r="BF37" s="744"/>
      <c r="BG37" s="744"/>
      <c r="BH37" s="357"/>
      <c r="BI37" s="357"/>
      <c r="BJ37" s="357"/>
      <c r="BK37" s="357"/>
      <c r="BL37" s="357"/>
      <c r="BM37" s="357"/>
      <c r="BN37" s="357"/>
      <c r="BO37" s="357"/>
      <c r="BP37" s="357"/>
      <c r="BQ37" s="357"/>
    </row>
    <row r="38" spans="1:69" s="162" customFormat="1" ht="12.75">
      <c r="A38" s="204"/>
      <c r="B38" s="216"/>
      <c r="C38" s="216"/>
      <c r="D38" s="216"/>
      <c r="E38" s="216"/>
      <c r="F38" s="216"/>
      <c r="G38" s="216"/>
      <c r="H38" s="216"/>
      <c r="I38" s="216"/>
      <c r="J38" s="454"/>
      <c r="K38" s="502"/>
      <c r="L38" s="619"/>
      <c r="M38" s="744"/>
      <c r="N38" s="744"/>
      <c r="O38" s="744"/>
      <c r="P38" s="744"/>
      <c r="Q38" s="744"/>
      <c r="R38" s="744"/>
      <c r="S38" s="744"/>
      <c r="T38" s="744"/>
      <c r="U38" s="762"/>
      <c r="V38" s="761"/>
      <c r="W38" s="760"/>
      <c r="X38" s="773">
        <v>14.83</v>
      </c>
      <c r="Y38" s="773">
        <v>24.52</v>
      </c>
      <c r="Z38" s="773">
        <v>9.15</v>
      </c>
      <c r="AA38" s="773">
        <v>7.45</v>
      </c>
      <c r="AB38" s="773">
        <v>2.5</v>
      </c>
      <c r="AC38" s="774">
        <v>88.82</v>
      </c>
      <c r="AD38" s="773">
        <v>46.76</v>
      </c>
      <c r="AE38" s="773">
        <v>13.59</v>
      </c>
      <c r="AF38" s="773">
        <v>9.01</v>
      </c>
      <c r="AG38" s="773">
        <v>1.46</v>
      </c>
      <c r="AH38" s="773">
        <v>33.86</v>
      </c>
      <c r="AI38" s="773">
        <v>6.13</v>
      </c>
      <c r="AJ38" s="744"/>
      <c r="AK38" s="744"/>
      <c r="AL38" s="744"/>
      <c r="AM38" s="744"/>
      <c r="AN38" s="744"/>
      <c r="AO38" s="776">
        <v>28</v>
      </c>
      <c r="AP38" s="777">
        <v>201.54</v>
      </c>
      <c r="AQ38" s="783">
        <v>209.0310059</v>
      </c>
      <c r="AR38" s="778">
        <v>186.01</v>
      </c>
      <c r="AS38" s="744"/>
      <c r="AT38" s="744"/>
      <c r="AU38" s="744"/>
      <c r="AV38" s="744"/>
      <c r="AW38" s="776">
        <v>28</v>
      </c>
      <c r="AX38" s="777">
        <v>271.36</v>
      </c>
      <c r="AY38" s="783">
        <v>251.875</v>
      </c>
      <c r="AZ38" s="778">
        <v>240.95</v>
      </c>
      <c r="BA38" s="744"/>
      <c r="BB38" s="776">
        <v>28</v>
      </c>
      <c r="BC38" s="779">
        <v>183.3</v>
      </c>
      <c r="BD38" s="780">
        <v>262.15200039500002</v>
      </c>
      <c r="BE38" s="781">
        <v>243.86400219999999</v>
      </c>
      <c r="BF38" s="744"/>
      <c r="BG38" s="744"/>
      <c r="BH38" s="357"/>
      <c r="BI38" s="357"/>
      <c r="BJ38" s="357"/>
      <c r="BK38" s="357"/>
      <c r="BL38" s="357"/>
      <c r="BM38" s="357"/>
      <c r="BN38" s="357"/>
      <c r="BO38" s="357"/>
      <c r="BP38" s="357"/>
      <c r="BQ38" s="357"/>
    </row>
    <row r="39" spans="1:69" s="162" customFormat="1" ht="12.75">
      <c r="A39" s="204"/>
      <c r="B39" s="216"/>
      <c r="C39" s="216"/>
      <c r="D39" s="216"/>
      <c r="E39" s="216"/>
      <c r="F39" s="216"/>
      <c r="G39" s="216"/>
      <c r="H39" s="216"/>
      <c r="I39" s="216"/>
      <c r="J39" s="454"/>
      <c r="K39" s="502"/>
      <c r="L39" s="619"/>
      <c r="M39" s="744"/>
      <c r="N39" s="744"/>
      <c r="O39" s="744"/>
      <c r="P39" s="744"/>
      <c r="Q39" s="744"/>
      <c r="R39" s="744"/>
      <c r="S39" s="744"/>
      <c r="T39" s="744"/>
      <c r="U39" s="762"/>
      <c r="V39" s="761"/>
      <c r="W39" s="760"/>
      <c r="X39" s="773">
        <v>14.21</v>
      </c>
      <c r="Y39" s="773">
        <v>24.25</v>
      </c>
      <c r="Z39" s="773">
        <v>6.6790000000000003</v>
      </c>
      <c r="AA39" s="773">
        <v>7.25</v>
      </c>
      <c r="AB39" s="773">
        <v>2.2799999999999998</v>
      </c>
      <c r="AC39" s="774">
        <v>74.238</v>
      </c>
      <c r="AD39" s="773">
        <v>28.186</v>
      </c>
      <c r="AE39" s="773">
        <v>8.69</v>
      </c>
      <c r="AF39" s="773">
        <v>9</v>
      </c>
      <c r="AG39" s="773">
        <v>1.657</v>
      </c>
      <c r="AH39" s="773">
        <v>34.549999999999997</v>
      </c>
      <c r="AI39" s="773">
        <v>6.1909999999999998</v>
      </c>
      <c r="AJ39" s="744"/>
      <c r="AK39" s="744"/>
      <c r="AL39" s="744"/>
      <c r="AM39" s="744"/>
      <c r="AN39" s="744"/>
      <c r="AO39" s="776">
        <v>29</v>
      </c>
      <c r="AP39" s="777">
        <v>201.54</v>
      </c>
      <c r="AQ39" s="777">
        <v>209.0310059</v>
      </c>
      <c r="AR39" s="778">
        <v>186.01</v>
      </c>
      <c r="AS39" s="744"/>
      <c r="AT39" s="744"/>
      <c r="AU39" s="744"/>
      <c r="AV39" s="744"/>
      <c r="AW39" s="776">
        <v>29</v>
      </c>
      <c r="AX39" s="777">
        <v>257.39498900000001</v>
      </c>
      <c r="AY39" s="777">
        <v>243.67</v>
      </c>
      <c r="AZ39" s="778">
        <v>227.52</v>
      </c>
      <c r="BA39" s="744"/>
      <c r="BB39" s="776">
        <v>29</v>
      </c>
      <c r="BC39" s="779">
        <v>179.71700196999998</v>
      </c>
      <c r="BD39" s="780">
        <v>257.23599999999999</v>
      </c>
      <c r="BE39" s="781">
        <v>239.07999989999999</v>
      </c>
      <c r="BF39" s="744"/>
      <c r="BG39" s="744"/>
      <c r="BH39" s="357"/>
      <c r="BI39" s="357"/>
      <c r="BJ39" s="357"/>
      <c r="BK39" s="357"/>
      <c r="BL39" s="357"/>
      <c r="BM39" s="357"/>
      <c r="BN39" s="357"/>
      <c r="BO39" s="357"/>
      <c r="BP39" s="357"/>
      <c r="BQ39" s="357"/>
    </row>
    <row r="40" spans="1:69" s="162" customFormat="1" ht="12.75">
      <c r="A40" s="204"/>
      <c r="B40" s="216"/>
      <c r="C40" s="216"/>
      <c r="D40" s="216"/>
      <c r="E40" s="216"/>
      <c r="F40" s="216"/>
      <c r="G40" s="216"/>
      <c r="H40" s="216"/>
      <c r="I40" s="216"/>
      <c r="J40" s="454"/>
      <c r="K40" s="502"/>
      <c r="L40" s="619"/>
      <c r="M40" s="744"/>
      <c r="N40" s="744"/>
      <c r="O40" s="744"/>
      <c r="P40" s="744"/>
      <c r="Q40" s="744"/>
      <c r="R40" s="744"/>
      <c r="S40" s="744"/>
      <c r="T40" s="744"/>
      <c r="U40" s="762"/>
      <c r="V40" s="761">
        <v>32</v>
      </c>
      <c r="W40" s="760"/>
      <c r="X40" s="773">
        <v>13.75</v>
      </c>
      <c r="Y40" s="773">
        <v>23.87</v>
      </c>
      <c r="Z40" s="773">
        <v>7.0711000000000004</v>
      </c>
      <c r="AA40" s="773">
        <v>7.14</v>
      </c>
      <c r="AB40" s="773">
        <v>2.4049999999999998</v>
      </c>
      <c r="AC40" s="774">
        <v>74.95</v>
      </c>
      <c r="AD40" s="773">
        <v>37.49</v>
      </c>
      <c r="AE40" s="773">
        <v>9.43</v>
      </c>
      <c r="AF40" s="773">
        <v>9</v>
      </c>
      <c r="AG40" s="773">
        <v>1.96</v>
      </c>
      <c r="AH40" s="773">
        <v>35.44</v>
      </c>
      <c r="AI40" s="773">
        <v>7.2</v>
      </c>
      <c r="AJ40" s="744"/>
      <c r="AK40" s="744"/>
      <c r="AL40" s="744"/>
      <c r="AM40" s="744"/>
      <c r="AN40" s="744"/>
      <c r="AO40" s="776">
        <v>30</v>
      </c>
      <c r="AP40" s="777">
        <v>193.161</v>
      </c>
      <c r="AQ40" s="777">
        <v>200.79299926757801</v>
      </c>
      <c r="AR40" s="778">
        <v>186.01</v>
      </c>
      <c r="AS40" s="744"/>
      <c r="AT40" s="744"/>
      <c r="AU40" s="744"/>
      <c r="AV40" s="744"/>
      <c r="AW40" s="776">
        <v>30</v>
      </c>
      <c r="AX40" s="777">
        <v>243.67</v>
      </c>
      <c r="AY40" s="777">
        <v>235.552001953125</v>
      </c>
      <c r="AZ40" s="778">
        <v>216.95</v>
      </c>
      <c r="BA40" s="744"/>
      <c r="BB40" s="776">
        <v>30</v>
      </c>
      <c r="BC40" s="779">
        <v>174.89</v>
      </c>
      <c r="BD40" s="780">
        <v>252.71100044250457</v>
      </c>
      <c r="BE40" s="781">
        <v>234.25399680000001</v>
      </c>
      <c r="BF40" s="744"/>
      <c r="BG40" s="744"/>
      <c r="BH40" s="357"/>
      <c r="BI40" s="357"/>
      <c r="BJ40" s="357"/>
      <c r="BK40" s="357"/>
      <c r="BL40" s="357"/>
      <c r="BM40" s="357"/>
      <c r="BN40" s="357"/>
      <c r="BO40" s="357"/>
      <c r="BP40" s="357"/>
      <c r="BQ40" s="357"/>
    </row>
    <row r="41" spans="1:69" s="162" customFormat="1" ht="12.75">
      <c r="A41" s="204"/>
      <c r="B41" s="216"/>
      <c r="C41" s="216"/>
      <c r="D41" s="216"/>
      <c r="E41" s="216"/>
      <c r="F41" s="216"/>
      <c r="G41" s="216"/>
      <c r="H41" s="216"/>
      <c r="I41" s="216"/>
      <c r="J41" s="454"/>
      <c r="K41" s="502"/>
      <c r="L41" s="619"/>
      <c r="M41" s="744"/>
      <c r="N41" s="744"/>
      <c r="O41" s="744"/>
      <c r="P41" s="744"/>
      <c r="Q41" s="744"/>
      <c r="R41" s="744"/>
      <c r="S41" s="744"/>
      <c r="T41" s="744"/>
      <c r="U41" s="762"/>
      <c r="V41" s="761"/>
      <c r="W41" s="760"/>
      <c r="X41" s="773">
        <v>11.95714269</v>
      </c>
      <c r="Y41" s="773">
        <v>25.065999600000001</v>
      </c>
      <c r="Z41" s="773">
        <v>5.4663999560000001</v>
      </c>
      <c r="AA41" s="773">
        <v>6.382142816</v>
      </c>
      <c r="AB41" s="773">
        <v>2.1164286140000002</v>
      </c>
      <c r="AC41" s="774">
        <v>73.207855219999999</v>
      </c>
      <c r="AD41" s="773">
        <v>25.639999929999998</v>
      </c>
      <c r="AE41" s="773">
        <v>7.5885714120000003</v>
      </c>
      <c r="AF41" s="773">
        <v>9.0014286040000009</v>
      </c>
      <c r="AG41" s="773">
        <v>1.7461428299999999</v>
      </c>
      <c r="AH41" s="773">
        <v>33.949999669999997</v>
      </c>
      <c r="AI41" s="773">
        <v>6.3285714559999997</v>
      </c>
      <c r="AJ41" s="744"/>
      <c r="AK41" s="744"/>
      <c r="AL41" s="744"/>
      <c r="AM41" s="744"/>
      <c r="AN41" s="744"/>
      <c r="AO41" s="776">
        <v>31</v>
      </c>
      <c r="AP41" s="777">
        <v>193.161</v>
      </c>
      <c r="AQ41" s="777">
        <v>200.79299926757801</v>
      </c>
      <c r="AR41" s="778">
        <v>178.58</v>
      </c>
      <c r="AS41" s="744"/>
      <c r="AT41" s="744"/>
      <c r="AU41" s="744"/>
      <c r="AV41" s="744"/>
      <c r="AW41" s="776">
        <v>31</v>
      </c>
      <c r="AX41" s="777">
        <v>230.18899999999999</v>
      </c>
      <c r="AY41" s="777">
        <v>224.8650055</v>
      </c>
      <c r="AZ41" s="778">
        <v>216.95</v>
      </c>
      <c r="BA41" s="744"/>
      <c r="BB41" s="776">
        <v>31</v>
      </c>
      <c r="BC41" s="779">
        <v>169.00100000000003</v>
      </c>
      <c r="BD41" s="780">
        <v>248.01899674799998</v>
      </c>
      <c r="BE41" s="781">
        <v>229.68000129999999</v>
      </c>
      <c r="BF41" s="744"/>
      <c r="BG41" s="744"/>
      <c r="BH41" s="357"/>
      <c r="BI41" s="357"/>
      <c r="BJ41" s="357"/>
      <c r="BK41" s="357"/>
      <c r="BL41" s="357"/>
      <c r="BM41" s="357"/>
      <c r="BN41" s="357"/>
      <c r="BO41" s="357"/>
      <c r="BP41" s="357"/>
      <c r="BQ41" s="357"/>
    </row>
    <row r="42" spans="1:69" s="162" customFormat="1" ht="12.75">
      <c r="A42" s="204"/>
      <c r="B42" s="216"/>
      <c r="C42" s="216"/>
      <c r="D42" s="216"/>
      <c r="E42" s="216"/>
      <c r="F42" s="216"/>
      <c r="G42" s="216"/>
      <c r="H42" s="216"/>
      <c r="I42" s="216"/>
      <c r="J42" s="454"/>
      <c r="K42" s="502"/>
      <c r="L42" s="619"/>
      <c r="M42" s="744"/>
      <c r="N42" s="744"/>
      <c r="O42" s="744"/>
      <c r="P42" s="744"/>
      <c r="Q42" s="744"/>
      <c r="R42" s="744"/>
      <c r="S42" s="744"/>
      <c r="T42" s="744"/>
      <c r="U42" s="784"/>
      <c r="V42" s="761"/>
      <c r="W42" s="760"/>
      <c r="X42" s="773">
        <v>11.43</v>
      </c>
      <c r="Y42" s="773">
        <v>27.59</v>
      </c>
      <c r="Z42" s="773">
        <v>6.8719999999999999</v>
      </c>
      <c r="AA42" s="773">
        <v>6.18</v>
      </c>
      <c r="AB42" s="773">
        <v>1.52</v>
      </c>
      <c r="AC42" s="774">
        <v>84.45</v>
      </c>
      <c r="AD42" s="773">
        <v>22.95</v>
      </c>
      <c r="AE42" s="773">
        <v>7.36</v>
      </c>
      <c r="AF42" s="773">
        <v>9</v>
      </c>
      <c r="AG42" s="773">
        <v>1.405</v>
      </c>
      <c r="AH42" s="773">
        <v>32.43</v>
      </c>
      <c r="AI42" s="773">
        <v>5.54</v>
      </c>
      <c r="AJ42" s="744"/>
      <c r="AK42" s="744"/>
      <c r="AL42" s="744"/>
      <c r="AM42" s="744"/>
      <c r="AN42" s="744"/>
      <c r="AO42" s="776">
        <v>32</v>
      </c>
      <c r="AP42" s="777">
        <v>184.09</v>
      </c>
      <c r="AQ42" s="777">
        <v>200.79299926757801</v>
      </c>
      <c r="AR42" s="778">
        <v>178.58</v>
      </c>
      <c r="AS42" s="744"/>
      <c r="AT42" s="744"/>
      <c r="AU42" s="744"/>
      <c r="AV42" s="744"/>
      <c r="AW42" s="776">
        <v>32</v>
      </c>
      <c r="AX42" s="777">
        <v>211.73</v>
      </c>
      <c r="AY42" s="777">
        <v>219.58</v>
      </c>
      <c r="AZ42" s="778">
        <v>201.39</v>
      </c>
      <c r="BA42" s="744"/>
      <c r="BB42" s="776">
        <v>32</v>
      </c>
      <c r="BC42" s="779">
        <v>163.14900000000003</v>
      </c>
      <c r="BD42" s="780">
        <v>243.71</v>
      </c>
      <c r="BE42" s="781">
        <v>224.73799990000001</v>
      </c>
      <c r="BF42" s="744"/>
      <c r="BG42" s="744"/>
      <c r="BH42" s="357"/>
      <c r="BI42" s="357"/>
      <c r="BJ42" s="357"/>
      <c r="BK42" s="357"/>
      <c r="BL42" s="357"/>
      <c r="BM42" s="357"/>
      <c r="BN42" s="357"/>
      <c r="BO42" s="357"/>
      <c r="BP42" s="357"/>
      <c r="BQ42" s="357"/>
    </row>
    <row r="43" spans="1:69" s="162" customFormat="1" ht="12.75">
      <c r="A43" s="204"/>
      <c r="B43" s="216"/>
      <c r="C43" s="216"/>
      <c r="D43" s="216"/>
      <c r="E43" s="216"/>
      <c r="F43" s="216"/>
      <c r="G43" s="216"/>
      <c r="H43" s="216"/>
      <c r="I43" s="216"/>
      <c r="J43" s="454"/>
      <c r="K43" s="502"/>
      <c r="L43" s="619"/>
      <c r="M43" s="744"/>
      <c r="N43" s="744"/>
      <c r="O43" s="744"/>
      <c r="P43" s="744"/>
      <c r="Q43" s="744"/>
      <c r="R43" s="744"/>
      <c r="S43" s="744"/>
      <c r="T43" s="744"/>
      <c r="U43" s="784"/>
      <c r="V43" s="761"/>
      <c r="W43" s="760"/>
      <c r="X43" s="773">
        <v>10.93</v>
      </c>
      <c r="Y43" s="773">
        <v>23.33</v>
      </c>
      <c r="Z43" s="773">
        <v>8.67</v>
      </c>
      <c r="AA43" s="773">
        <v>6.87</v>
      </c>
      <c r="AB43" s="773">
        <v>1.75</v>
      </c>
      <c r="AC43" s="774">
        <v>66.38</v>
      </c>
      <c r="AD43" s="773">
        <v>33.82</v>
      </c>
      <c r="AE43" s="773">
        <v>8.41</v>
      </c>
      <c r="AF43" s="773">
        <v>9.73</v>
      </c>
      <c r="AG43" s="773">
        <v>1.58</v>
      </c>
      <c r="AH43" s="773">
        <v>32.56</v>
      </c>
      <c r="AI43" s="773">
        <v>5.39</v>
      </c>
      <c r="AJ43" s="744"/>
      <c r="AK43" s="744"/>
      <c r="AL43" s="744"/>
      <c r="AM43" s="744"/>
      <c r="AN43" s="744"/>
      <c r="AO43" s="776">
        <v>33</v>
      </c>
      <c r="AP43" s="777">
        <v>184.09</v>
      </c>
      <c r="AQ43" s="777">
        <v>191.74600219999999</v>
      </c>
      <c r="AR43" s="778">
        <v>169.01</v>
      </c>
      <c r="AS43" s="744"/>
      <c r="AT43" s="744"/>
      <c r="AU43" s="744"/>
      <c r="AV43" s="744"/>
      <c r="AW43" s="776">
        <v>33</v>
      </c>
      <c r="AX43" s="777">
        <v>196.28300476074199</v>
      </c>
      <c r="AY43" s="777">
        <v>219.58000179999999</v>
      </c>
      <c r="AZ43" s="778">
        <v>193.74</v>
      </c>
      <c r="BA43" s="744"/>
      <c r="BB43" s="776">
        <v>33</v>
      </c>
      <c r="BC43" s="779">
        <v>157.27300170999999</v>
      </c>
      <c r="BD43" s="780">
        <v>239.4640045127899</v>
      </c>
      <c r="BE43" s="781">
        <v>219.0029984</v>
      </c>
      <c r="BF43" s="744"/>
      <c r="BG43" s="744"/>
      <c r="BH43" s="357"/>
      <c r="BI43" s="357"/>
      <c r="BJ43" s="357"/>
      <c r="BK43" s="357"/>
      <c r="BL43" s="357"/>
      <c r="BM43" s="357"/>
      <c r="BN43" s="357"/>
      <c r="BO43" s="357"/>
      <c r="BP43" s="357"/>
      <c r="BQ43" s="357"/>
    </row>
    <row r="44" spans="1:69" s="162" customFormat="1" ht="12.75">
      <c r="A44" s="204"/>
      <c r="B44" s="216"/>
      <c r="C44" s="216"/>
      <c r="D44" s="216"/>
      <c r="E44" s="216"/>
      <c r="F44" s="216"/>
      <c r="G44" s="216"/>
      <c r="H44" s="216"/>
      <c r="I44" s="216"/>
      <c r="J44" s="454"/>
      <c r="K44" s="502"/>
      <c r="L44" s="619"/>
      <c r="M44" s="744"/>
      <c r="N44" s="744"/>
      <c r="O44" s="744"/>
      <c r="P44" s="744"/>
      <c r="Q44" s="744"/>
      <c r="R44" s="744"/>
      <c r="S44" s="744"/>
      <c r="T44" s="744"/>
      <c r="U44" s="784"/>
      <c r="V44" s="761">
        <v>36</v>
      </c>
      <c r="W44" s="760"/>
      <c r="X44" s="773">
        <v>12.042999999999999</v>
      </c>
      <c r="Y44" s="773">
        <v>23.27</v>
      </c>
      <c r="Z44" s="773">
        <v>4.5250000000000004</v>
      </c>
      <c r="AA44" s="773">
        <v>7.29</v>
      </c>
      <c r="AB44" s="773">
        <v>1.9330000000000001</v>
      </c>
      <c r="AC44" s="774">
        <v>68.36</v>
      </c>
      <c r="AD44" s="773">
        <v>34.42</v>
      </c>
      <c r="AE44" s="773">
        <v>8.1</v>
      </c>
      <c r="AF44" s="773">
        <v>10.001428604125973</v>
      </c>
      <c r="AG44" s="773">
        <v>1.65</v>
      </c>
      <c r="AH44" s="773">
        <v>34.997999999999998</v>
      </c>
      <c r="AI44" s="773">
        <v>7.78</v>
      </c>
      <c r="AJ44" s="744"/>
      <c r="AK44" s="744"/>
      <c r="AL44" s="744"/>
      <c r="AM44" s="744"/>
      <c r="AN44" s="744"/>
      <c r="AO44" s="776">
        <v>34</v>
      </c>
      <c r="AP44" s="777">
        <v>173.09</v>
      </c>
      <c r="AQ44" s="777">
        <v>191.74600219999999</v>
      </c>
      <c r="AR44" s="778">
        <v>169.01</v>
      </c>
      <c r="AS44" s="744"/>
      <c r="AT44" s="744"/>
      <c r="AU44" s="744"/>
      <c r="AV44" s="744"/>
      <c r="AW44" s="776">
        <v>34</v>
      </c>
      <c r="AX44" s="777">
        <v>183.68</v>
      </c>
      <c r="AY44" s="777">
        <v>201.39</v>
      </c>
      <c r="AZ44" s="778">
        <v>181.19</v>
      </c>
      <c r="BA44" s="744"/>
      <c r="BB44" s="776">
        <v>34</v>
      </c>
      <c r="BC44" s="779">
        <v>150.78400000000002</v>
      </c>
      <c r="BD44" s="780">
        <v>234.72000000000003</v>
      </c>
      <c r="BE44" s="781">
        <v>214.38699819999999</v>
      </c>
      <c r="BF44" s="744"/>
      <c r="BG44" s="744"/>
      <c r="BH44" s="357"/>
      <c r="BI44" s="357"/>
      <c r="BJ44" s="357"/>
      <c r="BK44" s="357"/>
      <c r="BL44" s="357"/>
      <c r="BM44" s="357"/>
      <c r="BN44" s="357"/>
      <c r="BO44" s="357"/>
      <c r="BP44" s="357"/>
      <c r="BQ44" s="357"/>
    </row>
    <row r="45" spans="1:69" s="162" customFormat="1" ht="12.75">
      <c r="A45" s="204"/>
      <c r="B45" s="216"/>
      <c r="C45" s="216"/>
      <c r="D45" s="216"/>
      <c r="E45" s="216"/>
      <c r="F45" s="216"/>
      <c r="G45" s="216"/>
      <c r="H45" s="216"/>
      <c r="I45" s="216"/>
      <c r="J45" s="454"/>
      <c r="K45" s="502"/>
      <c r="L45" s="619"/>
      <c r="M45" s="744"/>
      <c r="N45" s="744"/>
      <c r="O45" s="744"/>
      <c r="P45" s="744"/>
      <c r="Q45" s="744"/>
      <c r="R45" s="744"/>
      <c r="S45" s="744"/>
      <c r="T45" s="744"/>
      <c r="U45" s="762"/>
      <c r="V45" s="761"/>
      <c r="W45" s="760"/>
      <c r="X45" s="773">
        <v>13.52857154</v>
      </c>
      <c r="Y45" s="773">
        <v>29.391285759999999</v>
      </c>
      <c r="Z45" s="773">
        <v>9.8840000969999995</v>
      </c>
      <c r="AA45" s="773">
        <v>6.6374286920000003</v>
      </c>
      <c r="AB45" s="773">
        <v>1.8661428689999999</v>
      </c>
      <c r="AC45" s="774">
        <v>78.939430239999993</v>
      </c>
      <c r="AD45" s="773">
        <v>46.51857158</v>
      </c>
      <c r="AE45" s="773">
        <v>10.15857145</v>
      </c>
      <c r="AF45" s="773">
        <v>10.002857208251942</v>
      </c>
      <c r="AG45" s="773">
        <v>1.9098571369999999</v>
      </c>
      <c r="AH45" s="773">
        <v>34.97357178</v>
      </c>
      <c r="AI45" s="773">
        <v>10.643142770000001</v>
      </c>
      <c r="AJ45" s="744"/>
      <c r="AK45" s="744"/>
      <c r="AL45" s="744"/>
      <c r="AM45" s="744"/>
      <c r="AN45" s="744"/>
      <c r="AO45" s="776">
        <v>35</v>
      </c>
      <c r="AP45" s="785">
        <v>173.09100341796801</v>
      </c>
      <c r="AQ45" s="777">
        <v>183.40100097656199</v>
      </c>
      <c r="AR45" s="778">
        <v>158.09</v>
      </c>
      <c r="AS45" s="744"/>
      <c r="AT45" s="744"/>
      <c r="AU45" s="744"/>
      <c r="AV45" s="744"/>
      <c r="AW45" s="776">
        <v>35</v>
      </c>
      <c r="AX45" s="777">
        <v>181.19</v>
      </c>
      <c r="AY45" s="785">
        <v>193.74299621582</v>
      </c>
      <c r="AZ45" s="778">
        <v>171.33</v>
      </c>
      <c r="BA45" s="744"/>
      <c r="BB45" s="776">
        <v>35</v>
      </c>
      <c r="BC45" s="779">
        <v>146.97999999999999</v>
      </c>
      <c r="BD45" s="780">
        <v>230.6710003662109</v>
      </c>
      <c r="BE45" s="781">
        <v>208.9500017</v>
      </c>
      <c r="BF45" s="744"/>
      <c r="BG45" s="744"/>
      <c r="BH45" s="357"/>
      <c r="BI45" s="357"/>
      <c r="BJ45" s="357"/>
      <c r="BK45" s="357"/>
      <c r="BL45" s="357"/>
      <c r="BM45" s="357"/>
      <c r="BN45" s="357"/>
      <c r="BO45" s="357"/>
      <c r="BP45" s="357"/>
      <c r="BQ45" s="357"/>
    </row>
    <row r="46" spans="1:69" s="162" customFormat="1" ht="12.75">
      <c r="A46" s="204"/>
      <c r="B46" s="216"/>
      <c r="C46" s="216"/>
      <c r="D46" s="216"/>
      <c r="E46" s="216"/>
      <c r="F46" s="216"/>
      <c r="G46" s="216"/>
      <c r="H46" s="216"/>
      <c r="I46" s="216"/>
      <c r="J46" s="454"/>
      <c r="K46" s="502"/>
      <c r="L46" s="619"/>
      <c r="M46" s="744"/>
      <c r="N46" s="744"/>
      <c r="O46" s="744"/>
      <c r="P46" s="744"/>
      <c r="Q46" s="744"/>
      <c r="R46" s="744"/>
      <c r="S46" s="744"/>
      <c r="T46" s="744"/>
      <c r="U46" s="762"/>
      <c r="V46" s="761"/>
      <c r="W46" s="760"/>
      <c r="X46" s="773">
        <v>13.86</v>
      </c>
      <c r="Y46" s="773">
        <v>30.785</v>
      </c>
      <c r="Z46" s="773">
        <v>17.64</v>
      </c>
      <c r="AA46" s="773">
        <v>6.62</v>
      </c>
      <c r="AB46" s="773">
        <v>1.052</v>
      </c>
      <c r="AC46" s="774">
        <v>96.09</v>
      </c>
      <c r="AD46" s="773">
        <v>69.19</v>
      </c>
      <c r="AE46" s="773">
        <v>12.37</v>
      </c>
      <c r="AF46" s="773">
        <v>10.005714416503887</v>
      </c>
      <c r="AG46" s="773">
        <v>1.93</v>
      </c>
      <c r="AH46" s="773">
        <v>34.840000000000003</v>
      </c>
      <c r="AI46" s="773">
        <v>11.66</v>
      </c>
      <c r="AJ46" s="744"/>
      <c r="AK46" s="744"/>
      <c r="AL46" s="744"/>
      <c r="AM46" s="744"/>
      <c r="AN46" s="744"/>
      <c r="AO46" s="776">
        <v>36</v>
      </c>
      <c r="AP46" s="785">
        <v>173.09100341796801</v>
      </c>
      <c r="AQ46" s="777">
        <v>183.40100097656199</v>
      </c>
      <c r="AR46" s="778">
        <v>158.09</v>
      </c>
      <c r="AS46" s="744"/>
      <c r="AT46" s="744"/>
      <c r="AU46" s="744"/>
      <c r="AV46" s="744"/>
      <c r="AW46" s="776">
        <v>36</v>
      </c>
      <c r="AX46" s="777">
        <v>171.33</v>
      </c>
      <c r="AY46" s="785">
        <v>166.452</v>
      </c>
      <c r="AZ46" s="778">
        <v>164.03</v>
      </c>
      <c r="BA46" s="744"/>
      <c r="BB46" s="776">
        <v>36</v>
      </c>
      <c r="BC46" s="779">
        <v>143.34800000000001</v>
      </c>
      <c r="BD46" s="780">
        <v>225.39499950408924</v>
      </c>
      <c r="BE46" s="781">
        <v>202.97300150000001</v>
      </c>
      <c r="BF46" s="744"/>
      <c r="BG46" s="744"/>
      <c r="BH46" s="357"/>
      <c r="BI46" s="357"/>
      <c r="BJ46" s="357"/>
      <c r="BK46" s="357"/>
      <c r="BL46" s="357"/>
      <c r="BM46" s="357"/>
      <c r="BN46" s="357"/>
      <c r="BO46" s="357"/>
      <c r="BP46" s="357"/>
      <c r="BQ46" s="357"/>
    </row>
    <row r="47" spans="1:69" s="162" customFormat="1" ht="12.75">
      <c r="A47" s="204"/>
      <c r="B47" s="216"/>
      <c r="C47" s="216"/>
      <c r="D47" s="216"/>
      <c r="E47" s="216"/>
      <c r="F47" s="216"/>
      <c r="G47" s="216"/>
      <c r="H47" s="216"/>
      <c r="I47" s="216"/>
      <c r="J47" s="454"/>
      <c r="K47" s="502"/>
      <c r="L47" s="619"/>
      <c r="M47" s="744"/>
      <c r="N47" s="744"/>
      <c r="O47" s="744"/>
      <c r="P47" s="744"/>
      <c r="Q47" s="744"/>
      <c r="R47" s="744"/>
      <c r="S47" s="744"/>
      <c r="T47" s="744"/>
      <c r="U47" s="762"/>
      <c r="V47" s="761"/>
      <c r="W47" s="760"/>
      <c r="X47" s="773">
        <v>14.18571418</v>
      </c>
      <c r="Y47" s="773">
        <v>30.662142620000001</v>
      </c>
      <c r="Z47" s="773">
        <v>13.24114282</v>
      </c>
      <c r="AA47" s="773">
        <v>6.9254285949999996</v>
      </c>
      <c r="AB47" s="773">
        <v>2.1361428839999999</v>
      </c>
      <c r="AC47" s="774">
        <v>84.515142170000004</v>
      </c>
      <c r="AD47" s="773">
        <v>56.14428547</v>
      </c>
      <c r="AE47" s="773">
        <v>11.487142970000001</v>
      </c>
      <c r="AF47" s="773">
        <v>10.430000032697402</v>
      </c>
      <c r="AG47" s="773">
        <v>1.7737142699999999</v>
      </c>
      <c r="AH47" s="773">
        <v>35.98928506</v>
      </c>
      <c r="AI47" s="773">
        <v>9.1042857850000001</v>
      </c>
      <c r="AJ47" s="744"/>
      <c r="AK47" s="744"/>
      <c r="AL47" s="744"/>
      <c r="AM47" s="744"/>
      <c r="AN47" s="744"/>
      <c r="AO47" s="776">
        <v>37</v>
      </c>
      <c r="AP47" s="777">
        <v>162.19599909999999</v>
      </c>
      <c r="AQ47" s="777">
        <v>172.60800169999999</v>
      </c>
      <c r="AR47" s="778">
        <v>147.07</v>
      </c>
      <c r="AS47" s="744"/>
      <c r="AT47" s="744"/>
      <c r="AU47" s="744"/>
      <c r="AV47" s="744"/>
      <c r="AW47" s="776">
        <v>37</v>
      </c>
      <c r="AX47" s="777">
        <v>164.02999879999999</v>
      </c>
      <c r="AY47" s="785">
        <v>149.70199579999999</v>
      </c>
      <c r="AZ47" s="778">
        <v>147.35</v>
      </c>
      <c r="BA47" s="744"/>
      <c r="BB47" s="776">
        <v>37</v>
      </c>
      <c r="BC47" s="779">
        <v>140.58200252899999</v>
      </c>
      <c r="BD47" s="780">
        <v>220.07399951934806</v>
      </c>
      <c r="BE47" s="781">
        <v>196.9500008</v>
      </c>
      <c r="BF47" s="744"/>
      <c r="BG47" s="744"/>
      <c r="BH47" s="357"/>
      <c r="BI47" s="357"/>
      <c r="BJ47" s="357"/>
      <c r="BK47" s="357"/>
      <c r="BL47" s="357"/>
      <c r="BM47" s="357"/>
      <c r="BN47" s="357"/>
      <c r="BO47" s="357"/>
      <c r="BP47" s="357"/>
      <c r="BQ47" s="357"/>
    </row>
    <row r="48" spans="1:69" s="162" customFormat="1" ht="12.75">
      <c r="A48" s="204"/>
      <c r="B48" s="216"/>
      <c r="C48" s="216"/>
      <c r="D48" s="216"/>
      <c r="E48" s="216"/>
      <c r="F48" s="216"/>
      <c r="G48" s="216"/>
      <c r="H48" s="216"/>
      <c r="I48" s="216"/>
      <c r="J48" s="454"/>
      <c r="K48" s="502"/>
      <c r="L48" s="619"/>
      <c r="M48" s="744"/>
      <c r="N48" s="744"/>
      <c r="O48" s="744"/>
      <c r="P48" s="744"/>
      <c r="Q48" s="744"/>
      <c r="R48" s="744"/>
      <c r="S48" s="744"/>
      <c r="T48" s="744"/>
      <c r="U48" s="762"/>
      <c r="V48" s="761">
        <v>40</v>
      </c>
      <c r="W48" s="760"/>
      <c r="X48" s="773">
        <v>15.34</v>
      </c>
      <c r="Y48" s="773">
        <v>36.380000000000003</v>
      </c>
      <c r="Z48" s="773">
        <v>20.43</v>
      </c>
      <c r="AA48" s="773">
        <v>7.16</v>
      </c>
      <c r="AB48" s="773">
        <v>3.28</v>
      </c>
      <c r="AC48" s="774">
        <v>86.83</v>
      </c>
      <c r="AD48" s="773">
        <v>51.57</v>
      </c>
      <c r="AE48" s="773">
        <v>10.36</v>
      </c>
      <c r="AF48" s="773">
        <v>11</v>
      </c>
      <c r="AG48" s="773">
        <v>1.33</v>
      </c>
      <c r="AH48" s="773">
        <v>50.04</v>
      </c>
      <c r="AI48" s="773">
        <v>10.39</v>
      </c>
      <c r="AJ48" s="744"/>
      <c r="AK48" s="744"/>
      <c r="AL48" s="744"/>
      <c r="AM48" s="744"/>
      <c r="AN48" s="744"/>
      <c r="AO48" s="776">
        <v>38</v>
      </c>
      <c r="AP48" s="777">
        <v>162.19599909999999</v>
      </c>
      <c r="AQ48" s="777">
        <v>172.60800169999999</v>
      </c>
      <c r="AR48" s="778">
        <v>147.07</v>
      </c>
      <c r="AS48" s="744"/>
      <c r="AT48" s="744"/>
      <c r="AU48" s="744"/>
      <c r="AV48" s="744"/>
      <c r="AW48" s="776">
        <v>38</v>
      </c>
      <c r="AX48" s="777">
        <v>161.62</v>
      </c>
      <c r="AY48" s="785">
        <v>135.7250061</v>
      </c>
      <c r="AZ48" s="778">
        <v>131.15</v>
      </c>
      <c r="BA48" s="744"/>
      <c r="BB48" s="776">
        <v>38</v>
      </c>
      <c r="BC48" s="779">
        <v>134.738</v>
      </c>
      <c r="BD48" s="780">
        <v>215.42199704999999</v>
      </c>
      <c r="BE48" s="781">
        <v>190.7840042</v>
      </c>
      <c r="BF48" s="744"/>
      <c r="BG48" s="744"/>
      <c r="BH48" s="357"/>
      <c r="BI48" s="357"/>
      <c r="BJ48" s="357"/>
      <c r="BK48" s="357"/>
      <c r="BL48" s="357"/>
      <c r="BM48" s="357"/>
      <c r="BN48" s="357"/>
      <c r="BO48" s="357"/>
      <c r="BP48" s="357"/>
      <c r="BQ48" s="357"/>
    </row>
    <row r="49" spans="1:69" s="162" customFormat="1" ht="12.75">
      <c r="A49" s="204"/>
      <c r="B49" s="216"/>
      <c r="C49" s="216"/>
      <c r="D49" s="216"/>
      <c r="E49" s="216"/>
      <c r="F49" s="216"/>
      <c r="G49" s="216"/>
      <c r="H49" s="216"/>
      <c r="I49" s="216"/>
      <c r="J49" s="454"/>
      <c r="K49" s="502"/>
      <c r="L49" s="619"/>
      <c r="M49" s="744"/>
      <c r="N49" s="744"/>
      <c r="O49" s="744"/>
      <c r="P49" s="744"/>
      <c r="Q49" s="744"/>
      <c r="R49" s="744"/>
      <c r="S49" s="744"/>
      <c r="T49" s="744"/>
      <c r="U49" s="761"/>
      <c r="V49" s="761"/>
      <c r="W49" s="760"/>
      <c r="X49" s="773">
        <v>18.08571448</v>
      </c>
      <c r="Y49" s="773">
        <v>34.163285940000002</v>
      </c>
      <c r="Z49" s="773">
        <v>19.903143069999999</v>
      </c>
      <c r="AA49" s="773">
        <v>7.0011427739999998</v>
      </c>
      <c r="AB49" s="773">
        <v>2.2765714610000001</v>
      </c>
      <c r="AC49" s="774">
        <v>81.298714770000004</v>
      </c>
      <c r="AD49" s="773">
        <v>48.17428589</v>
      </c>
      <c r="AE49" s="773">
        <v>15.737142560000001</v>
      </c>
      <c r="AF49" s="773">
        <v>11.00857162</v>
      </c>
      <c r="AG49" s="773">
        <v>1.9857142990000001</v>
      </c>
      <c r="AH49" s="773">
        <v>39.686428069999998</v>
      </c>
      <c r="AI49" s="773">
        <v>8.1814286369999998</v>
      </c>
      <c r="AJ49" s="744"/>
      <c r="AK49" s="744"/>
      <c r="AL49" s="744"/>
      <c r="AM49" s="744"/>
      <c r="AN49" s="744"/>
      <c r="AO49" s="776">
        <v>39</v>
      </c>
      <c r="AP49" s="777">
        <v>153.6340027</v>
      </c>
      <c r="AQ49" s="777">
        <v>172.60800170898401</v>
      </c>
      <c r="AR49" s="778">
        <v>139.11000000000001</v>
      </c>
      <c r="AS49" s="744"/>
      <c r="AT49" s="744"/>
      <c r="AU49" s="744"/>
      <c r="AV49" s="744"/>
      <c r="AW49" s="776">
        <v>39</v>
      </c>
      <c r="AX49" s="777">
        <v>145.00399780000001</v>
      </c>
      <c r="AY49" s="785">
        <v>126.6</v>
      </c>
      <c r="AZ49" s="778">
        <v>119.86</v>
      </c>
      <c r="BA49" s="744"/>
      <c r="BB49" s="776">
        <v>39</v>
      </c>
      <c r="BC49" s="779">
        <v>131.20699792900001</v>
      </c>
      <c r="BD49" s="780">
        <v>210.14099999999999</v>
      </c>
      <c r="BE49" s="781">
        <v>184.4409995</v>
      </c>
      <c r="BF49" s="744"/>
      <c r="BG49" s="744"/>
      <c r="BH49" s="357"/>
      <c r="BI49" s="357"/>
      <c r="BJ49" s="357"/>
      <c r="BK49" s="357"/>
      <c r="BL49" s="357"/>
      <c r="BM49" s="357"/>
      <c r="BN49" s="357"/>
      <c r="BO49" s="357"/>
      <c r="BP49" s="357"/>
      <c r="BQ49" s="357"/>
    </row>
    <row r="50" spans="1:69" s="162" customFormat="1" ht="12.75">
      <c r="A50" s="204"/>
      <c r="B50" s="216"/>
      <c r="C50" s="216"/>
      <c r="D50" s="216"/>
      <c r="E50" s="216"/>
      <c r="F50" s="216"/>
      <c r="G50" s="216"/>
      <c r="H50" s="216"/>
      <c r="I50" s="216"/>
      <c r="J50" s="454"/>
      <c r="K50" s="502"/>
      <c r="L50" s="619"/>
      <c r="M50" s="744"/>
      <c r="N50" s="744"/>
      <c r="O50" s="744"/>
      <c r="P50" s="744"/>
      <c r="Q50" s="744"/>
      <c r="R50" s="744"/>
      <c r="S50" s="744"/>
      <c r="T50" s="744"/>
      <c r="U50" s="761"/>
      <c r="V50" s="761"/>
      <c r="W50" s="760"/>
      <c r="X50" s="773">
        <v>18.91</v>
      </c>
      <c r="Y50" s="773">
        <v>40.36</v>
      </c>
      <c r="Z50" s="773">
        <v>14.79</v>
      </c>
      <c r="AA50" s="773">
        <v>7.86</v>
      </c>
      <c r="AB50" s="773">
        <v>2.39</v>
      </c>
      <c r="AC50" s="774">
        <v>97.4</v>
      </c>
      <c r="AD50" s="773">
        <v>49.42</v>
      </c>
      <c r="AE50" s="773">
        <v>10.9</v>
      </c>
      <c r="AF50" s="773">
        <v>11</v>
      </c>
      <c r="AG50" s="773">
        <v>1.57</v>
      </c>
      <c r="AH50" s="773">
        <v>37.29</v>
      </c>
      <c r="AI50" s="773">
        <v>8.73</v>
      </c>
      <c r="AJ50" s="744"/>
      <c r="AK50" s="744"/>
      <c r="AL50" s="744"/>
      <c r="AM50" s="744"/>
      <c r="AN50" s="744"/>
      <c r="AO50" s="776">
        <v>40</v>
      </c>
      <c r="AP50" s="777">
        <v>153.6340027</v>
      </c>
      <c r="AQ50" s="777">
        <v>160.46600000000001</v>
      </c>
      <c r="AR50" s="778">
        <v>139.11000000000001</v>
      </c>
      <c r="AS50" s="744"/>
      <c r="AT50" s="744"/>
      <c r="AU50" s="744"/>
      <c r="AV50" s="744"/>
      <c r="AW50" s="776">
        <v>40</v>
      </c>
      <c r="AX50" s="777">
        <v>128.87</v>
      </c>
      <c r="AY50" s="777">
        <v>119.86</v>
      </c>
      <c r="AZ50" s="778">
        <v>119.86</v>
      </c>
      <c r="BA50" s="744"/>
      <c r="BB50" s="776">
        <v>40</v>
      </c>
      <c r="BC50" s="779">
        <v>128.13</v>
      </c>
      <c r="BD50" s="780">
        <v>206.839</v>
      </c>
      <c r="BE50" s="781">
        <v>177.93399909999999</v>
      </c>
      <c r="BF50" s="744"/>
      <c r="BG50" s="744"/>
      <c r="BH50" s="357"/>
      <c r="BI50" s="357"/>
      <c r="BJ50" s="357"/>
      <c r="BK50" s="357"/>
      <c r="BL50" s="357"/>
      <c r="BM50" s="357"/>
      <c r="BN50" s="357"/>
      <c r="BO50" s="357"/>
      <c r="BP50" s="357"/>
      <c r="BQ50" s="357"/>
    </row>
    <row r="51" spans="1:69" s="162" customFormat="1" ht="12.75">
      <c r="A51" s="204"/>
      <c r="B51" s="216"/>
      <c r="C51" s="216"/>
      <c r="D51" s="216"/>
      <c r="E51" s="216"/>
      <c r="F51" s="216"/>
      <c r="G51" s="216"/>
      <c r="H51" s="216"/>
      <c r="I51" s="216"/>
      <c r="J51" s="454"/>
      <c r="K51" s="502"/>
      <c r="L51" s="619"/>
      <c r="M51" s="744"/>
      <c r="N51" s="744"/>
      <c r="O51" s="744"/>
      <c r="P51" s="744"/>
      <c r="Q51" s="744"/>
      <c r="R51" s="744"/>
      <c r="S51" s="744"/>
      <c r="T51" s="744"/>
      <c r="U51" s="761"/>
      <c r="V51" s="761"/>
      <c r="W51" s="760"/>
      <c r="X51" s="773">
        <v>18.942856924874402</v>
      </c>
      <c r="Y51" s="773">
        <v>45.664857046944704</v>
      </c>
      <c r="Z51" s="773">
        <v>13.250000136239143</v>
      </c>
      <c r="AA51" s="773">
        <v>7.7904285703386531</v>
      </c>
      <c r="AB51" s="773">
        <v>2.0807142598288357</v>
      </c>
      <c r="AC51" s="774">
        <v>89.837426321847062</v>
      </c>
      <c r="AD51" s="773">
        <v>52.804285866873556</v>
      </c>
      <c r="AE51" s="773">
        <v>9.0100000926426418</v>
      </c>
      <c r="AF51" s="773">
        <v>11</v>
      </c>
      <c r="AG51" s="773">
        <v>1.8558571338653529</v>
      </c>
      <c r="AH51" s="773">
        <v>38.216427939278695</v>
      </c>
      <c r="AI51" s="773">
        <v>10.265714509146521</v>
      </c>
      <c r="AJ51" s="744"/>
      <c r="AK51" s="744"/>
      <c r="AL51" s="744"/>
      <c r="AM51" s="744"/>
      <c r="AN51" s="744"/>
      <c r="AO51" s="776">
        <v>41</v>
      </c>
      <c r="AP51" s="777">
        <v>144.54400630000001</v>
      </c>
      <c r="AQ51" s="777">
        <v>148.89699999999999</v>
      </c>
      <c r="AR51" s="778">
        <v>139.11000000000001</v>
      </c>
      <c r="AS51" s="744"/>
      <c r="AT51" s="744"/>
      <c r="AU51" s="744"/>
      <c r="AV51" s="744"/>
      <c r="AW51" s="776">
        <v>41</v>
      </c>
      <c r="AX51" s="777">
        <v>113.2139969</v>
      </c>
      <c r="AY51" s="777">
        <v>108.82899999999999</v>
      </c>
      <c r="AZ51" s="778">
        <v>113.21</v>
      </c>
      <c r="BA51" s="744"/>
      <c r="BB51" s="776">
        <v>41</v>
      </c>
      <c r="BC51" s="779">
        <v>123.19800044700001</v>
      </c>
      <c r="BD51" s="780">
        <v>201.45299999999997</v>
      </c>
      <c r="BE51" s="781">
        <v>171.6890023</v>
      </c>
      <c r="BF51" s="744"/>
      <c r="BG51" s="744"/>
      <c r="BH51" s="357"/>
      <c r="BI51" s="357"/>
      <c r="BJ51" s="357"/>
      <c r="BK51" s="357"/>
      <c r="BL51" s="357"/>
      <c r="BM51" s="357"/>
      <c r="BN51" s="357"/>
      <c r="BO51" s="357"/>
      <c r="BP51" s="357"/>
      <c r="BQ51" s="357"/>
    </row>
    <row r="52" spans="1:69" s="162" customFormat="1" ht="12.75">
      <c r="A52" s="204"/>
      <c r="B52" s="216"/>
      <c r="C52" s="216"/>
      <c r="D52" s="216"/>
      <c r="E52" s="216"/>
      <c r="F52" s="216"/>
      <c r="G52" s="216"/>
      <c r="H52" s="216"/>
      <c r="I52" s="216"/>
      <c r="J52" s="454"/>
      <c r="K52" s="502"/>
      <c r="L52" s="619"/>
      <c r="M52" s="744"/>
      <c r="N52" s="744"/>
      <c r="O52" s="744"/>
      <c r="P52" s="744"/>
      <c r="Q52" s="744"/>
      <c r="R52" s="744"/>
      <c r="S52" s="744"/>
      <c r="T52" s="744"/>
      <c r="U52" s="761"/>
      <c r="V52" s="761">
        <v>44</v>
      </c>
      <c r="W52" s="760"/>
      <c r="X52" s="773">
        <v>15.77</v>
      </c>
      <c r="Y52" s="773">
        <v>39.85</v>
      </c>
      <c r="Z52" s="773">
        <v>16.07</v>
      </c>
      <c r="AA52" s="773">
        <v>7.52</v>
      </c>
      <c r="AB52" s="773">
        <v>2.48</v>
      </c>
      <c r="AC52" s="774">
        <v>80.75</v>
      </c>
      <c r="AD52" s="773">
        <v>47.38</v>
      </c>
      <c r="AE52" s="773">
        <v>11.62</v>
      </c>
      <c r="AF52" s="773">
        <v>10</v>
      </c>
      <c r="AG52" s="773">
        <v>1.298</v>
      </c>
      <c r="AH52" s="773">
        <v>34.799999999999997</v>
      </c>
      <c r="AI52" s="773">
        <v>9.2100000000000009</v>
      </c>
      <c r="AJ52" s="744"/>
      <c r="AK52" s="744"/>
      <c r="AL52" s="744"/>
      <c r="AM52" s="744"/>
      <c r="AN52" s="744"/>
      <c r="AO52" s="776">
        <v>42</v>
      </c>
      <c r="AP52" s="777">
        <v>144.54400630000001</v>
      </c>
      <c r="AQ52" s="777">
        <v>148.89699999999999</v>
      </c>
      <c r="AR52" s="778">
        <v>128.35</v>
      </c>
      <c r="AS52" s="744"/>
      <c r="AT52" s="744"/>
      <c r="AU52" s="744"/>
      <c r="AV52" s="744"/>
      <c r="AW52" s="776">
        <v>42</v>
      </c>
      <c r="AX52" s="777">
        <v>117.64</v>
      </c>
      <c r="AY52" s="777">
        <v>98.04</v>
      </c>
      <c r="AZ52" s="778">
        <v>100.18</v>
      </c>
      <c r="BA52" s="744"/>
      <c r="BB52" s="776">
        <v>42</v>
      </c>
      <c r="BC52" s="779">
        <v>118.85000000000001</v>
      </c>
      <c r="BD52" s="780">
        <v>196.38000000000002</v>
      </c>
      <c r="BE52" s="781">
        <v>165.69499870000001</v>
      </c>
      <c r="BF52" s="744"/>
      <c r="BG52" s="744"/>
      <c r="BH52" s="357"/>
      <c r="BI52" s="357"/>
      <c r="BJ52" s="357"/>
      <c r="BK52" s="357"/>
      <c r="BL52" s="357"/>
      <c r="BM52" s="357"/>
      <c r="BN52" s="357"/>
      <c r="BO52" s="357"/>
      <c r="BP52" s="357"/>
      <c r="BQ52" s="357"/>
    </row>
    <row r="53" spans="1:69" s="162" customFormat="1" ht="12.75">
      <c r="A53" s="204"/>
      <c r="B53" s="216"/>
      <c r="C53" s="216"/>
      <c r="D53" s="216"/>
      <c r="E53" s="216"/>
      <c r="F53" s="216"/>
      <c r="G53" s="216"/>
      <c r="H53" s="216"/>
      <c r="I53" s="216"/>
      <c r="J53" s="454"/>
      <c r="K53" s="502"/>
      <c r="L53" s="619"/>
      <c r="M53" s="744"/>
      <c r="N53" s="744"/>
      <c r="O53" s="744"/>
      <c r="P53" s="744"/>
      <c r="Q53" s="744"/>
      <c r="R53" s="744"/>
      <c r="S53" s="744"/>
      <c r="T53" s="744"/>
      <c r="U53" s="761"/>
      <c r="V53" s="761"/>
      <c r="W53" s="760"/>
      <c r="X53" s="773">
        <v>23.728571479999999</v>
      </c>
      <c r="Y53" s="773">
        <v>61.090667089999997</v>
      </c>
      <c r="Z53" s="773">
        <v>38.42033386</v>
      </c>
      <c r="AA53" s="773">
        <v>8.9832856999999997</v>
      </c>
      <c r="AB53" s="773">
        <v>4.4537142860000003</v>
      </c>
      <c r="AC53" s="774">
        <v>83.839285709999999</v>
      </c>
      <c r="AD53" s="773">
        <v>47.64285769</v>
      </c>
      <c r="AE53" s="773">
        <v>13.18000003</v>
      </c>
      <c r="AF53" s="773">
        <v>10.001428600000001</v>
      </c>
      <c r="AG53" s="773">
        <v>1.2431428769999999</v>
      </c>
      <c r="AH53" s="773">
        <v>37.059285850000002</v>
      </c>
      <c r="AI53" s="773">
        <v>9.9271429609999995</v>
      </c>
      <c r="AJ53" s="744"/>
      <c r="AK53" s="744"/>
      <c r="AL53" s="744"/>
      <c r="AM53" s="744"/>
      <c r="AN53" s="744"/>
      <c r="AO53" s="776">
        <v>43</v>
      </c>
      <c r="AP53" s="777">
        <v>133.50900268554599</v>
      </c>
      <c r="AQ53" s="777">
        <v>140.44499999999999</v>
      </c>
      <c r="AR53" s="778">
        <v>128.35</v>
      </c>
      <c r="AS53" s="744"/>
      <c r="AT53" s="744"/>
      <c r="AU53" s="744"/>
      <c r="AV53" s="744"/>
      <c r="AW53" s="776">
        <v>43</v>
      </c>
      <c r="AX53" s="777">
        <v>115.420997619628</v>
      </c>
      <c r="AY53" s="777">
        <v>102.325</v>
      </c>
      <c r="AZ53" s="778">
        <v>89.58</v>
      </c>
      <c r="BA53" s="744"/>
      <c r="BB53" s="776">
        <v>43</v>
      </c>
      <c r="BC53" s="779">
        <v>112.50799894332873</v>
      </c>
      <c r="BD53" s="780">
        <v>192.565</v>
      </c>
      <c r="BE53" s="781">
        <v>160.3979965</v>
      </c>
      <c r="BF53" s="744"/>
      <c r="BG53" s="744"/>
      <c r="BH53" s="357"/>
      <c r="BI53" s="357"/>
      <c r="BJ53" s="357"/>
      <c r="BK53" s="357"/>
      <c r="BL53" s="357"/>
      <c r="BM53" s="357"/>
      <c r="BN53" s="357"/>
      <c r="BO53" s="357"/>
      <c r="BP53" s="357"/>
      <c r="BQ53" s="357"/>
    </row>
    <row r="54" spans="1:69" s="162" customFormat="1" ht="12.75">
      <c r="A54" s="204"/>
      <c r="B54" s="216"/>
      <c r="C54" s="216"/>
      <c r="D54" s="216"/>
      <c r="E54" s="216"/>
      <c r="F54" s="216"/>
      <c r="G54" s="216"/>
      <c r="H54" s="216"/>
      <c r="I54" s="216"/>
      <c r="J54" s="454"/>
      <c r="K54" s="502"/>
      <c r="L54" s="619"/>
      <c r="M54" s="744"/>
      <c r="N54" s="744"/>
      <c r="O54" s="744"/>
      <c r="P54" s="744"/>
      <c r="Q54" s="744"/>
      <c r="R54" s="744"/>
      <c r="S54" s="744"/>
      <c r="T54" s="744"/>
      <c r="U54" s="761"/>
      <c r="V54" s="761"/>
      <c r="W54" s="760"/>
      <c r="X54" s="773">
        <v>30.528571810041125</v>
      </c>
      <c r="Y54" s="773">
        <v>77.433666865030759</v>
      </c>
      <c r="Z54" s="773">
        <v>23.011333147684685</v>
      </c>
      <c r="AA54" s="773">
        <v>10.47</v>
      </c>
      <c r="AB54" s="773">
        <v>8.2200000000000006</v>
      </c>
      <c r="AC54" s="774">
        <v>80.249285016741013</v>
      </c>
      <c r="AD54" s="773">
        <v>64.83</v>
      </c>
      <c r="AE54" s="773">
        <v>12.43</v>
      </c>
      <c r="AF54" s="773">
        <v>10.001428604125973</v>
      </c>
      <c r="AG54" s="773">
        <v>1.5007142850330841</v>
      </c>
      <c r="AH54" s="773">
        <v>36.905714307512518</v>
      </c>
      <c r="AI54" s="773">
        <v>10.785714285714255</v>
      </c>
      <c r="AJ54" s="744"/>
      <c r="AK54" s="744"/>
      <c r="AL54" s="744"/>
      <c r="AM54" s="744"/>
      <c r="AN54" s="744"/>
      <c r="AO54" s="776">
        <v>44</v>
      </c>
      <c r="AP54" s="777">
        <v>133.50900268554599</v>
      </c>
      <c r="AQ54" s="777">
        <v>140.44499999999999</v>
      </c>
      <c r="AR54" s="744">
        <v>121.2</v>
      </c>
      <c r="AS54" s="744"/>
      <c r="AT54" s="744"/>
      <c r="AU54" s="744"/>
      <c r="AV54" s="744"/>
      <c r="AW54" s="776">
        <v>44</v>
      </c>
      <c r="AX54" s="777">
        <v>100.18</v>
      </c>
      <c r="AY54" s="777">
        <v>91.68</v>
      </c>
      <c r="AZ54" s="778">
        <v>75.16</v>
      </c>
      <c r="BA54" s="744"/>
      <c r="BB54" s="776">
        <v>44</v>
      </c>
      <c r="BC54" s="779">
        <v>108.26299999999999</v>
      </c>
      <c r="BD54" s="780">
        <v>187.09000000000003</v>
      </c>
      <c r="BE54" s="781">
        <v>154.79199919999999</v>
      </c>
      <c r="BF54" s="744"/>
      <c r="BG54" s="744"/>
      <c r="BH54" s="357"/>
      <c r="BI54" s="357"/>
      <c r="BJ54" s="357"/>
      <c r="BK54" s="357"/>
      <c r="BL54" s="357"/>
      <c r="BM54" s="357"/>
      <c r="BN54" s="357"/>
      <c r="BO54" s="357"/>
      <c r="BP54" s="357"/>
      <c r="BQ54" s="357"/>
    </row>
    <row r="55" spans="1:69" s="162" customFormat="1" ht="12.75">
      <c r="A55" s="204"/>
      <c r="B55" s="216"/>
      <c r="C55" s="216"/>
      <c r="D55" s="216"/>
      <c r="E55" s="216"/>
      <c r="F55" s="216"/>
      <c r="G55" s="216"/>
      <c r="H55" s="216"/>
      <c r="I55" s="216"/>
      <c r="J55" s="454"/>
      <c r="K55" s="502"/>
      <c r="L55" s="619"/>
      <c r="M55" s="744"/>
      <c r="N55" s="744"/>
      <c r="O55" s="744"/>
      <c r="P55" s="744"/>
      <c r="Q55" s="744"/>
      <c r="R55" s="744"/>
      <c r="S55" s="744"/>
      <c r="T55" s="744"/>
      <c r="U55" s="761"/>
      <c r="V55" s="761"/>
      <c r="W55" s="760"/>
      <c r="X55" s="773">
        <v>19.285699999999999</v>
      </c>
      <c r="Y55" s="773">
        <v>47.748571668352348</v>
      </c>
      <c r="Z55" s="773">
        <v>14.493142809186628</v>
      </c>
      <c r="AA55" s="773">
        <v>7.8201428140912697</v>
      </c>
      <c r="AB55" s="773">
        <v>2.3963000000000001</v>
      </c>
      <c r="AC55" s="774">
        <v>74.034999999999997</v>
      </c>
      <c r="AD55" s="773">
        <v>60.726999999999997</v>
      </c>
      <c r="AE55" s="773">
        <v>9.5739999999999998</v>
      </c>
      <c r="AF55" s="773">
        <v>10.001428604125966</v>
      </c>
      <c r="AG55" s="773">
        <v>1.2811428649084857</v>
      </c>
      <c r="AH55" s="773">
        <v>38.396000000000001</v>
      </c>
      <c r="AI55" s="773">
        <v>21.811399999999999</v>
      </c>
      <c r="AJ55" s="744"/>
      <c r="AK55" s="744"/>
      <c r="AL55" s="744"/>
      <c r="AM55" s="744"/>
      <c r="AN55" s="744"/>
      <c r="AO55" s="776">
        <v>45</v>
      </c>
      <c r="AP55" s="777">
        <v>133.50900268554599</v>
      </c>
      <c r="AQ55" s="777">
        <v>134.84</v>
      </c>
      <c r="AR55" s="778">
        <v>121.2</v>
      </c>
      <c r="AS55" s="744"/>
      <c r="AT55" s="744"/>
      <c r="AU55" s="744"/>
      <c r="AV55" s="744"/>
      <c r="AW55" s="776">
        <v>45</v>
      </c>
      <c r="AX55" s="777">
        <v>83.341003420000007</v>
      </c>
      <c r="AY55" s="777">
        <v>79.23</v>
      </c>
      <c r="AZ55" s="778">
        <v>61.21</v>
      </c>
      <c r="BA55" s="744"/>
      <c r="BB55" s="776">
        <v>45</v>
      </c>
      <c r="BC55" s="779">
        <v>102.77400085399999</v>
      </c>
      <c r="BD55" s="780">
        <v>183.072</v>
      </c>
      <c r="BE55" s="781">
        <v>149.715</v>
      </c>
      <c r="BF55" s="744"/>
      <c r="BG55" s="744"/>
      <c r="BH55" s="357"/>
      <c r="BI55" s="357"/>
      <c r="BJ55" s="357"/>
      <c r="BK55" s="357"/>
      <c r="BL55" s="357"/>
      <c r="BM55" s="357"/>
      <c r="BN55" s="357"/>
      <c r="BO55" s="357"/>
      <c r="BP55" s="357"/>
      <c r="BQ55" s="357"/>
    </row>
    <row r="56" spans="1:69" s="162" customFormat="1" ht="12.75">
      <c r="A56" s="204"/>
      <c r="B56" s="216"/>
      <c r="C56" s="216"/>
      <c r="D56" s="216"/>
      <c r="E56" s="216"/>
      <c r="F56" s="216"/>
      <c r="G56" s="216"/>
      <c r="H56" s="216"/>
      <c r="I56" s="216"/>
      <c r="J56" s="454"/>
      <c r="K56" s="502"/>
      <c r="L56" s="619"/>
      <c r="M56" s="744"/>
      <c r="N56" s="744"/>
      <c r="O56" s="744"/>
      <c r="P56" s="744"/>
      <c r="Q56" s="744"/>
      <c r="R56" s="744"/>
      <c r="S56" s="744"/>
      <c r="T56" s="744"/>
      <c r="U56" s="761"/>
      <c r="V56" s="761">
        <v>48</v>
      </c>
      <c r="W56" s="760"/>
      <c r="X56" s="773">
        <v>18.57</v>
      </c>
      <c r="Y56" s="773">
        <v>56.05</v>
      </c>
      <c r="Z56" s="773">
        <v>23.31</v>
      </c>
      <c r="AA56" s="773">
        <v>7.5830000000000002</v>
      </c>
      <c r="AB56" s="773">
        <v>2.44</v>
      </c>
      <c r="AC56" s="774">
        <v>82.129000000000005</v>
      </c>
      <c r="AD56" s="773">
        <v>61.54</v>
      </c>
      <c r="AE56" s="773">
        <v>8.7200000000000006</v>
      </c>
      <c r="AF56" s="773">
        <v>9.7940000000000005</v>
      </c>
      <c r="AG56" s="773">
        <v>1.64</v>
      </c>
      <c r="AH56" s="773">
        <v>40.08</v>
      </c>
      <c r="AI56" s="773">
        <v>26.073</v>
      </c>
      <c r="AJ56" s="744"/>
      <c r="AK56" s="744"/>
      <c r="AL56" s="744"/>
      <c r="AM56" s="744"/>
      <c r="AN56" s="744"/>
      <c r="AO56" s="776">
        <v>46</v>
      </c>
      <c r="AP56" s="777">
        <v>124.56</v>
      </c>
      <c r="AQ56" s="777">
        <v>134.84</v>
      </c>
      <c r="AR56" s="778">
        <v>112.14</v>
      </c>
      <c r="AS56" s="744"/>
      <c r="AT56" s="744"/>
      <c r="AU56" s="744"/>
      <c r="AV56" s="744"/>
      <c r="AW56" s="776">
        <v>46</v>
      </c>
      <c r="AX56" s="777">
        <v>73.136001586914006</v>
      </c>
      <c r="AY56" s="777">
        <v>81.28</v>
      </c>
      <c r="AZ56" s="778">
        <v>43.99</v>
      </c>
      <c r="BA56" s="744"/>
      <c r="BB56" s="776">
        <v>46</v>
      </c>
      <c r="BC56" s="779">
        <v>99.224143177270747</v>
      </c>
      <c r="BD56" s="780">
        <v>179.65</v>
      </c>
      <c r="BE56" s="781">
        <v>144.1180004</v>
      </c>
      <c r="BF56" s="744"/>
      <c r="BG56" s="744"/>
      <c r="BH56" s="357"/>
      <c r="BI56" s="357"/>
      <c r="BJ56" s="357"/>
      <c r="BK56" s="357"/>
      <c r="BL56" s="357"/>
      <c r="BM56" s="357"/>
      <c r="BN56" s="357"/>
      <c r="BO56" s="357"/>
      <c r="BP56" s="357"/>
      <c r="BQ56" s="357"/>
    </row>
    <row r="57" spans="1:69" s="162" customFormat="1" ht="12.75">
      <c r="A57" s="204"/>
      <c r="B57" s="216"/>
      <c r="C57" s="216"/>
      <c r="D57" s="216"/>
      <c r="E57" s="216"/>
      <c r="F57" s="216"/>
      <c r="G57" s="216"/>
      <c r="H57" s="216"/>
      <c r="I57" s="216"/>
      <c r="J57" s="454"/>
      <c r="K57" s="502"/>
      <c r="L57" s="619"/>
      <c r="M57" s="744"/>
      <c r="N57" s="744"/>
      <c r="O57" s="744"/>
      <c r="P57" s="744"/>
      <c r="Q57" s="744"/>
      <c r="R57" s="744"/>
      <c r="S57" s="744"/>
      <c r="T57" s="744"/>
      <c r="U57" s="761"/>
      <c r="V57" s="761"/>
      <c r="W57" s="760"/>
      <c r="X57" s="773">
        <v>31.86</v>
      </c>
      <c r="Y57" s="773">
        <v>78.91</v>
      </c>
      <c r="Z57" s="773">
        <v>47.94</v>
      </c>
      <c r="AA57" s="773">
        <v>10.81</v>
      </c>
      <c r="AB57" s="773">
        <v>4.71</v>
      </c>
      <c r="AC57" s="774">
        <v>105.09</v>
      </c>
      <c r="AD57" s="773">
        <v>83.95</v>
      </c>
      <c r="AE57" s="773">
        <v>18.13</v>
      </c>
      <c r="AF57" s="773">
        <v>10</v>
      </c>
      <c r="AG57" s="773">
        <v>1.615</v>
      </c>
      <c r="AH57" s="773">
        <v>50.85</v>
      </c>
      <c r="AI57" s="773">
        <v>25.96</v>
      </c>
      <c r="AJ57" s="744"/>
      <c r="AK57" s="744"/>
      <c r="AL57" s="744"/>
      <c r="AM57" s="744"/>
      <c r="AN57" s="744"/>
      <c r="AO57" s="776">
        <v>47</v>
      </c>
      <c r="AP57" s="777">
        <v>124.56</v>
      </c>
      <c r="AQ57" s="777">
        <v>134.84</v>
      </c>
      <c r="AR57" s="778">
        <v>112.14</v>
      </c>
      <c r="AS57" s="744"/>
      <c r="AT57" s="744"/>
      <c r="AU57" s="744"/>
      <c r="AV57" s="744"/>
      <c r="AW57" s="776">
        <v>47</v>
      </c>
      <c r="AX57" s="777">
        <v>49.643001556396399</v>
      </c>
      <c r="AY57" s="777">
        <v>79.23</v>
      </c>
      <c r="AZ57" s="778">
        <v>25.78</v>
      </c>
      <c r="BA57" s="744"/>
      <c r="BB57" s="776">
        <v>47</v>
      </c>
      <c r="BC57" s="779">
        <v>98.391001403331657</v>
      </c>
      <c r="BD57" s="780">
        <v>174.434</v>
      </c>
      <c r="BE57" s="781">
        <v>138.82499809999999</v>
      </c>
      <c r="BF57" s="744"/>
      <c r="BG57" s="744"/>
      <c r="BH57" s="357"/>
      <c r="BI57" s="357"/>
      <c r="BJ57" s="357"/>
      <c r="BK57" s="357"/>
      <c r="BL57" s="357"/>
      <c r="BM57" s="357"/>
      <c r="BN57" s="357"/>
      <c r="BO57" s="357"/>
      <c r="BP57" s="357"/>
      <c r="BQ57" s="357"/>
    </row>
    <row r="58" spans="1:69" s="162" customFormat="1" ht="15.75">
      <c r="A58" s="1230" t="s">
        <v>832</v>
      </c>
      <c r="B58" s="216"/>
      <c r="C58" s="216"/>
      <c r="D58" s="216"/>
      <c r="E58" s="216"/>
      <c r="F58" s="216"/>
      <c r="G58" s="216"/>
      <c r="H58" s="216"/>
      <c r="I58" s="216"/>
      <c r="J58" s="454"/>
      <c r="K58" s="502"/>
      <c r="L58" s="619"/>
      <c r="M58" s="744"/>
      <c r="N58" s="744"/>
      <c r="O58" s="744"/>
      <c r="P58" s="744"/>
      <c r="Q58" s="744"/>
      <c r="R58" s="744"/>
      <c r="S58" s="744"/>
      <c r="T58" s="744"/>
      <c r="U58" s="761"/>
      <c r="V58" s="761"/>
      <c r="W58" s="760"/>
      <c r="X58" s="773">
        <v>45.715000000000003</v>
      </c>
      <c r="Y58" s="773">
        <v>120.64</v>
      </c>
      <c r="Z58" s="773">
        <v>31.65</v>
      </c>
      <c r="AA58" s="773">
        <v>19.32</v>
      </c>
      <c r="AB58" s="773">
        <v>12.4</v>
      </c>
      <c r="AC58" s="774">
        <v>111.883</v>
      </c>
      <c r="AD58" s="773">
        <v>89.3</v>
      </c>
      <c r="AE58" s="773">
        <v>21.54</v>
      </c>
      <c r="AF58" s="773">
        <v>10</v>
      </c>
      <c r="AG58" s="773">
        <v>1.31</v>
      </c>
      <c r="AH58" s="773">
        <v>85.53</v>
      </c>
      <c r="AI58" s="773">
        <v>28.62</v>
      </c>
      <c r="AJ58" s="744"/>
      <c r="AK58" s="744"/>
      <c r="AL58" s="744"/>
      <c r="AM58" s="744"/>
      <c r="AN58" s="744"/>
      <c r="AO58" s="776">
        <v>48</v>
      </c>
      <c r="AP58" s="777">
        <v>117.827</v>
      </c>
      <c r="AQ58" s="777">
        <v>134.15</v>
      </c>
      <c r="AR58" s="778">
        <v>101.14</v>
      </c>
      <c r="AS58" s="744"/>
      <c r="AT58" s="744"/>
      <c r="AU58" s="744"/>
      <c r="AV58" s="744"/>
      <c r="AW58" s="776">
        <v>48</v>
      </c>
      <c r="AX58" s="777">
        <v>45.865000000000002</v>
      </c>
      <c r="AY58" s="777">
        <v>79.23</v>
      </c>
      <c r="AZ58" s="778">
        <v>29.34</v>
      </c>
      <c r="BA58" s="744"/>
      <c r="BB58" s="776">
        <v>48</v>
      </c>
      <c r="BC58" s="779">
        <v>87.924999999999983</v>
      </c>
      <c r="BD58" s="780">
        <v>169.50000000000003</v>
      </c>
      <c r="BE58" s="781">
        <v>133.112999</v>
      </c>
      <c r="BF58" s="744"/>
      <c r="BG58" s="744"/>
      <c r="BH58" s="357"/>
      <c r="BI58" s="357"/>
      <c r="BJ58" s="357"/>
      <c r="BK58" s="357"/>
      <c r="BL58" s="357"/>
      <c r="BM58" s="357"/>
      <c r="BN58" s="357"/>
      <c r="BO58" s="357"/>
      <c r="BP58" s="357"/>
      <c r="BQ58" s="357"/>
    </row>
    <row r="59" spans="1:69" s="162" customFormat="1" ht="13.5">
      <c r="A59" s="204"/>
      <c r="B59" s="216"/>
      <c r="C59" s="216"/>
      <c r="D59" s="216"/>
      <c r="E59" s="216"/>
      <c r="F59" s="216"/>
      <c r="G59" s="216"/>
      <c r="H59" s="216"/>
      <c r="I59" s="216"/>
      <c r="J59" s="454"/>
      <c r="K59" s="502"/>
      <c r="L59" s="619"/>
      <c r="M59" s="744"/>
      <c r="N59" s="744"/>
      <c r="O59" s="744"/>
      <c r="P59" s="744"/>
      <c r="Q59" s="744"/>
      <c r="R59" s="744"/>
      <c r="S59" s="744"/>
      <c r="T59" s="744"/>
      <c r="U59" s="761"/>
      <c r="V59" s="761">
        <v>51</v>
      </c>
      <c r="W59" s="760"/>
      <c r="X59" s="773">
        <v>36.909999999999997</v>
      </c>
      <c r="Y59" s="773">
        <v>78.84</v>
      </c>
      <c r="Z59" s="773">
        <v>19.73</v>
      </c>
      <c r="AA59" s="773">
        <v>13.65</v>
      </c>
      <c r="AB59" s="773">
        <v>8.74</v>
      </c>
      <c r="AC59" s="774">
        <v>101.2</v>
      </c>
      <c r="AD59" s="773">
        <v>99.78</v>
      </c>
      <c r="AE59" s="773">
        <v>27.96</v>
      </c>
      <c r="AF59" s="773">
        <v>10</v>
      </c>
      <c r="AG59" s="773">
        <v>1.1399999999999999</v>
      </c>
      <c r="AH59" s="773">
        <v>116.12</v>
      </c>
      <c r="AI59" s="773">
        <v>54.8</v>
      </c>
      <c r="AJ59" s="744"/>
      <c r="AK59" s="744"/>
      <c r="AL59" s="744"/>
      <c r="AM59" s="744"/>
      <c r="AN59" s="744"/>
      <c r="AO59" s="776">
        <v>49</v>
      </c>
      <c r="AP59" s="777">
        <v>117.827</v>
      </c>
      <c r="AQ59" s="777">
        <v>134.15</v>
      </c>
      <c r="AR59" s="778">
        <v>101.14</v>
      </c>
      <c r="AS59" s="744"/>
      <c r="AT59" s="744"/>
      <c r="AU59" s="744"/>
      <c r="AV59" s="744"/>
      <c r="AW59" s="776">
        <v>49</v>
      </c>
      <c r="AX59" s="786">
        <v>51.566714695521732</v>
      </c>
      <c r="AY59" s="777">
        <v>81.28</v>
      </c>
      <c r="AZ59" s="778">
        <v>34.76</v>
      </c>
      <c r="BA59" s="744"/>
      <c r="BB59" s="776">
        <v>49</v>
      </c>
      <c r="BC59" s="779">
        <v>85.033142868961448</v>
      </c>
      <c r="BD59" s="780">
        <v>164.72300000000001</v>
      </c>
      <c r="BE59" s="781">
        <v>128.37000269999999</v>
      </c>
      <c r="BF59" s="744"/>
      <c r="BG59" s="744"/>
      <c r="BH59" s="357"/>
      <c r="BI59" s="357"/>
      <c r="BJ59" s="357"/>
      <c r="BK59" s="357"/>
      <c r="BL59" s="357"/>
      <c r="BM59" s="357"/>
      <c r="BN59" s="357"/>
      <c r="BO59" s="357"/>
      <c r="BP59" s="357"/>
      <c r="BQ59" s="357"/>
    </row>
    <row r="60" spans="1:69" s="162" customFormat="1" ht="13.5" thickBot="1">
      <c r="A60" s="204"/>
      <c r="B60" s="216"/>
      <c r="C60" s="216"/>
      <c r="D60" s="216"/>
      <c r="E60" s="216"/>
      <c r="F60" s="216"/>
      <c r="G60" s="216"/>
      <c r="H60" s="216"/>
      <c r="I60" s="216"/>
      <c r="J60" s="454"/>
      <c r="K60" s="502"/>
      <c r="L60" s="619"/>
      <c r="M60" s="744"/>
      <c r="N60" s="744"/>
      <c r="O60" s="744"/>
      <c r="P60" s="744"/>
      <c r="Q60" s="744"/>
      <c r="R60" s="744"/>
      <c r="S60" s="744"/>
      <c r="T60" s="744"/>
      <c r="U60" s="761"/>
      <c r="V60" s="761"/>
      <c r="W60" s="760"/>
      <c r="X60" s="773">
        <v>68.171428680419893</v>
      </c>
      <c r="Y60" s="773">
        <v>173.24642835344551</v>
      </c>
      <c r="Z60" s="773">
        <v>46.748427799769779</v>
      </c>
      <c r="AA60" s="773">
        <v>20.258571216038241</v>
      </c>
      <c r="AB60" s="773">
        <v>16.477428436279258</v>
      </c>
      <c r="AC60" s="774">
        <v>183.30985913957815</v>
      </c>
      <c r="AD60" s="773">
        <v>150.62857273646728</v>
      </c>
      <c r="AE60" s="773">
        <v>44.407142639160142</v>
      </c>
      <c r="AF60" s="773">
        <v>10</v>
      </c>
      <c r="AG60" s="773">
        <v>1.2935714210782672</v>
      </c>
      <c r="AH60" s="773">
        <v>146.74785723004999</v>
      </c>
      <c r="AI60" s="773">
        <v>50.432856423514181</v>
      </c>
      <c r="AJ60" s="744"/>
      <c r="AK60" s="744"/>
      <c r="AL60" s="744"/>
      <c r="AM60" s="744"/>
      <c r="AN60" s="744"/>
      <c r="AO60" s="776">
        <v>50</v>
      </c>
      <c r="AP60" s="777">
        <v>111.587</v>
      </c>
      <c r="AQ60" s="777">
        <v>128.977</v>
      </c>
      <c r="AR60" s="778">
        <v>96.75</v>
      </c>
      <c r="AS60" s="744"/>
      <c r="AT60" s="744"/>
      <c r="AU60" s="744"/>
      <c r="AV60" s="744"/>
      <c r="AW60" s="776">
        <v>50</v>
      </c>
      <c r="AX60" s="777">
        <v>69.12</v>
      </c>
      <c r="AY60" s="777">
        <v>69.123000000000005</v>
      </c>
      <c r="AZ60" s="778">
        <v>32.950000000000003</v>
      </c>
      <c r="BA60" s="744"/>
      <c r="BB60" s="776">
        <v>50</v>
      </c>
      <c r="BC60" s="779">
        <v>78.216999999999999</v>
      </c>
      <c r="BD60" s="780">
        <v>160.208</v>
      </c>
      <c r="BE60" s="781">
        <v>122.7149982</v>
      </c>
      <c r="BF60" s="744"/>
      <c r="BG60" s="744"/>
      <c r="BH60" s="357"/>
      <c r="BI60" s="357"/>
      <c r="BJ60" s="357"/>
      <c r="BK60" s="357"/>
      <c r="BL60" s="357"/>
      <c r="BM60" s="357"/>
      <c r="BN60" s="357"/>
      <c r="BO60" s="357"/>
      <c r="BP60" s="357"/>
      <c r="BQ60" s="357"/>
    </row>
    <row r="61" spans="1:69" s="162" customFormat="1" ht="12.75">
      <c r="A61" s="204"/>
      <c r="B61" s="216"/>
      <c r="C61" s="216"/>
      <c r="D61" s="216"/>
      <c r="E61" s="216"/>
      <c r="F61" s="216"/>
      <c r="G61" s="216"/>
      <c r="H61" s="216"/>
      <c r="I61" s="216"/>
      <c r="J61" s="454"/>
      <c r="K61" s="502"/>
      <c r="L61" s="619"/>
      <c r="M61" s="744"/>
      <c r="N61" s="744"/>
      <c r="O61" s="744"/>
      <c r="P61" s="744"/>
      <c r="Q61" s="744"/>
      <c r="R61" s="744"/>
      <c r="S61" s="744"/>
      <c r="T61" s="744"/>
      <c r="U61" s="768">
        <v>2015</v>
      </c>
      <c r="V61" s="769">
        <v>1</v>
      </c>
      <c r="W61" s="760">
        <v>1</v>
      </c>
      <c r="X61" s="773">
        <v>68.54285648890901</v>
      </c>
      <c r="Y61" s="773">
        <v>128.19599696568042</v>
      </c>
      <c r="Z61" s="773">
        <v>45.029000418526742</v>
      </c>
      <c r="AA61" s="773">
        <v>22.87971414838513</v>
      </c>
      <c r="AB61" s="773">
        <v>19.893999917166528</v>
      </c>
      <c r="AC61" s="774">
        <v>330.59428187778974</v>
      </c>
      <c r="AD61" s="773">
        <v>194.22142791748016</v>
      </c>
      <c r="AE61" s="773">
        <v>47.308570316859615</v>
      </c>
      <c r="AF61" s="773">
        <v>10.010000092642628</v>
      </c>
      <c r="AG61" s="773">
        <v>1.0784285579408874</v>
      </c>
      <c r="AH61" s="773">
        <v>183.91999816894503</v>
      </c>
      <c r="AI61" s="773">
        <v>92.277143205914939</v>
      </c>
      <c r="AJ61" s="744"/>
      <c r="AK61" s="744"/>
      <c r="AL61" s="744"/>
      <c r="AM61" s="744"/>
      <c r="AN61" s="744"/>
      <c r="AO61" s="776">
        <v>51</v>
      </c>
      <c r="AP61" s="777">
        <v>111.587</v>
      </c>
      <c r="AQ61" s="777">
        <v>128.977</v>
      </c>
      <c r="AR61" s="778">
        <v>96.75</v>
      </c>
      <c r="AS61" s="744"/>
      <c r="AT61" s="744"/>
      <c r="AU61" s="744"/>
      <c r="AV61" s="744"/>
      <c r="AW61" s="776">
        <v>51</v>
      </c>
      <c r="AX61" s="777">
        <v>63.18</v>
      </c>
      <c r="AY61" s="777">
        <v>63.18</v>
      </c>
      <c r="AZ61" s="778">
        <v>25.78</v>
      </c>
      <c r="BA61" s="744"/>
      <c r="BB61" s="776">
        <v>51</v>
      </c>
      <c r="BC61" s="779">
        <v>74.797000000476842</v>
      </c>
      <c r="BD61" s="780">
        <v>157.54600000000002</v>
      </c>
      <c r="BE61" s="781">
        <v>120.156003</v>
      </c>
      <c r="BF61" s="744"/>
      <c r="BG61" s="744"/>
      <c r="BH61" s="357"/>
      <c r="BI61" s="357"/>
      <c r="BJ61" s="357"/>
      <c r="BK61" s="357"/>
      <c r="BL61" s="357"/>
      <c r="BM61" s="357"/>
      <c r="BN61" s="357"/>
      <c r="BO61" s="357"/>
      <c r="BP61" s="357"/>
      <c r="BQ61" s="357"/>
    </row>
    <row r="62" spans="1:69" s="162" customFormat="1" ht="12.75">
      <c r="A62" s="204"/>
      <c r="B62" s="216"/>
      <c r="C62" s="216"/>
      <c r="D62" s="216"/>
      <c r="E62" s="216"/>
      <c r="F62" s="216"/>
      <c r="G62" s="216"/>
      <c r="H62" s="216"/>
      <c r="I62" s="216"/>
      <c r="J62" s="454"/>
      <c r="K62" s="502"/>
      <c r="L62" s="619"/>
      <c r="M62" s="744"/>
      <c r="N62" s="744"/>
      <c r="O62" s="744"/>
      <c r="P62" s="744"/>
      <c r="Q62" s="744"/>
      <c r="R62" s="744"/>
      <c r="S62" s="744"/>
      <c r="T62" s="744"/>
      <c r="U62" s="761"/>
      <c r="V62" s="761"/>
      <c r="W62" s="760">
        <v>2</v>
      </c>
      <c r="X62" s="773">
        <v>49.685714176722875</v>
      </c>
      <c r="Y62" s="773">
        <v>96.163429260253665</v>
      </c>
      <c r="Z62" s="773">
        <v>43.363000052315797</v>
      </c>
      <c r="AA62" s="773">
        <v>14.161143030439073</v>
      </c>
      <c r="AB62" s="773">
        <v>11.166571480887255</v>
      </c>
      <c r="AC62" s="774">
        <v>214.08728681291797</v>
      </c>
      <c r="AD62" s="773">
        <v>138.71857234409842</v>
      </c>
      <c r="AE62" s="773">
        <v>33.982857295444987</v>
      </c>
      <c r="AF62" s="773">
        <v>9.4300000326974018</v>
      </c>
      <c r="AG62" s="773">
        <v>1.124142876693178</v>
      </c>
      <c r="AH62" s="773">
        <v>270.27856881277859</v>
      </c>
      <c r="AI62" s="773">
        <v>92.534285409109799</v>
      </c>
      <c r="AJ62" s="744"/>
      <c r="AK62" s="744"/>
      <c r="AL62" s="744"/>
      <c r="AM62" s="744"/>
      <c r="AN62" s="744"/>
      <c r="AO62" s="776">
        <v>52</v>
      </c>
      <c r="AP62" s="777">
        <v>120.986000061035</v>
      </c>
      <c r="AQ62" s="777">
        <v>138.54</v>
      </c>
      <c r="AR62" s="778">
        <v>96.75</v>
      </c>
      <c r="AS62" s="744"/>
      <c r="AT62" s="744"/>
      <c r="AU62" s="744"/>
      <c r="AV62" s="744"/>
      <c r="AW62" s="776">
        <v>52</v>
      </c>
      <c r="AX62" s="777">
        <v>61.214000701904297</v>
      </c>
      <c r="AY62" s="777">
        <v>83.69</v>
      </c>
      <c r="AZ62" s="778">
        <v>22.26</v>
      </c>
      <c r="BA62" s="744"/>
      <c r="BB62" s="776">
        <v>52</v>
      </c>
      <c r="BC62" s="779">
        <v>74.148001715540829</v>
      </c>
      <c r="BD62" s="780">
        <v>154.74090000000001</v>
      </c>
      <c r="BE62" s="781">
        <v>116.128997</v>
      </c>
      <c r="BF62" s="744"/>
      <c r="BG62" s="744"/>
      <c r="BH62" s="357"/>
      <c r="BI62" s="357"/>
      <c r="BJ62" s="357"/>
      <c r="BK62" s="357"/>
      <c r="BL62" s="357"/>
      <c r="BM62" s="357"/>
      <c r="BN62" s="357"/>
      <c r="BO62" s="357"/>
      <c r="BP62" s="357"/>
      <c r="BQ62" s="357"/>
    </row>
    <row r="63" spans="1:69" s="162" customFormat="1" ht="12.75">
      <c r="A63" s="204"/>
      <c r="B63" s="216"/>
      <c r="C63" s="216"/>
      <c r="D63" s="216"/>
      <c r="E63" s="216"/>
      <c r="F63" s="216"/>
      <c r="G63" s="216"/>
      <c r="H63" s="216"/>
      <c r="I63" s="216"/>
      <c r="J63" s="454"/>
      <c r="K63" s="502"/>
      <c r="L63" s="619"/>
      <c r="M63" s="744"/>
      <c r="N63" s="744"/>
      <c r="O63" s="744"/>
      <c r="P63" s="744"/>
      <c r="Q63" s="744"/>
      <c r="R63" s="744"/>
      <c r="S63" s="744"/>
      <c r="T63" s="744"/>
      <c r="U63" s="761"/>
      <c r="V63" s="761"/>
      <c r="W63" s="760">
        <v>3</v>
      </c>
      <c r="X63" s="773">
        <v>63.18571363176612</v>
      </c>
      <c r="Y63" s="773">
        <v>170.70128413609078</v>
      </c>
      <c r="Z63" s="773">
        <v>71.775428771972571</v>
      </c>
      <c r="AA63" s="773">
        <v>13.84971414293557</v>
      </c>
      <c r="AB63" s="773">
        <v>9.8989998953682861</v>
      </c>
      <c r="AC63" s="774">
        <v>181.50271388462556</v>
      </c>
      <c r="AD63" s="773">
        <v>156.31142970493829</v>
      </c>
      <c r="AE63" s="773">
        <v>26.197142464773954</v>
      </c>
      <c r="AF63" s="773">
        <v>9</v>
      </c>
      <c r="AG63" s="773">
        <v>1.2850000006811924</v>
      </c>
      <c r="AH63" s="773">
        <v>324.18071855817436</v>
      </c>
      <c r="AI63" s="773">
        <v>77.014000483921535</v>
      </c>
      <c r="AJ63" s="744"/>
      <c r="AK63" s="744"/>
      <c r="AL63" s="744"/>
      <c r="AM63" s="744"/>
      <c r="AN63" s="744"/>
      <c r="AO63" s="776">
        <v>53</v>
      </c>
      <c r="AP63" s="777"/>
      <c r="AQ63" s="777"/>
      <c r="AR63" s="778"/>
      <c r="AS63" s="744"/>
      <c r="AT63" s="744"/>
      <c r="AU63" s="744"/>
      <c r="AV63" s="744"/>
      <c r="AW63" s="776">
        <v>53</v>
      </c>
      <c r="AX63" s="744"/>
      <c r="AY63" s="744"/>
      <c r="AZ63" s="744"/>
      <c r="BA63" s="744"/>
      <c r="BB63" s="776">
        <v>53</v>
      </c>
      <c r="BC63" s="779"/>
      <c r="BD63" s="780"/>
      <c r="BE63" s="781"/>
      <c r="BF63" s="744"/>
      <c r="BG63" s="744"/>
      <c r="BH63" s="357"/>
      <c r="BI63" s="357"/>
      <c r="BJ63" s="357"/>
      <c r="BK63" s="357"/>
      <c r="BL63" s="357"/>
      <c r="BM63" s="357"/>
      <c r="BN63" s="357"/>
      <c r="BO63" s="357"/>
      <c r="BP63" s="357"/>
      <c r="BQ63" s="357"/>
    </row>
    <row r="64" spans="1:69" s="162" customFormat="1" ht="12.75">
      <c r="A64" s="204"/>
      <c r="B64" s="216"/>
      <c r="C64" s="216"/>
      <c r="D64" s="216"/>
      <c r="E64" s="216"/>
      <c r="F64" s="216"/>
      <c r="G64" s="216"/>
      <c r="H64" s="216"/>
      <c r="I64" s="216"/>
      <c r="J64" s="454"/>
      <c r="K64" s="502"/>
      <c r="L64" s="619"/>
      <c r="M64" s="744"/>
      <c r="N64" s="744"/>
      <c r="O64" s="744"/>
      <c r="P64" s="744"/>
      <c r="Q64" s="744"/>
      <c r="R64" s="744"/>
      <c r="S64" s="744"/>
      <c r="T64" s="744"/>
      <c r="U64" s="761"/>
      <c r="V64" s="761">
        <v>4</v>
      </c>
      <c r="W64" s="760">
        <v>4</v>
      </c>
      <c r="X64" s="773">
        <v>92.357142857142819</v>
      </c>
      <c r="Y64" s="773">
        <v>159.75871276855426</v>
      </c>
      <c r="Z64" s="773">
        <v>123.43885803222614</v>
      </c>
      <c r="AA64" s="773">
        <v>23.090571539742559</v>
      </c>
      <c r="AB64" s="773">
        <v>17.496428762163383</v>
      </c>
      <c r="AC64" s="774">
        <v>321.27714320591474</v>
      </c>
      <c r="AD64" s="773">
        <v>188.44857134137786</v>
      </c>
      <c r="AE64" s="773">
        <v>42.578571592058424</v>
      </c>
      <c r="AF64" s="773">
        <v>9.0057144165039045</v>
      </c>
      <c r="AG64" s="773">
        <v>2.8518571853637655</v>
      </c>
      <c r="AH64" s="773">
        <v>226.1550009591233</v>
      </c>
      <c r="AI64" s="773">
        <v>82.329572405133788</v>
      </c>
      <c r="AJ64" s="744"/>
      <c r="AK64" s="744"/>
      <c r="AL64" s="744"/>
      <c r="AM64" s="744"/>
      <c r="AN64" s="744"/>
      <c r="AO64" s="744"/>
      <c r="AP64" s="780"/>
      <c r="AQ64" s="780"/>
      <c r="AR64" s="781"/>
      <c r="AS64" s="744"/>
      <c r="AT64" s="744"/>
      <c r="AU64" s="744"/>
      <c r="AV64" s="744"/>
      <c r="AW64" s="744"/>
      <c r="AX64" s="744"/>
      <c r="AY64" s="744"/>
      <c r="AZ64" s="744"/>
      <c r="BA64" s="744"/>
      <c r="BB64" s="744"/>
      <c r="BC64" s="744"/>
      <c r="BD64" s="744"/>
      <c r="BE64" s="744"/>
      <c r="BF64" s="744"/>
      <c r="BG64" s="744"/>
      <c r="BH64" s="357"/>
      <c r="BI64" s="357"/>
      <c r="BJ64" s="357"/>
      <c r="BK64" s="357"/>
      <c r="BL64" s="357"/>
      <c r="BM64" s="357"/>
      <c r="BN64" s="357"/>
      <c r="BO64" s="357"/>
      <c r="BP64" s="357"/>
      <c r="BQ64" s="357"/>
    </row>
    <row r="65" spans="1:69" s="162" customFormat="1" ht="12.75">
      <c r="A65" s="204"/>
      <c r="B65" s="216"/>
      <c r="C65" s="216"/>
      <c r="D65" s="216"/>
      <c r="E65" s="216"/>
      <c r="F65" s="216"/>
      <c r="G65" s="216"/>
      <c r="H65" s="216"/>
      <c r="I65" s="216"/>
      <c r="J65" s="454"/>
      <c r="K65" s="502"/>
      <c r="L65" s="619"/>
      <c r="M65" s="744"/>
      <c r="N65" s="744"/>
      <c r="O65" s="744"/>
      <c r="P65" s="744"/>
      <c r="Q65" s="744"/>
      <c r="R65" s="744"/>
      <c r="S65" s="744"/>
      <c r="T65" s="744"/>
      <c r="U65" s="761"/>
      <c r="V65" s="761"/>
      <c r="W65" s="760">
        <v>5</v>
      </c>
      <c r="X65" s="773">
        <v>89.485714503696826</v>
      </c>
      <c r="Y65" s="773">
        <v>175.85857282366015</v>
      </c>
      <c r="Z65" s="773">
        <v>98.794857025146186</v>
      </c>
      <c r="AA65" s="773">
        <v>20.899142946515727</v>
      </c>
      <c r="AB65" s="773">
        <v>18.429857390267454</v>
      </c>
      <c r="AC65" s="774">
        <v>327.06042698451427</v>
      </c>
      <c r="AD65" s="773">
        <v>191.91857365199442</v>
      </c>
      <c r="AE65" s="773">
        <v>47.517142159598151</v>
      </c>
      <c r="AF65" s="773">
        <v>9</v>
      </c>
      <c r="AG65" s="773">
        <v>6.0409999234335663</v>
      </c>
      <c r="AH65" s="773">
        <v>175.73643166678244</v>
      </c>
      <c r="AI65" s="773">
        <v>61.832857404436346</v>
      </c>
      <c r="AJ65" s="744"/>
      <c r="AK65" s="744"/>
      <c r="AL65" s="744"/>
      <c r="AM65" s="744"/>
      <c r="AN65" s="744"/>
      <c r="AO65" s="744"/>
      <c r="AP65" s="787"/>
      <c r="AQ65" s="787"/>
      <c r="AR65" s="781"/>
      <c r="AS65" s="744"/>
      <c r="AT65" s="744"/>
      <c r="AU65" s="744"/>
      <c r="AV65" s="744"/>
      <c r="AW65" s="744"/>
      <c r="AX65" s="744"/>
      <c r="AY65" s="744"/>
      <c r="AZ65" s="744"/>
      <c r="BA65" s="744"/>
      <c r="BB65" s="744"/>
      <c r="BC65" s="744"/>
      <c r="BD65" s="744"/>
      <c r="BE65" s="744"/>
      <c r="BF65" s="744"/>
      <c r="BG65" s="744"/>
      <c r="BH65" s="357"/>
      <c r="BI65" s="357"/>
      <c r="BJ65" s="357"/>
      <c r="BK65" s="357"/>
      <c r="BL65" s="357"/>
      <c r="BM65" s="357"/>
      <c r="BN65" s="357"/>
      <c r="BO65" s="357"/>
      <c r="BP65" s="357"/>
      <c r="BQ65" s="357"/>
    </row>
    <row r="66" spans="1:69" s="162" customFormat="1" ht="12.75">
      <c r="A66" s="204"/>
      <c r="B66" s="216"/>
      <c r="C66" s="216"/>
      <c r="D66" s="216"/>
      <c r="E66" s="216"/>
      <c r="F66" s="216"/>
      <c r="G66" s="216"/>
      <c r="H66" s="216"/>
      <c r="I66" s="216"/>
      <c r="J66" s="454"/>
      <c r="K66" s="502"/>
      <c r="L66" s="619"/>
      <c r="M66" s="744"/>
      <c r="N66" s="744"/>
      <c r="O66" s="744"/>
      <c r="P66" s="744"/>
      <c r="Q66" s="744"/>
      <c r="R66" s="744"/>
      <c r="S66" s="744"/>
      <c r="T66" s="744"/>
      <c r="U66" s="761"/>
      <c r="V66" s="761"/>
      <c r="W66" s="760">
        <v>6</v>
      </c>
      <c r="X66" s="773">
        <v>70.542857033865786</v>
      </c>
      <c r="Y66" s="773">
        <v>165.36414119175461</v>
      </c>
      <c r="Z66" s="773">
        <v>47.4197137015206</v>
      </c>
      <c r="AA66" s="773">
        <v>21.769857134137798</v>
      </c>
      <c r="AB66" s="773">
        <v>15.948999949863927</v>
      </c>
      <c r="AC66" s="774">
        <v>382.54914855956986</v>
      </c>
      <c r="AD66" s="773">
        <v>206.39285714285671</v>
      </c>
      <c r="AE66" s="773">
        <v>21.769857134137798</v>
      </c>
      <c r="AF66" s="773">
        <v>9</v>
      </c>
      <c r="AG66" s="773">
        <v>8.9162856510707265</v>
      </c>
      <c r="AH66" s="773">
        <v>124.30357033865756</v>
      </c>
      <c r="AI66" s="773">
        <v>71.741429465157537</v>
      </c>
      <c r="AJ66" s="744"/>
      <c r="AK66" s="744"/>
      <c r="AL66" s="744"/>
      <c r="AM66" s="744"/>
      <c r="AN66" s="744"/>
      <c r="AO66" s="744"/>
      <c r="AP66" s="787"/>
      <c r="AQ66" s="787"/>
      <c r="AR66" s="778"/>
      <c r="AS66" s="744"/>
      <c r="AT66" s="744"/>
      <c r="AU66" s="744"/>
      <c r="AV66" s="744"/>
      <c r="AW66" s="744"/>
      <c r="AX66" s="744"/>
      <c r="AY66" s="744"/>
      <c r="AZ66" s="744"/>
      <c r="BA66" s="744"/>
      <c r="BB66" s="744"/>
      <c r="BC66" s="744"/>
      <c r="BD66" s="744"/>
      <c r="BE66" s="744"/>
      <c r="BF66" s="744"/>
      <c r="BG66" s="744"/>
      <c r="BH66" s="357"/>
      <c r="BI66" s="357"/>
      <c r="BJ66" s="357"/>
      <c r="BK66" s="357"/>
      <c r="BL66" s="357"/>
      <c r="BM66" s="357"/>
      <c r="BN66" s="357"/>
      <c r="BO66" s="357"/>
      <c r="BP66" s="357"/>
      <c r="BQ66" s="357"/>
    </row>
    <row r="67" spans="1:69" s="162" customFormat="1" ht="12.75">
      <c r="A67" s="204"/>
      <c r="B67" s="216"/>
      <c r="C67" s="216"/>
      <c r="D67" s="216"/>
      <c r="E67" s="216"/>
      <c r="F67" s="216"/>
      <c r="G67" s="216"/>
      <c r="H67" s="216"/>
      <c r="I67" s="216"/>
      <c r="J67" s="454"/>
      <c r="K67" s="502"/>
      <c r="L67" s="619"/>
      <c r="M67" s="744"/>
      <c r="N67" s="744"/>
      <c r="O67" s="744"/>
      <c r="P67" s="744"/>
      <c r="Q67" s="744"/>
      <c r="R67" s="744"/>
      <c r="S67" s="744"/>
      <c r="T67" s="744"/>
      <c r="U67" s="761"/>
      <c r="V67" s="761"/>
      <c r="W67" s="760">
        <v>7</v>
      </c>
      <c r="X67" s="773">
        <v>74.442858014787944</v>
      </c>
      <c r="Y67" s="773">
        <v>115.832716805594</v>
      </c>
      <c r="Z67" s="773">
        <v>39.554857526506659</v>
      </c>
      <c r="AA67" s="773">
        <v>25.199285234723742</v>
      </c>
      <c r="AB67" s="773">
        <v>17.346428462437171</v>
      </c>
      <c r="AC67" s="774">
        <v>439.76600428989923</v>
      </c>
      <c r="AD67" s="773">
        <v>188.98428562709228</v>
      </c>
      <c r="AE67" s="773">
        <v>48.435713631766134</v>
      </c>
      <c r="AF67" s="773">
        <v>9.0028572082519513</v>
      </c>
      <c r="AG67" s="773">
        <v>14.150571210043733</v>
      </c>
      <c r="AH67" s="773">
        <v>311.82357134137811</v>
      </c>
      <c r="AI67" s="773">
        <v>78.088570186070001</v>
      </c>
      <c r="AJ67" s="744"/>
      <c r="AK67" s="744"/>
      <c r="AL67" s="744"/>
      <c r="AM67" s="744"/>
      <c r="AN67" s="744"/>
      <c r="AO67" s="744"/>
      <c r="AP67" s="775"/>
      <c r="AQ67" s="775"/>
      <c r="AR67" s="775"/>
      <c r="AS67" s="744"/>
      <c r="AT67" s="744"/>
      <c r="AU67" s="744"/>
      <c r="AV67" s="744"/>
      <c r="AW67" s="744"/>
      <c r="AX67" s="744"/>
      <c r="AY67" s="744"/>
      <c r="AZ67" s="744"/>
      <c r="BA67" s="744"/>
      <c r="BB67" s="744"/>
      <c r="BC67" s="744"/>
      <c r="BD67" s="744"/>
      <c r="BE67" s="744"/>
      <c r="BF67" s="744"/>
      <c r="BG67" s="744"/>
      <c r="BH67" s="357"/>
      <c r="BI67" s="357"/>
      <c r="BJ67" s="357"/>
      <c r="BK67" s="357"/>
      <c r="BL67" s="357"/>
      <c r="BM67" s="357"/>
      <c r="BN67" s="357"/>
      <c r="BO67" s="357"/>
      <c r="BP67" s="357"/>
      <c r="BQ67" s="357"/>
    </row>
    <row r="68" spans="1:69" s="162" customFormat="1" ht="12.75">
      <c r="A68" s="204"/>
      <c r="B68" s="216"/>
      <c r="C68" s="216"/>
      <c r="D68" s="216"/>
      <c r="E68" s="216"/>
      <c r="F68" s="216"/>
      <c r="G68" s="216"/>
      <c r="H68" s="216"/>
      <c r="I68" s="216"/>
      <c r="J68" s="454"/>
      <c r="K68" s="502"/>
      <c r="L68" s="619"/>
      <c r="M68" s="744"/>
      <c r="N68" s="744"/>
      <c r="O68" s="744"/>
      <c r="P68" s="744"/>
      <c r="Q68" s="744"/>
      <c r="R68" s="744"/>
      <c r="S68" s="744"/>
      <c r="T68" s="744"/>
      <c r="U68" s="761"/>
      <c r="V68" s="761">
        <v>8</v>
      </c>
      <c r="W68" s="760">
        <v>8</v>
      </c>
      <c r="X68" s="773">
        <v>57.657142639160107</v>
      </c>
      <c r="Y68" s="773">
        <v>105.39785766601526</v>
      </c>
      <c r="Z68" s="773">
        <v>40.561000006539437</v>
      </c>
      <c r="AA68" s="773">
        <v>20.075571877615744</v>
      </c>
      <c r="AB68" s="773">
        <v>12.653857094900914</v>
      </c>
      <c r="AC68" s="774">
        <v>288.93457249232642</v>
      </c>
      <c r="AD68" s="773">
        <v>201.38999720982085</v>
      </c>
      <c r="AE68" s="773">
        <v>43.595714569091747</v>
      </c>
      <c r="AF68" s="773">
        <v>9</v>
      </c>
      <c r="AG68" s="773">
        <v>4.65714287757873</v>
      </c>
      <c r="AH68" s="773">
        <v>283.68928527831974</v>
      </c>
      <c r="AI68" s="773">
        <v>88.551427568708121</v>
      </c>
      <c r="AJ68" s="744"/>
      <c r="AK68" s="744"/>
      <c r="AL68" s="744"/>
      <c r="AM68" s="744"/>
      <c r="AN68" s="744"/>
      <c r="AO68" s="744"/>
      <c r="AP68" s="780"/>
      <c r="AQ68" s="777"/>
      <c r="AR68" s="778"/>
      <c r="AS68" s="744"/>
      <c r="AT68" s="744"/>
      <c r="AU68" s="744"/>
      <c r="AV68" s="744"/>
      <c r="AW68" s="744"/>
      <c r="AX68" s="744"/>
      <c r="AY68" s="744"/>
      <c r="AZ68" s="744"/>
      <c r="BA68" s="744"/>
      <c r="BB68" s="744"/>
      <c r="BC68" s="744"/>
      <c r="BD68" s="744"/>
      <c r="BE68" s="744"/>
      <c r="BF68" s="744"/>
      <c r="BG68" s="744"/>
      <c r="BH68" s="357"/>
      <c r="BI68" s="357"/>
      <c r="BJ68" s="357"/>
      <c r="BK68" s="357"/>
      <c r="BL68" s="357"/>
      <c r="BM68" s="357"/>
      <c r="BN68" s="357"/>
      <c r="BO68" s="357"/>
      <c r="BP68" s="357"/>
      <c r="BQ68" s="357"/>
    </row>
    <row r="69" spans="1:69" s="162" customFormat="1" ht="12.75">
      <c r="A69" s="204"/>
      <c r="B69" s="216"/>
      <c r="C69" s="216"/>
      <c r="D69" s="216"/>
      <c r="E69" s="216"/>
      <c r="F69" s="216"/>
      <c r="G69" s="216"/>
      <c r="H69" s="216"/>
      <c r="I69" s="216"/>
      <c r="J69" s="454"/>
      <c r="K69" s="502"/>
      <c r="L69" s="619"/>
      <c r="M69" s="744"/>
      <c r="N69" s="744"/>
      <c r="O69" s="744"/>
      <c r="P69" s="744"/>
      <c r="Q69" s="744"/>
      <c r="R69" s="744"/>
      <c r="S69" s="744"/>
      <c r="T69" s="744"/>
      <c r="U69" s="761"/>
      <c r="V69" s="761"/>
      <c r="W69" s="760">
        <v>9</v>
      </c>
      <c r="X69" s="773">
        <v>88.771428789410876</v>
      </c>
      <c r="Y69" s="773">
        <v>162.89514378138898</v>
      </c>
      <c r="Z69" s="773">
        <v>99.332141876220447</v>
      </c>
      <c r="AA69" s="773">
        <v>19.496999740600501</v>
      </c>
      <c r="AB69" s="773">
        <v>15.7849998474121</v>
      </c>
      <c r="AC69" s="774">
        <v>411.09385899134998</v>
      </c>
      <c r="AD69" s="773">
        <v>179.96000671386699</v>
      </c>
      <c r="AE69" s="773">
        <v>37.669998168945298</v>
      </c>
      <c r="AF69" s="773">
        <v>9.0014286041259748</v>
      </c>
      <c r="AG69" s="773">
        <v>3.743571417672289</v>
      </c>
      <c r="AH69" s="773">
        <v>317.80857631138355</v>
      </c>
      <c r="AI69" s="773">
        <v>91.184855869838046</v>
      </c>
      <c r="AJ69" s="744"/>
      <c r="AK69" s="744"/>
      <c r="AL69" s="744"/>
      <c r="AM69" s="744"/>
      <c r="AN69" s="744"/>
      <c r="AO69" s="744"/>
      <c r="AP69" s="777"/>
      <c r="AQ69" s="777"/>
      <c r="AR69" s="778"/>
      <c r="AS69" s="744"/>
      <c r="AT69" s="744"/>
      <c r="AU69" s="744"/>
      <c r="AV69" s="744"/>
      <c r="AW69" s="744"/>
      <c r="AX69" s="744"/>
      <c r="AY69" s="744"/>
      <c r="AZ69" s="744"/>
      <c r="BA69" s="744"/>
      <c r="BB69" s="744"/>
      <c r="BC69" s="744"/>
      <c r="BD69" s="744"/>
      <c r="BE69" s="744"/>
      <c r="BF69" s="744"/>
      <c r="BG69" s="744"/>
      <c r="BH69" s="357"/>
      <c r="BI69" s="357"/>
      <c r="BJ69" s="357"/>
      <c r="BK69" s="357"/>
      <c r="BL69" s="357"/>
      <c r="BM69" s="357"/>
      <c r="BN69" s="357"/>
      <c r="BO69" s="357"/>
      <c r="BP69" s="357"/>
      <c r="BQ69" s="357"/>
    </row>
    <row r="70" spans="1:69" s="162" customFormat="1" ht="12.75">
      <c r="A70" s="204"/>
      <c r="B70" s="216"/>
      <c r="C70" s="216"/>
      <c r="D70" s="216"/>
      <c r="E70" s="216"/>
      <c r="F70" s="216"/>
      <c r="G70" s="216"/>
      <c r="H70" s="216"/>
      <c r="I70" s="216"/>
      <c r="J70" s="454"/>
      <c r="K70" s="502"/>
      <c r="L70" s="619"/>
      <c r="M70" s="744"/>
      <c r="N70" s="744"/>
      <c r="O70" s="744"/>
      <c r="P70" s="744"/>
      <c r="Q70" s="744"/>
      <c r="R70" s="744"/>
      <c r="S70" s="744"/>
      <c r="T70" s="744"/>
      <c r="U70" s="761"/>
      <c r="V70" s="761"/>
      <c r="W70" s="760">
        <v>10</v>
      </c>
      <c r="X70" s="773">
        <v>82.44</v>
      </c>
      <c r="Y70" s="773">
        <v>131.47999999999999</v>
      </c>
      <c r="Z70" s="773">
        <v>63.86</v>
      </c>
      <c r="AA70" s="773">
        <v>23.33</v>
      </c>
      <c r="AB70" s="773">
        <v>16.84</v>
      </c>
      <c r="AC70" s="774">
        <v>435.11</v>
      </c>
      <c r="AD70" s="773">
        <v>175.54</v>
      </c>
      <c r="AE70" s="773">
        <v>52.55</v>
      </c>
      <c r="AF70" s="773">
        <v>15.41</v>
      </c>
      <c r="AG70" s="773">
        <v>22.31</v>
      </c>
      <c r="AH70" s="773">
        <v>307.52</v>
      </c>
      <c r="AI70" s="773">
        <v>98.38</v>
      </c>
      <c r="AJ70" s="744"/>
      <c r="AK70" s="744"/>
      <c r="AL70" s="744"/>
      <c r="AM70" s="744"/>
      <c r="AN70" s="744"/>
      <c r="AO70" s="744"/>
      <c r="AP70" s="777"/>
      <c r="AQ70" s="777"/>
      <c r="AR70" s="778"/>
      <c r="AS70" s="744"/>
      <c r="AT70" s="744"/>
      <c r="AU70" s="744"/>
      <c r="AV70" s="744"/>
      <c r="AW70" s="744"/>
      <c r="AX70" s="744"/>
      <c r="AY70" s="744"/>
      <c r="AZ70" s="744"/>
      <c r="BA70" s="744"/>
      <c r="BB70" s="744"/>
      <c r="BC70" s="744"/>
      <c r="BD70" s="744"/>
      <c r="BE70" s="744"/>
      <c r="BF70" s="744"/>
      <c r="BG70" s="744"/>
      <c r="BH70" s="357"/>
      <c r="BI70" s="357"/>
      <c r="BJ70" s="357"/>
      <c r="BK70" s="357"/>
      <c r="BL70" s="357"/>
      <c r="BM70" s="357"/>
      <c r="BN70" s="357"/>
      <c r="BO70" s="357"/>
      <c r="BP70" s="357"/>
      <c r="BQ70" s="357"/>
    </row>
    <row r="71" spans="1:69" s="162" customFormat="1" ht="12.75">
      <c r="A71" s="204"/>
      <c r="B71" s="216"/>
      <c r="C71" s="216"/>
      <c r="D71" s="216"/>
      <c r="E71" s="216"/>
      <c r="F71" s="216"/>
      <c r="G71" s="216"/>
      <c r="H71" s="216"/>
      <c r="I71" s="216"/>
      <c r="J71" s="454"/>
      <c r="K71" s="502"/>
      <c r="L71" s="619"/>
      <c r="M71" s="744"/>
      <c r="N71" s="744"/>
      <c r="O71" s="744"/>
      <c r="P71" s="744"/>
      <c r="Q71" s="744"/>
      <c r="R71" s="744"/>
      <c r="S71" s="744"/>
      <c r="T71" s="744"/>
      <c r="U71" s="761"/>
      <c r="V71" s="761"/>
      <c r="W71" s="760">
        <v>11</v>
      </c>
      <c r="X71" s="773">
        <v>79.385999999999996</v>
      </c>
      <c r="Y71" s="773">
        <v>168.71</v>
      </c>
      <c r="Z71" s="773">
        <v>149.82</v>
      </c>
      <c r="AA71" s="773">
        <v>21.65</v>
      </c>
      <c r="AB71" s="773">
        <v>17.920000000000002</v>
      </c>
      <c r="AC71" s="774">
        <v>268.85000000000002</v>
      </c>
      <c r="AD71" s="773">
        <v>139.57</v>
      </c>
      <c r="AE71" s="773">
        <v>35.479999999999997</v>
      </c>
      <c r="AF71" s="773">
        <v>11.194000000000001</v>
      </c>
      <c r="AG71" s="773">
        <v>11.012</v>
      </c>
      <c r="AH71" s="773">
        <v>267.10000000000002</v>
      </c>
      <c r="AI71" s="773">
        <v>73.144999999999996</v>
      </c>
      <c r="AJ71" s="744"/>
      <c r="AK71" s="744"/>
      <c r="AL71" s="744"/>
      <c r="AM71" s="744"/>
      <c r="AN71" s="744"/>
      <c r="AO71" s="744"/>
      <c r="AP71" s="777"/>
      <c r="AQ71" s="777"/>
      <c r="AR71" s="778"/>
      <c r="AS71" s="744"/>
      <c r="AT71" s="744"/>
      <c r="AU71" s="744"/>
      <c r="AV71" s="744"/>
      <c r="AW71" s="744"/>
      <c r="AX71" s="744"/>
      <c r="AY71" s="744"/>
      <c r="AZ71" s="744"/>
      <c r="BA71" s="744"/>
      <c r="BB71" s="744"/>
      <c r="BC71" s="744"/>
      <c r="BD71" s="744"/>
      <c r="BE71" s="744"/>
      <c r="BF71" s="744"/>
      <c r="BG71" s="744"/>
      <c r="BH71" s="357"/>
      <c r="BI71" s="357"/>
      <c r="BJ71" s="357"/>
      <c r="BK71" s="357"/>
      <c r="BL71" s="357"/>
      <c r="BM71" s="357"/>
      <c r="BN71" s="357"/>
      <c r="BO71" s="357"/>
      <c r="BP71" s="357"/>
      <c r="BQ71" s="357"/>
    </row>
    <row r="72" spans="1:69" s="162" customFormat="1" ht="12.75">
      <c r="A72" s="204"/>
      <c r="B72" s="216"/>
      <c r="C72" s="216"/>
      <c r="D72" s="216"/>
      <c r="E72" s="216"/>
      <c r="F72" s="216"/>
      <c r="G72" s="216"/>
      <c r="H72" s="216"/>
      <c r="I72" s="216"/>
      <c r="J72" s="454"/>
      <c r="K72" s="502"/>
      <c r="L72" s="619"/>
      <c r="M72" s="744"/>
      <c r="N72" s="744"/>
      <c r="O72" s="744"/>
      <c r="P72" s="744"/>
      <c r="Q72" s="744"/>
      <c r="R72" s="744"/>
      <c r="S72" s="744"/>
      <c r="T72" s="744"/>
      <c r="U72" s="761"/>
      <c r="V72" s="761">
        <v>12</v>
      </c>
      <c r="W72" s="760">
        <v>12</v>
      </c>
      <c r="X72" s="773">
        <v>79.385000000000005</v>
      </c>
      <c r="Y72" s="773">
        <v>283.36357334681884</v>
      </c>
      <c r="Z72" s="773">
        <v>237.20571463448616</v>
      </c>
      <c r="AA72" s="773">
        <v>27.377714429582827</v>
      </c>
      <c r="AB72" s="773">
        <v>22.34300013950887</v>
      </c>
      <c r="AC72" s="774">
        <v>380.93800136021173</v>
      </c>
      <c r="AD72" s="773">
        <v>144.48428562709242</v>
      </c>
      <c r="AE72" s="773">
        <v>34.888571330479174</v>
      </c>
      <c r="AF72" s="773">
        <v>21.529999869210325</v>
      </c>
      <c r="AG72" s="773">
        <v>11.088000297546349</v>
      </c>
      <c r="AH72" s="773">
        <v>256.24499947684097</v>
      </c>
      <c r="AI72" s="773">
        <v>60.913855961390873</v>
      </c>
      <c r="AJ72" s="744"/>
      <c r="AK72" s="744"/>
      <c r="AL72" s="744"/>
      <c r="AM72" s="744"/>
      <c r="AN72" s="744"/>
      <c r="AO72" s="744"/>
      <c r="AP72" s="777"/>
      <c r="AQ72" s="777"/>
      <c r="AR72" s="778"/>
      <c r="AS72" s="744"/>
      <c r="AT72" s="744"/>
      <c r="AU72" s="744"/>
      <c r="AV72" s="744"/>
      <c r="AW72" s="744"/>
      <c r="AX72" s="744"/>
      <c r="AY72" s="744"/>
      <c r="AZ72" s="744"/>
      <c r="BA72" s="744"/>
      <c r="BB72" s="744"/>
      <c r="BC72" s="744"/>
      <c r="BD72" s="744"/>
      <c r="BE72" s="744"/>
      <c r="BF72" s="744"/>
      <c r="BG72" s="744"/>
      <c r="BH72" s="357"/>
      <c r="BI72" s="357"/>
      <c r="BJ72" s="357"/>
      <c r="BK72" s="357"/>
      <c r="BL72" s="357"/>
      <c r="BM72" s="357"/>
      <c r="BN72" s="357"/>
      <c r="BO72" s="357"/>
      <c r="BP72" s="357"/>
      <c r="BQ72" s="357"/>
    </row>
    <row r="73" spans="1:69" s="162" customFormat="1" ht="12.75">
      <c r="A73" s="204"/>
      <c r="B73" s="216"/>
      <c r="C73" s="216"/>
      <c r="D73" s="216"/>
      <c r="E73" s="216"/>
      <c r="F73" s="216"/>
      <c r="G73" s="216"/>
      <c r="H73" s="216"/>
      <c r="I73" s="216"/>
      <c r="J73" s="454"/>
      <c r="K73" s="502"/>
      <c r="L73" s="619"/>
      <c r="M73" s="744"/>
      <c r="N73" s="744"/>
      <c r="O73" s="744"/>
      <c r="P73" s="744"/>
      <c r="Q73" s="744"/>
      <c r="R73" s="744"/>
      <c r="S73" s="744"/>
      <c r="T73" s="744"/>
      <c r="U73" s="761"/>
      <c r="V73" s="761"/>
      <c r="W73" s="760">
        <v>13</v>
      </c>
      <c r="X73" s="773">
        <v>106.27142769949758</v>
      </c>
      <c r="Y73" s="773">
        <v>166.3</v>
      </c>
      <c r="Z73" s="773">
        <v>146.00399999999999</v>
      </c>
      <c r="AA73" s="773">
        <v>18.302499999999998</v>
      </c>
      <c r="AB73" s="773">
        <v>13.263</v>
      </c>
      <c r="AC73" s="774">
        <v>284.01</v>
      </c>
      <c r="AD73" s="773">
        <v>128.37</v>
      </c>
      <c r="AE73" s="773">
        <v>35.216999999999999</v>
      </c>
      <c r="AF73" s="773">
        <v>13.0228</v>
      </c>
      <c r="AG73" s="773">
        <v>5.0830000000000002</v>
      </c>
      <c r="AH73" s="773">
        <v>172.56</v>
      </c>
      <c r="AI73" s="773">
        <v>49.094000000000001</v>
      </c>
      <c r="AJ73" s="744"/>
      <c r="AK73" s="744"/>
      <c r="AL73" s="744"/>
      <c r="AM73" s="744"/>
      <c r="AN73" s="744"/>
      <c r="AO73" s="744"/>
      <c r="AP73" s="777"/>
      <c r="AQ73" s="777"/>
      <c r="AR73" s="778"/>
      <c r="AS73" s="744"/>
      <c r="AT73" s="744"/>
      <c r="AU73" s="744"/>
      <c r="AV73" s="744"/>
      <c r="AW73" s="744"/>
      <c r="AX73" s="744"/>
      <c r="AY73" s="744"/>
      <c r="AZ73" s="744"/>
      <c r="BA73" s="744"/>
      <c r="BB73" s="744"/>
      <c r="BC73" s="744"/>
      <c r="BD73" s="744"/>
      <c r="BE73" s="744"/>
      <c r="BF73" s="744"/>
      <c r="BG73" s="744"/>
      <c r="BH73" s="357"/>
      <c r="BI73" s="357"/>
      <c r="BJ73" s="357"/>
      <c r="BK73" s="357"/>
      <c r="BL73" s="357"/>
      <c r="BM73" s="357"/>
      <c r="BN73" s="357"/>
      <c r="BO73" s="357"/>
      <c r="BP73" s="357"/>
      <c r="BQ73" s="357"/>
    </row>
    <row r="74" spans="1:69" s="162" customFormat="1" ht="12.75">
      <c r="A74" s="204"/>
      <c r="B74" s="216"/>
      <c r="C74" s="216"/>
      <c r="D74" s="216"/>
      <c r="E74" s="216"/>
      <c r="F74" s="216"/>
      <c r="G74" s="216"/>
      <c r="H74" s="216"/>
      <c r="I74" s="216"/>
      <c r="J74" s="454"/>
      <c r="K74" s="502"/>
      <c r="L74" s="619"/>
      <c r="M74" s="744"/>
      <c r="N74" s="744"/>
      <c r="O74" s="744"/>
      <c r="P74" s="744"/>
      <c r="Q74" s="744"/>
      <c r="R74" s="744"/>
      <c r="S74" s="744"/>
      <c r="T74" s="744"/>
      <c r="U74" s="761"/>
      <c r="V74" s="761"/>
      <c r="W74" s="760">
        <v>14</v>
      </c>
      <c r="X74" s="773">
        <v>81.84</v>
      </c>
      <c r="Y74" s="773">
        <v>135.46</v>
      </c>
      <c r="Z74" s="773">
        <v>119.48</v>
      </c>
      <c r="AA74" s="773">
        <v>17.7</v>
      </c>
      <c r="AB74" s="773">
        <v>7.28</v>
      </c>
      <c r="AC74" s="774">
        <v>319.68499755859301</v>
      </c>
      <c r="AD74" s="773">
        <v>172.46</v>
      </c>
      <c r="AE74" s="773">
        <v>34</v>
      </c>
      <c r="AF74" s="773">
        <v>10.01</v>
      </c>
      <c r="AG74" s="773">
        <v>2.54</v>
      </c>
      <c r="AH74" s="773">
        <v>207.4</v>
      </c>
      <c r="AI74" s="773">
        <v>81.2</v>
      </c>
      <c r="AJ74" s="744"/>
      <c r="AK74" s="744"/>
      <c r="AL74" s="744"/>
      <c r="AM74" s="744"/>
      <c r="AN74" s="744"/>
      <c r="AO74" s="744"/>
      <c r="AP74" s="777"/>
      <c r="AQ74" s="777"/>
      <c r="AR74" s="778"/>
      <c r="AS74" s="744"/>
      <c r="AT74" s="744"/>
      <c r="AU74" s="744"/>
      <c r="AV74" s="744"/>
      <c r="AW74" s="744"/>
      <c r="AX74" s="744"/>
      <c r="AY74" s="744"/>
      <c r="AZ74" s="744"/>
      <c r="BA74" s="744"/>
      <c r="BB74" s="744"/>
      <c r="BC74" s="744"/>
      <c r="BD74" s="744"/>
      <c r="BE74" s="744"/>
      <c r="BF74" s="744"/>
      <c r="BG74" s="744"/>
      <c r="BH74" s="357"/>
      <c r="BI74" s="357"/>
      <c r="BJ74" s="357"/>
      <c r="BK74" s="357"/>
      <c r="BL74" s="357"/>
      <c r="BM74" s="357"/>
      <c r="BN74" s="357"/>
      <c r="BO74" s="357"/>
      <c r="BP74" s="357"/>
      <c r="BQ74" s="357"/>
    </row>
    <row r="75" spans="1:69" s="162" customFormat="1" ht="12.75">
      <c r="A75" s="204"/>
      <c r="B75" s="216"/>
      <c r="C75" s="216"/>
      <c r="D75" s="216"/>
      <c r="E75" s="216"/>
      <c r="F75" s="216"/>
      <c r="G75" s="216"/>
      <c r="H75" s="216"/>
      <c r="I75" s="216"/>
      <c r="J75" s="454"/>
      <c r="K75" s="502"/>
      <c r="L75" s="619"/>
      <c r="M75" s="744"/>
      <c r="N75" s="744"/>
      <c r="O75" s="744"/>
      <c r="P75" s="744"/>
      <c r="Q75" s="744"/>
      <c r="R75" s="744"/>
      <c r="S75" s="744"/>
      <c r="T75" s="744"/>
      <c r="U75" s="761"/>
      <c r="V75" s="761"/>
      <c r="W75" s="760">
        <v>15</v>
      </c>
      <c r="X75" s="773">
        <v>64.599999999999994</v>
      </c>
      <c r="Y75" s="773">
        <v>144.72999999999999</v>
      </c>
      <c r="Z75" s="773">
        <v>117.33</v>
      </c>
      <c r="AA75" s="773">
        <v>17.95</v>
      </c>
      <c r="AB75" s="773">
        <v>10.97</v>
      </c>
      <c r="AC75" s="774">
        <v>334.82</v>
      </c>
      <c r="AD75" s="773">
        <v>134.32</v>
      </c>
      <c r="AE75" s="773">
        <v>34.4</v>
      </c>
      <c r="AF75" s="773">
        <v>10</v>
      </c>
      <c r="AG75" s="773">
        <v>2.68</v>
      </c>
      <c r="AH75" s="773">
        <v>268.58999999999997</v>
      </c>
      <c r="AI75" s="773">
        <v>99.91</v>
      </c>
      <c r="AJ75" s="744"/>
      <c r="AK75" s="744"/>
      <c r="AL75" s="744"/>
      <c r="AM75" s="744"/>
      <c r="AN75" s="744"/>
      <c r="AO75" s="744"/>
      <c r="AP75" s="777"/>
      <c r="AQ75" s="777"/>
      <c r="AR75" s="778"/>
      <c r="AS75" s="744"/>
      <c r="AT75" s="744"/>
      <c r="AU75" s="744"/>
      <c r="AV75" s="744"/>
      <c r="AW75" s="744"/>
      <c r="AX75" s="744"/>
      <c r="AY75" s="744"/>
      <c r="AZ75" s="744"/>
      <c r="BA75" s="744"/>
      <c r="BB75" s="744"/>
      <c r="BC75" s="744"/>
      <c r="BD75" s="744"/>
      <c r="BE75" s="744"/>
      <c r="BF75" s="744"/>
      <c r="BG75" s="744"/>
      <c r="BH75" s="357"/>
      <c r="BI75" s="357"/>
      <c r="BJ75" s="357"/>
      <c r="BK75" s="357"/>
      <c r="BL75" s="357"/>
      <c r="BM75" s="357"/>
      <c r="BN75" s="357"/>
      <c r="BO75" s="357"/>
      <c r="BP75" s="357"/>
      <c r="BQ75" s="357"/>
    </row>
    <row r="76" spans="1:69" s="162" customFormat="1" ht="12.75">
      <c r="A76" s="204"/>
      <c r="B76" s="216"/>
      <c r="C76" s="216"/>
      <c r="D76" s="216"/>
      <c r="E76" s="216"/>
      <c r="F76" s="216"/>
      <c r="G76" s="216"/>
      <c r="H76" s="216"/>
      <c r="I76" s="216"/>
      <c r="J76" s="454"/>
      <c r="K76" s="502"/>
      <c r="L76" s="619"/>
      <c r="M76" s="744"/>
      <c r="N76" s="744"/>
      <c r="O76" s="744"/>
      <c r="P76" s="744"/>
      <c r="Q76" s="744"/>
      <c r="R76" s="744"/>
      <c r="S76" s="744"/>
      <c r="T76" s="744"/>
      <c r="U76" s="761"/>
      <c r="V76" s="761">
        <v>16</v>
      </c>
      <c r="W76" s="760">
        <v>16</v>
      </c>
      <c r="X76" s="773">
        <v>78.33</v>
      </c>
      <c r="Y76" s="773">
        <v>119.2355706</v>
      </c>
      <c r="Z76" s="773">
        <v>96.842713489999994</v>
      </c>
      <c r="AA76" s="773">
        <v>15.54999978</v>
      </c>
      <c r="AB76" s="773">
        <v>7.3847143309999996</v>
      </c>
      <c r="AC76" s="774">
        <v>242.2711443</v>
      </c>
      <c r="AD76" s="773">
        <v>123.28142769999999</v>
      </c>
      <c r="AE76" s="773">
        <v>31.61571421</v>
      </c>
      <c r="AF76" s="773">
        <v>10.00857149</v>
      </c>
      <c r="AG76" s="773">
        <v>1.739714282</v>
      </c>
      <c r="AH76" s="773">
        <v>219.1407122</v>
      </c>
      <c r="AI76" s="773">
        <v>73.782856530000004</v>
      </c>
      <c r="AJ76" s="744"/>
      <c r="AK76" s="744"/>
      <c r="AL76" s="744"/>
      <c r="AM76" s="744"/>
      <c r="AN76" s="744"/>
      <c r="AO76" s="744"/>
      <c r="AP76" s="777"/>
      <c r="AQ76" s="777"/>
      <c r="AR76" s="778"/>
      <c r="AS76" s="744"/>
      <c r="AT76" s="744"/>
      <c r="AU76" s="744"/>
      <c r="AV76" s="744"/>
      <c r="AW76" s="744"/>
      <c r="AX76" s="744"/>
      <c r="AY76" s="744"/>
      <c r="AZ76" s="744"/>
      <c r="BA76" s="744"/>
      <c r="BB76" s="744"/>
      <c r="BC76" s="744"/>
      <c r="BD76" s="744"/>
      <c r="BE76" s="744"/>
      <c r="BF76" s="744"/>
      <c r="BG76" s="744"/>
      <c r="BH76" s="357"/>
      <c r="BI76" s="357"/>
      <c r="BJ76" s="357"/>
      <c r="BK76" s="357"/>
      <c r="BL76" s="357"/>
      <c r="BM76" s="357"/>
      <c r="BN76" s="357"/>
      <c r="BO76" s="357"/>
      <c r="BP76" s="357"/>
      <c r="BQ76" s="357"/>
    </row>
    <row r="77" spans="1:69" s="162" customFormat="1" ht="12.75">
      <c r="A77" s="204"/>
      <c r="B77" s="216"/>
      <c r="C77" s="216"/>
      <c r="D77" s="216"/>
      <c r="E77" s="216"/>
      <c r="F77" s="216"/>
      <c r="G77" s="216"/>
      <c r="H77" s="216"/>
      <c r="I77" s="216"/>
      <c r="J77" s="454"/>
      <c r="K77" s="502"/>
      <c r="L77" s="619"/>
      <c r="M77" s="744"/>
      <c r="N77" s="744"/>
      <c r="O77" s="744"/>
      <c r="P77" s="744"/>
      <c r="Q77" s="744"/>
      <c r="R77" s="744"/>
      <c r="S77" s="744"/>
      <c r="T77" s="744"/>
      <c r="U77" s="761"/>
      <c r="V77" s="761"/>
      <c r="W77" s="760">
        <v>17</v>
      </c>
      <c r="X77" s="773">
        <v>60.25714275</v>
      </c>
      <c r="Y77" s="773">
        <v>87.61</v>
      </c>
      <c r="Z77" s="773">
        <v>50</v>
      </c>
      <c r="AA77" s="773">
        <v>14.797000000000001</v>
      </c>
      <c r="AB77" s="773">
        <v>9.26</v>
      </c>
      <c r="AC77" s="774">
        <v>224.91</v>
      </c>
      <c r="AD77" s="773">
        <v>109.76</v>
      </c>
      <c r="AE77" s="773">
        <v>26.86</v>
      </c>
      <c r="AF77" s="773">
        <v>10</v>
      </c>
      <c r="AG77" s="773">
        <v>1.53</v>
      </c>
      <c r="AH77" s="773">
        <v>165.05</v>
      </c>
      <c r="AI77" s="773">
        <v>46.43</v>
      </c>
      <c r="AJ77" s="744"/>
      <c r="AK77" s="744"/>
      <c r="AL77" s="744"/>
      <c r="AM77" s="744"/>
      <c r="AN77" s="744"/>
      <c r="AO77" s="744"/>
      <c r="AP77" s="777"/>
      <c r="AQ77" s="777"/>
      <c r="AR77" s="778"/>
      <c r="AS77" s="744"/>
      <c r="AT77" s="744"/>
      <c r="AU77" s="744"/>
      <c r="AV77" s="744"/>
      <c r="AW77" s="744"/>
      <c r="AX77" s="744"/>
      <c r="AY77" s="744"/>
      <c r="AZ77" s="744"/>
      <c r="BA77" s="744"/>
      <c r="BB77" s="744"/>
      <c r="BC77" s="744"/>
      <c r="BD77" s="744"/>
      <c r="BE77" s="744"/>
      <c r="BF77" s="744"/>
      <c r="BG77" s="744"/>
      <c r="BH77" s="357"/>
      <c r="BI77" s="357"/>
      <c r="BJ77" s="357"/>
      <c r="BK77" s="357"/>
      <c r="BL77" s="357"/>
      <c r="BM77" s="357"/>
      <c r="BN77" s="357"/>
      <c r="BO77" s="357"/>
      <c r="BP77" s="357"/>
      <c r="BQ77" s="357"/>
    </row>
    <row r="78" spans="1:69" s="162" customFormat="1" ht="12.75">
      <c r="A78" s="204"/>
      <c r="B78" s="216"/>
      <c r="C78" s="216"/>
      <c r="D78" s="216"/>
      <c r="E78" s="216"/>
      <c r="F78" s="216"/>
      <c r="G78" s="216"/>
      <c r="H78" s="216"/>
      <c r="I78" s="216"/>
      <c r="J78" s="454"/>
      <c r="K78" s="502"/>
      <c r="L78" s="619"/>
      <c r="M78" s="744"/>
      <c r="N78" s="744"/>
      <c r="O78" s="744"/>
      <c r="P78" s="744"/>
      <c r="Q78" s="744"/>
      <c r="R78" s="744"/>
      <c r="S78" s="744"/>
      <c r="T78" s="744"/>
      <c r="U78" s="761"/>
      <c r="V78" s="761"/>
      <c r="W78" s="760">
        <v>18</v>
      </c>
      <c r="X78" s="773">
        <v>42.69</v>
      </c>
      <c r="Y78" s="773">
        <v>85.12</v>
      </c>
      <c r="Z78" s="773">
        <v>49.42</v>
      </c>
      <c r="AA78" s="773">
        <v>14.55</v>
      </c>
      <c r="AB78" s="773">
        <v>8</v>
      </c>
      <c r="AC78" s="774">
        <v>165.54</v>
      </c>
      <c r="AD78" s="773">
        <v>94.2</v>
      </c>
      <c r="AE78" s="773">
        <v>21.22</v>
      </c>
      <c r="AF78" s="773">
        <v>10.039999999999999</v>
      </c>
      <c r="AG78" s="773">
        <v>1.1060000000000001</v>
      </c>
      <c r="AH78" s="773">
        <v>119.089</v>
      </c>
      <c r="AI78" s="773">
        <v>40.600999999999999</v>
      </c>
      <c r="AJ78" s="744"/>
      <c r="AK78" s="744"/>
      <c r="AL78" s="744"/>
      <c r="AM78" s="744"/>
      <c r="AN78" s="744"/>
      <c r="AO78" s="744"/>
      <c r="AP78" s="777"/>
      <c r="AQ78" s="777"/>
      <c r="AR78" s="778"/>
      <c r="AS78" s="744"/>
      <c r="AT78" s="744"/>
      <c r="AU78" s="744"/>
      <c r="AV78" s="744"/>
      <c r="AW78" s="744"/>
      <c r="AX78" s="744"/>
      <c r="AY78" s="744"/>
      <c r="AZ78" s="744"/>
      <c r="BA78" s="744"/>
      <c r="BB78" s="744"/>
      <c r="BC78" s="744"/>
      <c r="BD78" s="744"/>
      <c r="BE78" s="744"/>
      <c r="BF78" s="744"/>
      <c r="BG78" s="744"/>
      <c r="BH78" s="357"/>
      <c r="BI78" s="357"/>
      <c r="BJ78" s="357"/>
      <c r="BK78" s="357"/>
      <c r="BL78" s="357"/>
      <c r="BM78" s="357"/>
      <c r="BN78" s="357"/>
      <c r="BO78" s="357"/>
      <c r="BP78" s="357"/>
      <c r="BQ78" s="357"/>
    </row>
    <row r="79" spans="1:69" s="162" customFormat="1" ht="12.75">
      <c r="A79" s="204"/>
      <c r="B79" s="216"/>
      <c r="C79" s="216"/>
      <c r="D79" s="216"/>
      <c r="E79" s="216"/>
      <c r="F79" s="216"/>
      <c r="G79" s="216"/>
      <c r="H79" s="216"/>
      <c r="I79" s="216"/>
      <c r="J79" s="454"/>
      <c r="K79" s="502"/>
      <c r="L79" s="619"/>
      <c r="M79" s="744"/>
      <c r="N79" s="744"/>
      <c r="O79" s="744"/>
      <c r="P79" s="744"/>
      <c r="Q79" s="744"/>
      <c r="R79" s="744"/>
      <c r="S79" s="744"/>
      <c r="T79" s="744"/>
      <c r="U79" s="761"/>
      <c r="V79" s="761"/>
      <c r="W79" s="760">
        <v>19</v>
      </c>
      <c r="X79" s="773">
        <v>28.51</v>
      </c>
      <c r="Y79" s="773">
        <v>72.61</v>
      </c>
      <c r="Z79" s="773">
        <v>35.74</v>
      </c>
      <c r="AA79" s="773">
        <v>13.66</v>
      </c>
      <c r="AB79" s="773">
        <v>6.6</v>
      </c>
      <c r="AC79" s="774">
        <v>146.38</v>
      </c>
      <c r="AD79" s="773">
        <v>94.697000000000003</v>
      </c>
      <c r="AE79" s="773">
        <v>19.11</v>
      </c>
      <c r="AF79" s="773">
        <v>9.94</v>
      </c>
      <c r="AG79" s="773">
        <v>1.4219999999999999</v>
      </c>
      <c r="AH79" s="773">
        <v>92.77</v>
      </c>
      <c r="AI79" s="773">
        <v>44.54</v>
      </c>
      <c r="AJ79" s="744"/>
      <c r="AK79" s="744"/>
      <c r="AL79" s="744"/>
      <c r="AM79" s="744"/>
      <c r="AN79" s="744"/>
      <c r="AO79" s="744"/>
      <c r="AP79" s="777"/>
      <c r="AQ79" s="777"/>
      <c r="AR79" s="778"/>
      <c r="AS79" s="744"/>
      <c r="AT79" s="744"/>
      <c r="AU79" s="744"/>
      <c r="AV79" s="744"/>
      <c r="AW79" s="744"/>
      <c r="AX79" s="744"/>
      <c r="AY79" s="744"/>
      <c r="AZ79" s="744"/>
      <c r="BA79" s="744"/>
      <c r="BB79" s="744"/>
      <c r="BC79" s="744"/>
      <c r="BD79" s="744"/>
      <c r="BE79" s="744"/>
      <c r="BF79" s="744"/>
      <c r="BG79" s="744"/>
      <c r="BH79" s="357"/>
      <c r="BI79" s="357"/>
      <c r="BJ79" s="357"/>
      <c r="BK79" s="357"/>
      <c r="BL79" s="357"/>
      <c r="BM79" s="357"/>
      <c r="BN79" s="357"/>
      <c r="BO79" s="357"/>
      <c r="BP79" s="357"/>
      <c r="BQ79" s="357"/>
    </row>
    <row r="80" spans="1:69" s="162" customFormat="1" ht="12.75">
      <c r="A80" s="204"/>
      <c r="B80" s="216"/>
      <c r="C80" s="216"/>
      <c r="D80" s="216"/>
      <c r="E80" s="216"/>
      <c r="F80" s="216"/>
      <c r="G80" s="216"/>
      <c r="H80" s="216"/>
      <c r="I80" s="216"/>
      <c r="J80" s="454"/>
      <c r="K80" s="502"/>
      <c r="L80" s="619"/>
      <c r="M80" s="744"/>
      <c r="N80" s="744"/>
      <c r="O80" s="744"/>
      <c r="P80" s="744"/>
      <c r="Q80" s="744"/>
      <c r="R80" s="744"/>
      <c r="S80" s="744"/>
      <c r="T80" s="744"/>
      <c r="U80" s="761"/>
      <c r="V80" s="761">
        <v>20</v>
      </c>
      <c r="W80" s="760">
        <v>20</v>
      </c>
      <c r="X80" s="773">
        <v>35.168999810000003</v>
      </c>
      <c r="Y80" s="773">
        <v>131.49528609999999</v>
      </c>
      <c r="Z80" s="773">
        <v>63.049000329999998</v>
      </c>
      <c r="AA80" s="773">
        <v>13.311428619999999</v>
      </c>
      <c r="AB80" s="773">
        <v>5.4271428930000001</v>
      </c>
      <c r="AC80" s="774">
        <v>134.76942879999999</v>
      </c>
      <c r="AD80" s="773">
        <v>86.832857399999995</v>
      </c>
      <c r="AE80" s="773">
        <v>19.79285703</v>
      </c>
      <c r="AF80" s="773">
        <v>10.00285721</v>
      </c>
      <c r="AG80" s="773">
        <v>1.410000001</v>
      </c>
      <c r="AH80" s="773">
        <v>83.964998519999995</v>
      </c>
      <c r="AI80" s="773">
        <v>26.044285909999999</v>
      </c>
      <c r="AJ80" s="744"/>
      <c r="AK80" s="744"/>
      <c r="AL80" s="744"/>
      <c r="AM80" s="744"/>
      <c r="AN80" s="744"/>
      <c r="AO80" s="744"/>
      <c r="AP80" s="777"/>
      <c r="AQ80" s="777"/>
      <c r="AR80" s="778"/>
      <c r="AS80" s="744"/>
      <c r="AT80" s="744"/>
      <c r="AU80" s="744"/>
      <c r="AV80" s="744"/>
      <c r="AW80" s="744"/>
      <c r="AX80" s="744"/>
      <c r="AY80" s="744"/>
      <c r="AZ80" s="744"/>
      <c r="BA80" s="744"/>
      <c r="BB80" s="744"/>
      <c r="BC80" s="744"/>
      <c r="BD80" s="744"/>
      <c r="BE80" s="744"/>
      <c r="BF80" s="744"/>
      <c r="BG80" s="744"/>
      <c r="BH80" s="357"/>
      <c r="BI80" s="357"/>
      <c r="BJ80" s="357"/>
      <c r="BK80" s="357"/>
      <c r="BL80" s="357"/>
      <c r="BM80" s="357"/>
      <c r="BN80" s="357"/>
      <c r="BO80" s="357"/>
      <c r="BP80" s="357"/>
      <c r="BQ80" s="357"/>
    </row>
    <row r="81" spans="1:69" s="162" customFormat="1" ht="12.75">
      <c r="A81" s="204"/>
      <c r="B81" s="216"/>
      <c r="C81" s="216"/>
      <c r="D81" s="216"/>
      <c r="E81" s="216"/>
      <c r="F81" s="216"/>
      <c r="G81" s="216"/>
      <c r="H81" s="216"/>
      <c r="I81" s="216"/>
      <c r="J81" s="454"/>
      <c r="K81" s="502"/>
      <c r="L81" s="619"/>
      <c r="M81" s="744"/>
      <c r="N81" s="744"/>
      <c r="O81" s="744"/>
      <c r="P81" s="744"/>
      <c r="Q81" s="744"/>
      <c r="R81" s="744"/>
      <c r="S81" s="744"/>
      <c r="T81" s="744"/>
      <c r="U81" s="761"/>
      <c r="V81" s="761"/>
      <c r="W81" s="760">
        <v>21</v>
      </c>
      <c r="X81" s="773">
        <v>29.271428790000002</v>
      </c>
      <c r="Y81" s="773">
        <v>75.344715120000004</v>
      </c>
      <c r="Z81" s="773">
        <v>58.513571599999999</v>
      </c>
      <c r="AA81" s="773">
        <v>11.43428557</v>
      </c>
      <c r="AB81" s="773">
        <v>3.7200000289999999</v>
      </c>
      <c r="AC81" s="774">
        <v>114.5781435</v>
      </c>
      <c r="AD81" s="773">
        <v>68.318569729999993</v>
      </c>
      <c r="AE81" s="773">
        <v>14.84571416</v>
      </c>
      <c r="AF81" s="773">
        <v>10.00857162</v>
      </c>
      <c r="AG81" s="773">
        <v>1.4790000059999999</v>
      </c>
      <c r="AH81" s="773">
        <v>65.562856949999997</v>
      </c>
      <c r="AI81" s="773">
        <v>21.073571609999998</v>
      </c>
      <c r="AJ81" s="744"/>
      <c r="AK81" s="744"/>
      <c r="AL81" s="744"/>
      <c r="AM81" s="744"/>
      <c r="AN81" s="744"/>
      <c r="AO81" s="744"/>
      <c r="AP81" s="777"/>
      <c r="AQ81" s="777"/>
      <c r="AR81" s="778"/>
      <c r="AS81" s="744"/>
      <c r="AT81" s="744"/>
      <c r="AU81" s="744"/>
      <c r="AV81" s="744"/>
      <c r="AW81" s="744"/>
      <c r="AX81" s="744"/>
      <c r="AY81" s="744"/>
      <c r="AZ81" s="744"/>
      <c r="BA81" s="744"/>
      <c r="BB81" s="744"/>
      <c r="BC81" s="744"/>
      <c r="BD81" s="744"/>
      <c r="BE81" s="744"/>
      <c r="BF81" s="744"/>
      <c r="BG81" s="744"/>
      <c r="BH81" s="357"/>
      <c r="BI81" s="357"/>
      <c r="BJ81" s="357"/>
      <c r="BK81" s="357"/>
      <c r="BL81" s="357"/>
      <c r="BM81" s="357"/>
      <c r="BN81" s="357"/>
      <c r="BO81" s="357"/>
      <c r="BP81" s="357"/>
      <c r="BQ81" s="357"/>
    </row>
    <row r="82" spans="1:69" s="162" customFormat="1" ht="12.75">
      <c r="A82" s="204"/>
      <c r="B82" s="216"/>
      <c r="C82" s="216"/>
      <c r="D82" s="216"/>
      <c r="E82" s="216"/>
      <c r="F82" s="216"/>
      <c r="G82" s="216"/>
      <c r="H82" s="216"/>
      <c r="I82" s="216"/>
      <c r="J82" s="454"/>
      <c r="K82" s="502"/>
      <c r="L82" s="619"/>
      <c r="M82" s="744"/>
      <c r="N82" s="744"/>
      <c r="O82" s="744"/>
      <c r="P82" s="744"/>
      <c r="Q82" s="744"/>
      <c r="R82" s="744"/>
      <c r="S82" s="744"/>
      <c r="T82" s="744"/>
      <c r="U82" s="761"/>
      <c r="V82" s="761"/>
      <c r="W82" s="760">
        <v>22</v>
      </c>
      <c r="X82" s="773">
        <v>26.585714339999999</v>
      </c>
      <c r="Y82" s="773">
        <v>59.612285610000001</v>
      </c>
      <c r="Z82" s="773">
        <v>62.080428529999999</v>
      </c>
      <c r="AA82" s="773">
        <v>11.052285875592885</v>
      </c>
      <c r="AB82" s="773">
        <v>3.3728571278708288</v>
      </c>
      <c r="AC82" s="774">
        <v>115.02742876325301</v>
      </c>
      <c r="AD82" s="773">
        <v>61.075714111328075</v>
      </c>
      <c r="AE82" s="773">
        <v>12.268571444920086</v>
      </c>
      <c r="AF82" s="773">
        <v>10.010000092642615</v>
      </c>
      <c r="AG82" s="773">
        <v>1.7637142960000001</v>
      </c>
      <c r="AH82" s="773">
        <v>57.502857210000002</v>
      </c>
      <c r="AI82" s="773">
        <v>20.06771415</v>
      </c>
      <c r="AJ82" s="744"/>
      <c r="AK82" s="744"/>
      <c r="AL82" s="744"/>
      <c r="AM82" s="744"/>
      <c r="AN82" s="744"/>
      <c r="AO82" s="744"/>
      <c r="AP82" s="777"/>
      <c r="AQ82" s="777"/>
      <c r="AR82" s="778"/>
      <c r="AS82" s="744"/>
      <c r="AT82" s="744"/>
      <c r="AU82" s="744"/>
      <c r="AV82" s="744"/>
      <c r="AW82" s="744"/>
      <c r="AX82" s="744"/>
      <c r="AY82" s="744"/>
      <c r="AZ82" s="744"/>
      <c r="BA82" s="744"/>
      <c r="BB82" s="744"/>
      <c r="BC82" s="744"/>
      <c r="BD82" s="744"/>
      <c r="BE82" s="744"/>
      <c r="BF82" s="744"/>
      <c r="BG82" s="744"/>
      <c r="BH82" s="357"/>
      <c r="BI82" s="357"/>
      <c r="BJ82" s="357"/>
      <c r="BK82" s="357"/>
      <c r="BL82" s="357"/>
      <c r="BM82" s="357"/>
      <c r="BN82" s="357"/>
      <c r="BO82" s="357"/>
      <c r="BP82" s="357"/>
      <c r="BQ82" s="357"/>
    </row>
    <row r="83" spans="1:69" s="162" customFormat="1" ht="12.75">
      <c r="A83" s="204"/>
      <c r="B83" s="216"/>
      <c r="C83" s="216"/>
      <c r="D83" s="216"/>
      <c r="E83" s="216"/>
      <c r="F83" s="216"/>
      <c r="G83" s="216"/>
      <c r="H83" s="216"/>
      <c r="I83" s="216"/>
      <c r="J83" s="454"/>
      <c r="K83" s="502"/>
      <c r="L83" s="619"/>
      <c r="M83" s="744"/>
      <c r="N83" s="744"/>
      <c r="O83" s="744"/>
      <c r="P83" s="744"/>
      <c r="Q83" s="744"/>
      <c r="R83" s="744"/>
      <c r="S83" s="744"/>
      <c r="T83" s="744"/>
      <c r="U83" s="761"/>
      <c r="V83" s="761"/>
      <c r="W83" s="760">
        <v>23</v>
      </c>
      <c r="X83" s="773">
        <v>21.46</v>
      </c>
      <c r="Y83" s="773">
        <v>45.06</v>
      </c>
      <c r="Z83" s="773">
        <v>30.1</v>
      </c>
      <c r="AA83" s="773">
        <v>10.09</v>
      </c>
      <c r="AB83" s="773">
        <v>2.0499999999999998</v>
      </c>
      <c r="AC83" s="774">
        <v>101.04</v>
      </c>
      <c r="AD83" s="773">
        <v>47.76</v>
      </c>
      <c r="AE83" s="773">
        <v>10.95</v>
      </c>
      <c r="AF83" s="773">
        <v>10</v>
      </c>
      <c r="AG83" s="773">
        <v>1.65</v>
      </c>
      <c r="AH83" s="773">
        <v>51.89</v>
      </c>
      <c r="AI83" s="773">
        <v>15.036</v>
      </c>
      <c r="AJ83" s="744"/>
      <c r="AK83" s="744"/>
      <c r="AL83" s="744"/>
      <c r="AM83" s="744"/>
      <c r="AN83" s="744"/>
      <c r="AO83" s="744"/>
      <c r="AP83" s="777"/>
      <c r="AQ83" s="777"/>
      <c r="AR83" s="778"/>
      <c r="AS83" s="744"/>
      <c r="AT83" s="744"/>
      <c r="AU83" s="744"/>
      <c r="AV83" s="744"/>
      <c r="AW83" s="744"/>
      <c r="AX83" s="744"/>
      <c r="AY83" s="744"/>
      <c r="AZ83" s="744"/>
      <c r="BA83" s="744"/>
      <c r="BB83" s="744"/>
      <c r="BC83" s="744"/>
      <c r="BD83" s="744"/>
      <c r="BE83" s="744"/>
      <c r="BF83" s="744"/>
      <c r="BG83" s="744"/>
      <c r="BH83" s="357"/>
      <c r="BI83" s="357"/>
      <c r="BJ83" s="357"/>
      <c r="BK83" s="357"/>
      <c r="BL83" s="357"/>
      <c r="BM83" s="357"/>
      <c r="BN83" s="357"/>
      <c r="BO83" s="357"/>
      <c r="BP83" s="357"/>
      <c r="BQ83" s="357"/>
    </row>
    <row r="84" spans="1:69" s="162" customFormat="1" ht="40.5" customHeight="1">
      <c r="A84" s="204"/>
      <c r="B84" s="216"/>
      <c r="C84" s="216"/>
      <c r="D84" s="216"/>
      <c r="E84" s="216"/>
      <c r="F84" s="216"/>
      <c r="G84" s="216"/>
      <c r="H84" s="216"/>
      <c r="I84" s="216"/>
      <c r="J84" s="454"/>
      <c r="K84" s="502"/>
      <c r="L84" s="619"/>
      <c r="M84" s="744"/>
      <c r="N84" s="744"/>
      <c r="O84" s="744"/>
      <c r="P84" s="744"/>
      <c r="Q84" s="744"/>
      <c r="R84" s="744"/>
      <c r="S84" s="744"/>
      <c r="T84" s="744"/>
      <c r="U84" s="761"/>
      <c r="V84" s="761">
        <v>24</v>
      </c>
      <c r="W84" s="760">
        <v>24</v>
      </c>
      <c r="X84" s="773">
        <v>18.829999999999998</v>
      </c>
      <c r="Y84" s="773">
        <v>39.22</v>
      </c>
      <c r="Z84" s="773">
        <v>22.76</v>
      </c>
      <c r="AA84" s="773">
        <v>9.61</v>
      </c>
      <c r="AB84" s="773">
        <v>2.5099999999999998</v>
      </c>
      <c r="AC84" s="774">
        <v>92.81</v>
      </c>
      <c r="AD84" s="773">
        <v>46.73</v>
      </c>
      <c r="AE84" s="773">
        <v>10.98</v>
      </c>
      <c r="AF84" s="773">
        <v>10</v>
      </c>
      <c r="AG84" s="773">
        <v>1.65</v>
      </c>
      <c r="AH84" s="773">
        <v>47.66</v>
      </c>
      <c r="AI84" s="773">
        <v>13.44</v>
      </c>
      <c r="AJ84" s="744"/>
      <c r="AK84" s="744"/>
      <c r="AL84" s="744"/>
      <c r="AM84" s="744"/>
      <c r="AN84" s="744"/>
      <c r="AO84" s="744"/>
      <c r="AP84" s="777"/>
      <c r="AQ84" s="777"/>
      <c r="AR84" s="778"/>
      <c r="AS84" s="744"/>
      <c r="AT84" s="744"/>
      <c r="AU84" s="744"/>
      <c r="AV84" s="744"/>
      <c r="AW84" s="744"/>
      <c r="AX84" s="744"/>
      <c r="AY84" s="744"/>
      <c r="AZ84" s="744"/>
      <c r="BA84" s="744"/>
      <c r="BB84" s="744"/>
      <c r="BC84" s="744"/>
      <c r="BD84" s="744"/>
      <c r="BE84" s="744"/>
      <c r="BF84" s="744"/>
      <c r="BG84" s="744"/>
      <c r="BH84" s="357"/>
      <c r="BI84" s="357"/>
      <c r="BJ84" s="357"/>
      <c r="BK84" s="357"/>
      <c r="BL84" s="357"/>
      <c r="BM84" s="357"/>
      <c r="BN84" s="357"/>
      <c r="BO84" s="357"/>
      <c r="BP84" s="357"/>
      <c r="BQ84" s="357"/>
    </row>
    <row r="85" spans="1:69" s="162" customFormat="1" ht="12.75">
      <c r="A85" s="204"/>
      <c r="B85" s="216"/>
      <c r="C85" s="216"/>
      <c r="D85" s="216"/>
      <c r="E85" s="216"/>
      <c r="F85" s="216"/>
      <c r="G85" s="216"/>
      <c r="H85" s="216"/>
      <c r="I85" s="216"/>
      <c r="J85" s="454"/>
      <c r="K85" s="502"/>
      <c r="L85" s="619"/>
      <c r="M85" s="744"/>
      <c r="N85" s="744"/>
      <c r="O85" s="744"/>
      <c r="P85" s="744"/>
      <c r="Q85" s="744"/>
      <c r="R85" s="744"/>
      <c r="S85" s="744"/>
      <c r="T85" s="744"/>
      <c r="U85" s="761"/>
      <c r="V85" s="761"/>
      <c r="W85" s="760">
        <v>25</v>
      </c>
      <c r="X85" s="773">
        <v>17.614000000000001</v>
      </c>
      <c r="Y85" s="773">
        <v>35.65</v>
      </c>
      <c r="Z85" s="773">
        <v>16.28</v>
      </c>
      <c r="AA85" s="773">
        <v>9.0299999999999994</v>
      </c>
      <c r="AB85" s="773">
        <v>2.41</v>
      </c>
      <c r="AC85" s="774">
        <v>84.18</v>
      </c>
      <c r="AD85" s="773">
        <v>47.56</v>
      </c>
      <c r="AE85" s="773">
        <v>10.367000000000001</v>
      </c>
      <c r="AF85" s="773">
        <v>10</v>
      </c>
      <c r="AG85" s="773">
        <v>1.89</v>
      </c>
      <c r="AH85" s="773">
        <v>43.03</v>
      </c>
      <c r="AI85" s="773">
        <v>11.38</v>
      </c>
      <c r="AJ85" s="744"/>
      <c r="AK85" s="744"/>
      <c r="AL85" s="744"/>
      <c r="AM85" s="744"/>
      <c r="AN85" s="744"/>
      <c r="AO85" s="744"/>
      <c r="AP85" s="777"/>
      <c r="AQ85" s="777"/>
      <c r="AR85" s="778"/>
      <c r="AS85" s="744"/>
      <c r="AT85" s="744"/>
      <c r="AU85" s="744"/>
      <c r="AV85" s="744"/>
      <c r="AW85" s="744"/>
      <c r="AX85" s="744"/>
      <c r="AY85" s="744"/>
      <c r="AZ85" s="744"/>
      <c r="BA85" s="744"/>
      <c r="BB85" s="744"/>
      <c r="BC85" s="744"/>
      <c r="BD85" s="744"/>
      <c r="BE85" s="744"/>
      <c r="BF85" s="744"/>
      <c r="BG85" s="744"/>
      <c r="BH85" s="357"/>
      <c r="BI85" s="357"/>
      <c r="BJ85" s="357"/>
      <c r="BK85" s="357"/>
      <c r="BL85" s="357"/>
      <c r="BM85" s="357"/>
      <c r="BN85" s="357"/>
      <c r="BO85" s="357"/>
      <c r="BP85" s="357"/>
      <c r="BQ85" s="357"/>
    </row>
    <row r="86" spans="1:69" s="162" customFormat="1" ht="12.75">
      <c r="A86" s="204"/>
      <c r="B86" s="216"/>
      <c r="C86" s="216"/>
      <c r="D86" s="216"/>
      <c r="E86" s="216"/>
      <c r="F86" s="216"/>
      <c r="G86" s="216"/>
      <c r="H86" s="216"/>
      <c r="I86" s="216"/>
      <c r="J86" s="454"/>
      <c r="K86" s="502"/>
      <c r="L86" s="619"/>
      <c r="M86" s="744"/>
      <c r="N86" s="744"/>
      <c r="O86" s="744"/>
      <c r="P86" s="744"/>
      <c r="Q86" s="744"/>
      <c r="R86" s="744"/>
      <c r="S86" s="744"/>
      <c r="T86" s="744"/>
      <c r="U86" s="761"/>
      <c r="V86" s="761"/>
      <c r="W86" s="760">
        <v>26</v>
      </c>
      <c r="X86" s="773">
        <v>16.271428790000002</v>
      </c>
      <c r="Y86" s="773">
        <v>32.878427780000003</v>
      </c>
      <c r="Z86" s="773">
        <v>13.60685703</v>
      </c>
      <c r="AA86" s="773">
        <v>8.5145713260000004</v>
      </c>
      <c r="AB86" s="773">
        <v>2.8185714480000001</v>
      </c>
      <c r="AC86" s="774">
        <v>73.514571599999996</v>
      </c>
      <c r="AD86" s="773">
        <v>39.89285769</v>
      </c>
      <c r="AE86" s="773">
        <v>8.9742856710000005</v>
      </c>
      <c r="AF86" s="773">
        <v>10.001428600000001</v>
      </c>
      <c r="AG86" s="773">
        <v>1.6758571520000001</v>
      </c>
      <c r="AH86" s="773">
        <v>39.17514311</v>
      </c>
      <c r="AI86" s="773">
        <v>10</v>
      </c>
      <c r="AJ86" s="744"/>
      <c r="AK86" s="744"/>
      <c r="AL86" s="744"/>
      <c r="AM86" s="744"/>
      <c r="AN86" s="744"/>
      <c r="AO86" s="744"/>
      <c r="AP86" s="777"/>
      <c r="AQ86" s="777"/>
      <c r="AR86" s="778"/>
      <c r="AS86" s="744"/>
      <c r="AT86" s="744"/>
      <c r="AU86" s="744"/>
      <c r="AV86" s="744"/>
      <c r="AW86" s="744"/>
      <c r="AX86" s="744"/>
      <c r="AY86" s="744"/>
      <c r="AZ86" s="744"/>
      <c r="BA86" s="744"/>
      <c r="BB86" s="744"/>
      <c r="BC86" s="744"/>
      <c r="BD86" s="744"/>
      <c r="BE86" s="744"/>
      <c r="BF86" s="744"/>
      <c r="BG86" s="744"/>
      <c r="BH86" s="357"/>
      <c r="BI86" s="357"/>
      <c r="BJ86" s="357"/>
      <c r="BK86" s="357"/>
      <c r="BL86" s="357"/>
      <c r="BM86" s="357"/>
      <c r="BN86" s="357"/>
      <c r="BO86" s="357"/>
      <c r="BP86" s="357"/>
      <c r="BQ86" s="357"/>
    </row>
    <row r="87" spans="1:69" s="162" customFormat="1" ht="12.75">
      <c r="A87" s="204"/>
      <c r="B87" s="216"/>
      <c r="C87" s="216"/>
      <c r="D87" s="216"/>
      <c r="E87" s="216"/>
      <c r="F87" s="216"/>
      <c r="G87" s="216"/>
      <c r="H87" s="216"/>
      <c r="I87" s="216"/>
      <c r="J87" s="454"/>
      <c r="K87" s="502"/>
      <c r="L87" s="619"/>
      <c r="M87" s="744"/>
      <c r="N87" s="744"/>
      <c r="O87" s="744"/>
      <c r="P87" s="744"/>
      <c r="Q87" s="744"/>
      <c r="R87" s="744"/>
      <c r="S87" s="744"/>
      <c r="T87" s="744"/>
      <c r="U87" s="761"/>
      <c r="V87" s="761"/>
      <c r="W87" s="760">
        <v>27</v>
      </c>
      <c r="X87" s="773">
        <v>16.23</v>
      </c>
      <c r="Y87" s="773">
        <v>31.86</v>
      </c>
      <c r="Z87" s="773">
        <v>11.76</v>
      </c>
      <c r="AA87" s="773">
        <v>8.7200000000000006</v>
      </c>
      <c r="AB87" s="773">
        <v>2.5099999999999998</v>
      </c>
      <c r="AC87" s="774">
        <v>78.14</v>
      </c>
      <c r="AD87" s="773">
        <v>35.340000000000003</v>
      </c>
      <c r="AE87" s="773">
        <v>9.23</v>
      </c>
      <c r="AF87" s="773">
        <v>10</v>
      </c>
      <c r="AG87" s="773">
        <v>1.29</v>
      </c>
      <c r="AH87" s="773">
        <v>42.66</v>
      </c>
      <c r="AI87" s="773">
        <v>9.59</v>
      </c>
      <c r="AJ87" s="744"/>
      <c r="AK87" s="744"/>
      <c r="AL87" s="744"/>
      <c r="AM87" s="744"/>
      <c r="AN87" s="744"/>
      <c r="AO87" s="744"/>
      <c r="AP87" s="777"/>
      <c r="AQ87" s="777"/>
      <c r="AR87" s="778"/>
      <c r="AS87" s="744"/>
      <c r="AT87" s="744"/>
      <c r="AU87" s="744"/>
      <c r="AV87" s="744"/>
      <c r="AW87" s="744"/>
      <c r="AX87" s="744"/>
      <c r="AY87" s="744"/>
      <c r="AZ87" s="744"/>
      <c r="BA87" s="744"/>
      <c r="BB87" s="744"/>
      <c r="BC87" s="744"/>
      <c r="BD87" s="744"/>
      <c r="BE87" s="744"/>
      <c r="BF87" s="744"/>
      <c r="BG87" s="744"/>
      <c r="BH87" s="357"/>
      <c r="BI87" s="357"/>
      <c r="BJ87" s="357"/>
      <c r="BK87" s="357"/>
      <c r="BL87" s="357"/>
      <c r="BM87" s="357"/>
      <c r="BN87" s="357"/>
      <c r="BO87" s="357"/>
      <c r="BP87" s="357"/>
      <c r="BQ87" s="357"/>
    </row>
    <row r="88" spans="1:69" s="162" customFormat="1" ht="12.75">
      <c r="A88" s="204"/>
      <c r="B88" s="216"/>
      <c r="C88" s="216"/>
      <c r="D88" s="216"/>
      <c r="E88" s="216"/>
      <c r="F88" s="216"/>
      <c r="G88" s="216"/>
      <c r="H88" s="216"/>
      <c r="I88" s="216"/>
      <c r="J88" s="454"/>
      <c r="K88" s="502"/>
      <c r="L88" s="619"/>
      <c r="M88" s="744"/>
      <c r="N88" s="744"/>
      <c r="O88" s="744"/>
      <c r="P88" s="744"/>
      <c r="Q88" s="744"/>
      <c r="R88" s="744"/>
      <c r="S88" s="744"/>
      <c r="T88" s="744"/>
      <c r="U88" s="761"/>
      <c r="V88" s="761">
        <v>28</v>
      </c>
      <c r="W88" s="760">
        <v>28</v>
      </c>
      <c r="X88" s="773">
        <v>15.585714339999999</v>
      </c>
      <c r="Y88" s="773">
        <v>28.237714220000001</v>
      </c>
      <c r="Z88" s="773">
        <v>11.887571469999999</v>
      </c>
      <c r="AA88" s="773">
        <v>8.3142856869999999</v>
      </c>
      <c r="AB88" s="773">
        <v>1.9500000310000001</v>
      </c>
      <c r="AC88" s="774">
        <v>94.135857720000004</v>
      </c>
      <c r="AD88" s="773">
        <v>30.624285830000002</v>
      </c>
      <c r="AE88" s="773">
        <v>8.2042856900000007</v>
      </c>
      <c r="AF88" s="773">
        <v>10.004285810000001</v>
      </c>
      <c r="AG88" s="773">
        <v>1.798428621</v>
      </c>
      <c r="AH88" s="773">
        <v>38.501427790000001</v>
      </c>
      <c r="AI88" s="773">
        <v>8.4171430039999997</v>
      </c>
      <c r="AJ88" s="744"/>
      <c r="AK88" s="744"/>
      <c r="AL88" s="744"/>
      <c r="AM88" s="744"/>
      <c r="AN88" s="744"/>
      <c r="AO88" s="744"/>
      <c r="AP88" s="777"/>
      <c r="AQ88" s="777"/>
      <c r="AR88" s="788"/>
      <c r="AS88" s="744"/>
      <c r="AT88" s="744"/>
      <c r="AU88" s="744"/>
      <c r="AV88" s="744"/>
      <c r="AW88" s="744"/>
      <c r="AX88" s="744"/>
      <c r="AY88" s="744"/>
      <c r="AZ88" s="744"/>
      <c r="BA88" s="744"/>
      <c r="BB88" s="744"/>
      <c r="BC88" s="744"/>
      <c r="BD88" s="744"/>
      <c r="BE88" s="744"/>
      <c r="BF88" s="744"/>
      <c r="BG88" s="744"/>
      <c r="BH88" s="357"/>
      <c r="BI88" s="357"/>
      <c r="BJ88" s="357"/>
      <c r="BK88" s="357"/>
      <c r="BL88" s="357"/>
      <c r="BM88" s="357"/>
      <c r="BN88" s="357"/>
      <c r="BO88" s="357"/>
      <c r="BP88" s="357"/>
      <c r="BQ88" s="357"/>
    </row>
    <row r="89" spans="1:69" s="162" customFormat="1" ht="12.75">
      <c r="A89" s="204"/>
      <c r="B89" s="216"/>
      <c r="C89" s="216"/>
      <c r="D89" s="216"/>
      <c r="E89" s="216"/>
      <c r="F89" s="216"/>
      <c r="G89" s="216"/>
      <c r="H89" s="216"/>
      <c r="I89" s="216"/>
      <c r="J89" s="454"/>
      <c r="K89" s="502"/>
      <c r="L89" s="619"/>
      <c r="M89" s="744"/>
      <c r="N89" s="744"/>
      <c r="O89" s="744"/>
      <c r="P89" s="744"/>
      <c r="Q89" s="744"/>
      <c r="R89" s="744"/>
      <c r="S89" s="744"/>
      <c r="T89" s="744"/>
      <c r="U89" s="761"/>
      <c r="V89" s="761"/>
      <c r="W89" s="760">
        <v>29</v>
      </c>
      <c r="X89" s="773">
        <v>14.93</v>
      </c>
      <c r="Y89" s="773">
        <v>26.65</v>
      </c>
      <c r="Z89" s="773">
        <v>10.27</v>
      </c>
      <c r="AA89" s="773">
        <v>8.1028571810041097</v>
      </c>
      <c r="AB89" s="773">
        <v>1.9357143130000001</v>
      </c>
      <c r="AC89" s="774">
        <v>90.32</v>
      </c>
      <c r="AD89" s="773">
        <v>30.7200001307896</v>
      </c>
      <c r="AE89" s="773">
        <v>7.5200000490461001</v>
      </c>
      <c r="AF89" s="773">
        <v>10</v>
      </c>
      <c r="AG89" s="773">
        <v>1.4</v>
      </c>
      <c r="AH89" s="773">
        <v>35.53</v>
      </c>
      <c r="AI89" s="773">
        <v>8.27</v>
      </c>
      <c r="AJ89" s="744"/>
      <c r="AK89" s="744"/>
      <c r="AL89" s="744"/>
      <c r="AM89" s="744"/>
      <c r="AN89" s="744"/>
      <c r="AO89" s="744"/>
      <c r="AP89" s="777"/>
      <c r="AQ89" s="777"/>
      <c r="AR89" s="778"/>
      <c r="AS89" s="744"/>
      <c r="AT89" s="744"/>
      <c r="AU89" s="744"/>
      <c r="AV89" s="744"/>
      <c r="AW89" s="744"/>
      <c r="AX89" s="744"/>
      <c r="AY89" s="744"/>
      <c r="AZ89" s="744"/>
      <c r="BA89" s="744"/>
      <c r="BB89" s="744"/>
      <c r="BC89" s="744"/>
      <c r="BD89" s="744"/>
      <c r="BE89" s="744"/>
      <c r="BF89" s="744"/>
      <c r="BG89" s="744"/>
      <c r="BH89" s="357"/>
      <c r="BI89" s="357"/>
      <c r="BJ89" s="357"/>
      <c r="BK89" s="357"/>
      <c r="BL89" s="357"/>
      <c r="BM89" s="357"/>
      <c r="BN89" s="357"/>
      <c r="BO89" s="357"/>
      <c r="BP89" s="357"/>
      <c r="BQ89" s="357"/>
    </row>
    <row r="90" spans="1:69" s="162" customFormat="1" ht="12.75">
      <c r="A90" s="204"/>
      <c r="B90" s="216"/>
      <c r="C90" s="216"/>
      <c r="D90" s="216"/>
      <c r="E90" s="216"/>
      <c r="F90" s="216"/>
      <c r="G90" s="216"/>
      <c r="H90" s="216"/>
      <c r="I90" s="216"/>
      <c r="J90" s="454"/>
      <c r="K90" s="502"/>
      <c r="L90" s="619"/>
      <c r="M90" s="744"/>
      <c r="N90" s="744"/>
      <c r="O90" s="744"/>
      <c r="P90" s="744"/>
      <c r="Q90" s="744"/>
      <c r="R90" s="744"/>
      <c r="S90" s="744"/>
      <c r="T90" s="744"/>
      <c r="U90" s="761"/>
      <c r="V90" s="761"/>
      <c r="W90" s="760">
        <v>30</v>
      </c>
      <c r="X90" s="773">
        <v>13.502856935773542</v>
      </c>
      <c r="Y90" s="773">
        <v>26.615142549787187</v>
      </c>
      <c r="Z90" s="773">
        <v>8.3531428745814704</v>
      </c>
      <c r="AA90" s="773">
        <v>6.9451428140912697</v>
      </c>
      <c r="AB90" s="773">
        <v>1.1404285771506149</v>
      </c>
      <c r="AC90" s="774">
        <v>79.859856741768922</v>
      </c>
      <c r="AD90" s="773">
        <v>26.590000152587869</v>
      </c>
      <c r="AE90" s="773">
        <v>7.6185714857918834</v>
      </c>
      <c r="AF90" s="773">
        <v>10</v>
      </c>
      <c r="AG90" s="773">
        <v>2.1097143036978538</v>
      </c>
      <c r="AH90" s="773">
        <v>34.39142826625276</v>
      </c>
      <c r="AI90" s="773">
        <v>6.896428448813297</v>
      </c>
      <c r="AJ90" s="744"/>
      <c r="AK90" s="744"/>
      <c r="AL90" s="744"/>
      <c r="AM90" s="744"/>
      <c r="AN90" s="744"/>
      <c r="AO90" s="744"/>
      <c r="AP90" s="777"/>
      <c r="AQ90" s="777"/>
      <c r="AR90" s="778"/>
      <c r="AS90" s="744"/>
      <c r="AT90" s="744"/>
      <c r="AU90" s="744"/>
      <c r="AV90" s="744"/>
      <c r="AW90" s="744"/>
      <c r="AX90" s="744"/>
      <c r="AY90" s="744"/>
      <c r="AZ90" s="744"/>
      <c r="BA90" s="744"/>
      <c r="BB90" s="744"/>
      <c r="BC90" s="744"/>
      <c r="BD90" s="744"/>
      <c r="BE90" s="744"/>
      <c r="BF90" s="744"/>
      <c r="BG90" s="744"/>
      <c r="BH90" s="357"/>
      <c r="BI90" s="357"/>
      <c r="BJ90" s="357"/>
      <c r="BK90" s="357"/>
      <c r="BL90" s="357"/>
      <c r="BM90" s="357"/>
      <c r="BN90" s="357"/>
      <c r="BO90" s="357"/>
      <c r="BP90" s="357"/>
      <c r="BQ90" s="357"/>
    </row>
    <row r="91" spans="1:69" s="162" customFormat="1" ht="12.75">
      <c r="A91" s="204"/>
      <c r="B91" s="216"/>
      <c r="C91" s="216"/>
      <c r="D91" s="216"/>
      <c r="E91" s="216"/>
      <c r="F91" s="216"/>
      <c r="G91" s="216"/>
      <c r="H91" s="216"/>
      <c r="I91" s="216"/>
      <c r="J91" s="454"/>
      <c r="K91" s="502"/>
      <c r="L91" s="619"/>
      <c r="M91" s="744"/>
      <c r="N91" s="744"/>
      <c r="O91" s="744"/>
      <c r="P91" s="744"/>
      <c r="Q91" s="744"/>
      <c r="R91" s="744"/>
      <c r="S91" s="744"/>
      <c r="T91" s="744"/>
      <c r="U91" s="761"/>
      <c r="V91" s="761"/>
      <c r="W91" s="760">
        <v>31</v>
      </c>
      <c r="X91" s="773">
        <v>13.61371449</v>
      </c>
      <c r="Y91" s="773">
        <v>28.730000090000001</v>
      </c>
      <c r="Z91" s="773">
        <v>7.3187142100000004</v>
      </c>
      <c r="AA91" s="773">
        <v>7.4785713469999999</v>
      </c>
      <c r="AB91" s="773">
        <v>0.64999997600000003</v>
      </c>
      <c r="AC91" s="774">
        <v>62.572570800000001</v>
      </c>
      <c r="AD91" s="773">
        <v>23.922857010000001</v>
      </c>
      <c r="AE91" s="773">
        <v>7.2285714150000002</v>
      </c>
      <c r="AF91" s="773">
        <v>10.00857149</v>
      </c>
      <c r="AG91" s="773">
        <v>1.8491428750000001</v>
      </c>
      <c r="AH91" s="773">
        <v>35.190714149999998</v>
      </c>
      <c r="AI91" s="773">
        <v>5.7529999869999999</v>
      </c>
      <c r="AJ91" s="744"/>
      <c r="AK91" s="744"/>
      <c r="AL91" s="744"/>
      <c r="AM91" s="744"/>
      <c r="AN91" s="744"/>
      <c r="AO91" s="744"/>
      <c r="AP91" s="777"/>
      <c r="AQ91" s="777"/>
      <c r="AR91" s="778"/>
      <c r="AS91" s="744"/>
      <c r="AT91" s="744"/>
      <c r="AU91" s="744"/>
      <c r="AV91" s="744"/>
      <c r="AW91" s="744"/>
      <c r="AX91" s="744"/>
      <c r="AY91" s="744"/>
      <c r="AZ91" s="744"/>
      <c r="BA91" s="744"/>
      <c r="BB91" s="744"/>
      <c r="BC91" s="744"/>
      <c r="BD91" s="744"/>
      <c r="BE91" s="744"/>
      <c r="BF91" s="744"/>
      <c r="BG91" s="744"/>
      <c r="BH91" s="357"/>
      <c r="BI91" s="357"/>
      <c r="BJ91" s="357"/>
      <c r="BK91" s="357"/>
      <c r="BL91" s="357"/>
      <c r="BM91" s="357"/>
      <c r="BN91" s="357"/>
      <c r="BO91" s="357"/>
      <c r="BP91" s="357"/>
      <c r="BQ91" s="357"/>
    </row>
    <row r="92" spans="1:69" s="162" customFormat="1" ht="12.75">
      <c r="A92" s="204"/>
      <c r="B92" s="216"/>
      <c r="C92" s="216"/>
      <c r="D92" s="216"/>
      <c r="E92" s="216"/>
      <c r="F92" s="216"/>
      <c r="G92" s="216"/>
      <c r="H92" s="216"/>
      <c r="I92" s="216"/>
      <c r="J92" s="454"/>
      <c r="K92" s="502"/>
      <c r="L92" s="619"/>
      <c r="M92" s="744"/>
      <c r="N92" s="744"/>
      <c r="O92" s="744"/>
      <c r="P92" s="744"/>
      <c r="Q92" s="744"/>
      <c r="R92" s="744"/>
      <c r="S92" s="744"/>
      <c r="T92" s="744"/>
      <c r="U92" s="761"/>
      <c r="V92" s="761">
        <v>32</v>
      </c>
      <c r="W92" s="760">
        <v>32</v>
      </c>
      <c r="X92" s="773">
        <v>13.74</v>
      </c>
      <c r="Y92" s="773">
        <v>30.58</v>
      </c>
      <c r="Z92" s="773">
        <v>6.6262857573372926</v>
      </c>
      <c r="AA92" s="773">
        <v>7.71</v>
      </c>
      <c r="AB92" s="773">
        <v>1.59</v>
      </c>
      <c r="AC92" s="774">
        <v>66.010000000000005</v>
      </c>
      <c r="AD92" s="773">
        <v>29.69</v>
      </c>
      <c r="AE92" s="773">
        <v>8.18</v>
      </c>
      <c r="AF92" s="773">
        <v>10.01</v>
      </c>
      <c r="AG92" s="773">
        <v>2.0099999999999998</v>
      </c>
      <c r="AH92" s="773">
        <v>39.28</v>
      </c>
      <c r="AI92" s="773">
        <v>7.41</v>
      </c>
      <c r="AJ92" s="744"/>
      <c r="AK92" s="744"/>
      <c r="AL92" s="744"/>
      <c r="AM92" s="744"/>
      <c r="AN92" s="744"/>
      <c r="AO92" s="744"/>
      <c r="AP92" s="777"/>
      <c r="AQ92" s="777"/>
      <c r="AR92" s="778"/>
      <c r="AS92" s="744"/>
      <c r="AT92" s="744"/>
      <c r="AU92" s="744"/>
      <c r="AV92" s="744"/>
      <c r="AW92" s="744"/>
      <c r="AX92" s="744"/>
      <c r="AY92" s="744"/>
      <c r="AZ92" s="744"/>
      <c r="BA92" s="744"/>
      <c r="BB92" s="744"/>
      <c r="BC92" s="744"/>
      <c r="BD92" s="744"/>
      <c r="BE92" s="744"/>
      <c r="BF92" s="744"/>
      <c r="BG92" s="744"/>
      <c r="BH92" s="357"/>
      <c r="BI92" s="357"/>
      <c r="BJ92" s="357"/>
      <c r="BK92" s="357"/>
      <c r="BL92" s="357"/>
      <c r="BM92" s="357"/>
      <c r="BN92" s="357"/>
      <c r="BO92" s="357"/>
      <c r="BP92" s="357"/>
      <c r="BQ92" s="357"/>
    </row>
    <row r="93" spans="1:69" s="162" customFormat="1" ht="12.75">
      <c r="A93" s="204"/>
      <c r="B93" s="216"/>
      <c r="C93" s="216"/>
      <c r="D93" s="216"/>
      <c r="E93" s="216"/>
      <c r="F93" s="216"/>
      <c r="G93" s="216"/>
      <c r="H93" s="216"/>
      <c r="I93" s="216"/>
      <c r="J93" s="454"/>
      <c r="K93" s="502"/>
      <c r="L93" s="619"/>
      <c r="M93" s="744"/>
      <c r="N93" s="744"/>
      <c r="O93" s="744"/>
      <c r="P93" s="744"/>
      <c r="Q93" s="744"/>
      <c r="R93" s="744"/>
      <c r="S93" s="744"/>
      <c r="T93" s="744"/>
      <c r="U93" s="761"/>
      <c r="V93" s="761"/>
      <c r="W93" s="760">
        <v>33</v>
      </c>
      <c r="X93" s="773">
        <v>12.47</v>
      </c>
      <c r="Y93" s="773">
        <v>30.24</v>
      </c>
      <c r="Z93" s="773">
        <v>6.4</v>
      </c>
      <c r="AA93" s="773">
        <v>7.59</v>
      </c>
      <c r="AB93" s="773">
        <v>2.27</v>
      </c>
      <c r="AC93" s="774">
        <v>60.96</v>
      </c>
      <c r="AD93" s="773">
        <v>27.66</v>
      </c>
      <c r="AE93" s="773">
        <v>8.11</v>
      </c>
      <c r="AF93" s="773">
        <v>10.16</v>
      </c>
      <c r="AG93" s="773">
        <v>1.81</v>
      </c>
      <c r="AH93" s="773">
        <v>43.2</v>
      </c>
      <c r="AI93" s="773">
        <v>9.2959999999999994</v>
      </c>
      <c r="AJ93" s="744"/>
      <c r="AK93" s="744"/>
      <c r="AL93" s="744"/>
      <c r="AM93" s="744"/>
      <c r="AN93" s="744"/>
      <c r="AO93" s="744"/>
      <c r="AP93" s="777"/>
      <c r="AQ93" s="777"/>
      <c r="AR93" s="778"/>
      <c r="AS93" s="744"/>
      <c r="AT93" s="744"/>
      <c r="AU93" s="744"/>
      <c r="AV93" s="744"/>
      <c r="AW93" s="744"/>
      <c r="AX93" s="744"/>
      <c r="AY93" s="744"/>
      <c r="AZ93" s="744"/>
      <c r="BA93" s="744"/>
      <c r="BB93" s="744"/>
      <c r="BC93" s="744"/>
      <c r="BD93" s="744"/>
      <c r="BE93" s="744"/>
      <c r="BF93" s="744"/>
      <c r="BG93" s="744"/>
      <c r="BH93" s="357"/>
      <c r="BI93" s="357"/>
      <c r="BJ93" s="357"/>
      <c r="BK93" s="357"/>
      <c r="BL93" s="357"/>
      <c r="BM93" s="357"/>
      <c r="BN93" s="357"/>
      <c r="BO93" s="357"/>
      <c r="BP93" s="357"/>
      <c r="BQ93" s="357"/>
    </row>
    <row r="94" spans="1:69" s="162" customFormat="1" ht="12.75">
      <c r="A94" s="204"/>
      <c r="B94" s="216"/>
      <c r="C94" s="216"/>
      <c r="D94" s="216"/>
      <c r="E94" s="216"/>
      <c r="F94" s="216"/>
      <c r="G94" s="216"/>
      <c r="H94" s="216"/>
      <c r="I94" s="216"/>
      <c r="J94" s="454"/>
      <c r="K94" s="502"/>
      <c r="L94" s="619"/>
      <c r="M94" s="744"/>
      <c r="N94" s="744"/>
      <c r="O94" s="744"/>
      <c r="P94" s="744"/>
      <c r="Q94" s="744"/>
      <c r="R94" s="744"/>
      <c r="S94" s="744"/>
      <c r="T94" s="744"/>
      <c r="U94" s="761"/>
      <c r="V94" s="761"/>
      <c r="W94" s="760">
        <v>34</v>
      </c>
      <c r="X94" s="773">
        <v>12.67</v>
      </c>
      <c r="Y94" s="773">
        <v>31.73</v>
      </c>
      <c r="Z94" s="773">
        <v>5.44</v>
      </c>
      <c r="AA94" s="773">
        <v>7.13</v>
      </c>
      <c r="AB94" s="773">
        <v>1.92</v>
      </c>
      <c r="AC94" s="774">
        <v>64.84</v>
      </c>
      <c r="AD94" s="773">
        <v>23.8</v>
      </c>
      <c r="AE94" s="773">
        <v>7.3</v>
      </c>
      <c r="AF94" s="773">
        <v>10.01</v>
      </c>
      <c r="AG94" s="773">
        <v>2.09</v>
      </c>
      <c r="AH94" s="773">
        <v>41.6</v>
      </c>
      <c r="AI94" s="773">
        <v>9.6</v>
      </c>
      <c r="AJ94" s="744"/>
      <c r="AK94" s="744"/>
      <c r="AL94" s="744"/>
      <c r="AM94" s="744"/>
      <c r="AN94" s="744"/>
      <c r="AO94" s="744"/>
      <c r="AP94" s="777"/>
      <c r="AQ94" s="777"/>
      <c r="AR94" s="778"/>
      <c r="AS94" s="744"/>
      <c r="AT94" s="744"/>
      <c r="AU94" s="744"/>
      <c r="AV94" s="744"/>
      <c r="AW94" s="744"/>
      <c r="AX94" s="744"/>
      <c r="AY94" s="744"/>
      <c r="AZ94" s="744"/>
      <c r="BA94" s="744"/>
      <c r="BB94" s="744"/>
      <c r="BC94" s="744"/>
      <c r="BD94" s="744"/>
      <c r="BE94" s="744"/>
      <c r="BF94" s="744"/>
      <c r="BG94" s="744"/>
      <c r="BH94" s="357"/>
      <c r="BI94" s="357"/>
      <c r="BJ94" s="357"/>
      <c r="BK94" s="357"/>
      <c r="BL94" s="357"/>
      <c r="BM94" s="357"/>
      <c r="BN94" s="357"/>
      <c r="BO94" s="357"/>
      <c r="BP94" s="357"/>
      <c r="BQ94" s="357"/>
    </row>
    <row r="95" spans="1:69" s="162" customFormat="1" ht="12.75">
      <c r="A95" s="204"/>
      <c r="B95" s="216"/>
      <c r="C95" s="216"/>
      <c r="D95" s="216"/>
      <c r="E95" s="216"/>
      <c r="F95" s="216"/>
      <c r="G95" s="216"/>
      <c r="H95" s="216"/>
      <c r="I95" s="216"/>
      <c r="J95" s="454"/>
      <c r="K95" s="502"/>
      <c r="L95" s="619"/>
      <c r="M95" s="744"/>
      <c r="N95" s="744"/>
      <c r="O95" s="744"/>
      <c r="P95" s="744"/>
      <c r="Q95" s="744"/>
      <c r="R95" s="744"/>
      <c r="S95" s="744"/>
      <c r="T95" s="744"/>
      <c r="U95" s="761"/>
      <c r="V95" s="761"/>
      <c r="W95" s="760">
        <v>35</v>
      </c>
      <c r="X95" s="773">
        <v>11.766666730244934</v>
      </c>
      <c r="Y95" s="773">
        <v>29.105667114257798</v>
      </c>
      <c r="Z95" s="773">
        <v>5.0230000813802063</v>
      </c>
      <c r="AA95" s="773">
        <v>6.9800000190734801</v>
      </c>
      <c r="AB95" s="773">
        <v>1.9199999570846498</v>
      </c>
      <c r="AC95" s="774">
        <v>59.800332387288364</v>
      </c>
      <c r="AD95" s="773">
        <v>23.433333079020169</v>
      </c>
      <c r="AE95" s="773">
        <v>6.9866666793823207</v>
      </c>
      <c r="AF95" s="773">
        <v>10.01</v>
      </c>
      <c r="AG95" s="773">
        <v>2.0118571349552661</v>
      </c>
      <c r="AH95" s="773">
        <v>34.785000119890448</v>
      </c>
      <c r="AI95" s="773">
        <v>7.3328572000775987</v>
      </c>
      <c r="AJ95" s="744"/>
      <c r="AK95" s="744"/>
      <c r="AL95" s="744"/>
      <c r="AM95" s="744"/>
      <c r="AN95" s="744"/>
      <c r="AO95" s="744"/>
      <c r="AP95" s="777"/>
      <c r="AQ95" s="783"/>
      <c r="AR95" s="778"/>
      <c r="AS95" s="744"/>
      <c r="AT95" s="744"/>
      <c r="AU95" s="744"/>
      <c r="AV95" s="744"/>
      <c r="AW95" s="744"/>
      <c r="AX95" s="744"/>
      <c r="AY95" s="744"/>
      <c r="AZ95" s="744"/>
      <c r="BA95" s="744"/>
      <c r="BB95" s="744"/>
      <c r="BC95" s="744"/>
      <c r="BD95" s="744"/>
      <c r="BE95" s="744"/>
      <c r="BF95" s="744"/>
      <c r="BG95" s="744"/>
      <c r="BH95" s="357"/>
      <c r="BI95" s="357"/>
      <c r="BJ95" s="357"/>
      <c r="BK95" s="357"/>
      <c r="BL95" s="357"/>
      <c r="BM95" s="357"/>
      <c r="BN95" s="357"/>
      <c r="BO95" s="357"/>
      <c r="BP95" s="357"/>
      <c r="BQ95" s="357"/>
    </row>
    <row r="96" spans="1:69" s="162" customFormat="1" ht="12.75">
      <c r="A96" s="204"/>
      <c r="B96" s="216"/>
      <c r="C96" s="216"/>
      <c r="D96" s="216"/>
      <c r="E96" s="216"/>
      <c r="F96" s="216"/>
      <c r="G96" s="216"/>
      <c r="H96" s="216"/>
      <c r="I96" s="216"/>
      <c r="J96" s="454"/>
      <c r="K96" s="502"/>
      <c r="L96" s="619"/>
      <c r="M96" s="744"/>
      <c r="N96" s="744"/>
      <c r="O96" s="744"/>
      <c r="P96" s="744"/>
      <c r="Q96" s="744"/>
      <c r="R96" s="744"/>
      <c r="S96" s="744"/>
      <c r="T96" s="744"/>
      <c r="U96" s="761"/>
      <c r="V96" s="761">
        <v>36</v>
      </c>
      <c r="W96" s="760">
        <v>36</v>
      </c>
      <c r="X96" s="773">
        <v>13.800000190734799</v>
      </c>
      <c r="Y96" s="773">
        <v>30.579000473022401</v>
      </c>
      <c r="Z96" s="773">
        <v>6.1409997940063397</v>
      </c>
      <c r="AA96" s="773">
        <v>7</v>
      </c>
      <c r="AB96" s="773">
        <v>2.1640000343322701</v>
      </c>
      <c r="AC96" s="774">
        <v>64.350997924804602</v>
      </c>
      <c r="AD96" s="773">
        <v>23</v>
      </c>
      <c r="AE96" s="773">
        <v>6.67000007629394</v>
      </c>
      <c r="AF96" s="773">
        <v>10.5</v>
      </c>
      <c r="AG96" s="773">
        <v>1.20000004768371</v>
      </c>
      <c r="AH96" s="773">
        <v>32.310001373291001</v>
      </c>
      <c r="AI96" s="773">
        <v>6.97300004959106</v>
      </c>
      <c r="AJ96" s="744"/>
      <c r="AK96" s="744"/>
      <c r="AL96" s="744"/>
      <c r="AM96" s="744"/>
      <c r="AN96" s="744"/>
      <c r="AO96" s="744"/>
      <c r="AP96" s="777"/>
      <c r="AQ96" s="783"/>
      <c r="AR96" s="778"/>
      <c r="AS96" s="744"/>
      <c r="AT96" s="744"/>
      <c r="AU96" s="744"/>
      <c r="AV96" s="744"/>
      <c r="AW96" s="744"/>
      <c r="AX96" s="744"/>
      <c r="AY96" s="744"/>
      <c r="AZ96" s="744"/>
      <c r="BA96" s="744"/>
      <c r="BB96" s="744"/>
      <c r="BC96" s="744"/>
      <c r="BD96" s="744"/>
      <c r="BE96" s="744"/>
      <c r="BF96" s="744"/>
      <c r="BG96" s="744"/>
      <c r="BH96" s="357"/>
      <c r="BI96" s="357"/>
      <c r="BJ96" s="357"/>
      <c r="BK96" s="357"/>
      <c r="BL96" s="357"/>
      <c r="BM96" s="357"/>
      <c r="BN96" s="357"/>
      <c r="BO96" s="357"/>
      <c r="BP96" s="357"/>
      <c r="BQ96" s="357"/>
    </row>
    <row r="97" spans="1:69" s="162" customFormat="1" ht="12.75">
      <c r="A97" s="204"/>
      <c r="B97" s="216"/>
      <c r="C97" s="216"/>
      <c r="D97" s="216"/>
      <c r="E97" s="216"/>
      <c r="F97" s="216"/>
      <c r="G97" s="216"/>
      <c r="H97" s="216"/>
      <c r="I97" s="216"/>
      <c r="J97" s="454"/>
      <c r="K97" s="502"/>
      <c r="L97" s="619"/>
      <c r="M97" s="744"/>
      <c r="N97" s="744"/>
      <c r="O97" s="744"/>
      <c r="P97" s="744"/>
      <c r="Q97" s="744"/>
      <c r="R97" s="744"/>
      <c r="S97" s="744"/>
      <c r="T97" s="744"/>
      <c r="U97" s="761"/>
      <c r="V97" s="761"/>
      <c r="W97" s="760">
        <v>37</v>
      </c>
      <c r="X97" s="773">
        <v>14.228571483067071</v>
      </c>
      <c r="Y97" s="773">
        <v>32.723000390189</v>
      </c>
      <c r="Z97" s="773">
        <v>4.9454285760000003</v>
      </c>
      <c r="AA97" s="773">
        <v>7.2014284819999999</v>
      </c>
      <c r="AB97" s="773">
        <v>1.3999999759999999</v>
      </c>
      <c r="AC97" s="774">
        <v>63.919498443603501</v>
      </c>
      <c r="AD97" s="773">
        <v>28.721428190000001</v>
      </c>
      <c r="AE97" s="773">
        <v>6.6328571180000004</v>
      </c>
      <c r="AF97" s="773">
        <v>9.9283333333333346</v>
      </c>
      <c r="AG97" s="773">
        <v>1.8319999831063358</v>
      </c>
      <c r="AH97" s="773">
        <v>35.785714830000003</v>
      </c>
      <c r="AI97" s="773">
        <v>7.0742856775011305</v>
      </c>
      <c r="AJ97" s="744"/>
      <c r="AK97" s="744"/>
      <c r="AL97" s="744"/>
      <c r="AM97" s="744"/>
      <c r="AN97" s="744"/>
      <c r="AO97" s="744"/>
      <c r="AP97" s="777"/>
      <c r="AQ97" s="777"/>
      <c r="AR97" s="778"/>
      <c r="AS97" s="744"/>
      <c r="AT97" s="744"/>
      <c r="AU97" s="744"/>
      <c r="AV97" s="744"/>
      <c r="AW97" s="744"/>
      <c r="AX97" s="744"/>
      <c r="AY97" s="744"/>
      <c r="AZ97" s="744"/>
      <c r="BA97" s="744"/>
      <c r="BB97" s="744"/>
      <c r="BC97" s="744"/>
      <c r="BD97" s="744"/>
      <c r="BE97" s="744"/>
      <c r="BF97" s="744"/>
      <c r="BG97" s="744"/>
      <c r="BH97" s="357"/>
      <c r="BI97" s="357"/>
      <c r="BJ97" s="357"/>
      <c r="BK97" s="357"/>
      <c r="BL97" s="357"/>
      <c r="BM97" s="357"/>
      <c r="BN97" s="357"/>
      <c r="BO97" s="357"/>
      <c r="BP97" s="357"/>
      <c r="BQ97" s="357"/>
    </row>
    <row r="98" spans="1:69" s="162" customFormat="1" ht="12.75">
      <c r="A98" s="204"/>
      <c r="B98" s="216"/>
      <c r="C98" s="216"/>
      <c r="D98" s="216"/>
      <c r="E98" s="216"/>
      <c r="F98" s="216"/>
      <c r="G98" s="216"/>
      <c r="H98" s="216"/>
      <c r="I98" s="216"/>
      <c r="J98" s="454"/>
      <c r="K98" s="502"/>
      <c r="L98" s="619"/>
      <c r="M98" s="744"/>
      <c r="N98" s="744"/>
      <c r="O98" s="744"/>
      <c r="P98" s="744"/>
      <c r="Q98" s="744"/>
      <c r="R98" s="744"/>
      <c r="S98" s="744"/>
      <c r="T98" s="744"/>
      <c r="U98" s="761"/>
      <c r="V98" s="761"/>
      <c r="W98" s="760">
        <v>38</v>
      </c>
      <c r="X98" s="773">
        <v>15.157142909999999</v>
      </c>
      <c r="Y98" s="773">
        <v>38.73833338</v>
      </c>
      <c r="Z98" s="773">
        <v>4.7753333250000001</v>
      </c>
      <c r="AA98" s="773">
        <v>7.0799999920000003</v>
      </c>
      <c r="AB98" s="773">
        <v>0.80900001499999996</v>
      </c>
      <c r="AC98" s="774">
        <v>72.23585783</v>
      </c>
      <c r="AD98" s="773">
        <v>38.034285949999997</v>
      </c>
      <c r="AE98" s="773">
        <v>6.5185714450000001</v>
      </c>
      <c r="AF98" s="773">
        <v>10.001428600000001</v>
      </c>
      <c r="AG98" s="773">
        <v>1.9189999959999999</v>
      </c>
      <c r="AH98" s="773">
        <v>42.055714739999999</v>
      </c>
      <c r="AI98" s="773">
        <v>7.3512855940000001</v>
      </c>
      <c r="AJ98" s="744"/>
      <c r="AK98" s="744"/>
      <c r="AL98" s="744"/>
      <c r="AM98" s="744"/>
      <c r="AN98" s="744"/>
      <c r="AO98" s="744"/>
      <c r="AP98" s="777"/>
      <c r="AQ98" s="777"/>
      <c r="AR98" s="778"/>
      <c r="AS98" s="744"/>
      <c r="AT98" s="744"/>
      <c r="AU98" s="744"/>
      <c r="AV98" s="744"/>
      <c r="AW98" s="744"/>
      <c r="AX98" s="744"/>
      <c r="AY98" s="744"/>
      <c r="AZ98" s="744"/>
      <c r="BA98" s="744"/>
      <c r="BB98" s="744"/>
      <c r="BC98" s="744"/>
      <c r="BD98" s="744"/>
      <c r="BE98" s="744"/>
      <c r="BF98" s="744"/>
      <c r="BG98" s="744"/>
      <c r="BH98" s="357"/>
      <c r="BI98" s="357"/>
      <c r="BJ98" s="357"/>
      <c r="BK98" s="357"/>
      <c r="BL98" s="357"/>
      <c r="BM98" s="357"/>
      <c r="BN98" s="357"/>
      <c r="BO98" s="357"/>
      <c r="BP98" s="357"/>
      <c r="BQ98" s="357"/>
    </row>
    <row r="99" spans="1:69" s="162" customFormat="1" ht="12.75">
      <c r="A99" s="204"/>
      <c r="B99" s="216"/>
      <c r="C99" s="216"/>
      <c r="D99" s="216"/>
      <c r="E99" s="216"/>
      <c r="F99" s="216"/>
      <c r="G99" s="216"/>
      <c r="H99" s="216"/>
      <c r="I99" s="216"/>
      <c r="J99" s="454"/>
      <c r="K99" s="502"/>
      <c r="L99" s="619"/>
      <c r="M99" s="744"/>
      <c r="N99" s="744"/>
      <c r="O99" s="744"/>
      <c r="P99" s="744"/>
      <c r="Q99" s="744"/>
      <c r="R99" s="744"/>
      <c r="S99" s="744"/>
      <c r="T99" s="744"/>
      <c r="U99" s="761"/>
      <c r="V99" s="761">
        <v>39</v>
      </c>
      <c r="W99" s="760">
        <v>39</v>
      </c>
      <c r="X99" s="773">
        <v>14.257142884390658</v>
      </c>
      <c r="Y99" s="773">
        <v>34.80900083269389</v>
      </c>
      <c r="Z99" s="773">
        <v>4.1092857973916139</v>
      </c>
      <c r="AA99" s="773">
        <v>6.8248571668352369</v>
      </c>
      <c r="AB99" s="773">
        <v>0.84642858164651058</v>
      </c>
      <c r="AC99" s="774">
        <v>72.897999999999996</v>
      </c>
      <c r="AD99" s="773">
        <v>36.480000087193012</v>
      </c>
      <c r="AE99" s="773">
        <v>7.5385714258466416</v>
      </c>
      <c r="AF99" s="773">
        <v>9.9984999999999999</v>
      </c>
      <c r="AG99" s="773">
        <v>1.9850000000000001</v>
      </c>
      <c r="AH99" s="773">
        <v>39.878572191510841</v>
      </c>
      <c r="AI99" s="773">
        <v>12.0242857251848</v>
      </c>
      <c r="AJ99" s="744"/>
      <c r="AK99" s="744"/>
      <c r="AL99" s="744"/>
      <c r="AM99" s="744"/>
      <c r="AN99" s="744"/>
      <c r="AO99" s="744"/>
      <c r="AP99" s="777"/>
      <c r="AQ99" s="777"/>
      <c r="AR99" s="778"/>
      <c r="AS99" s="744"/>
      <c r="AT99" s="744"/>
      <c r="AU99" s="744"/>
      <c r="AV99" s="744"/>
      <c r="AW99" s="744"/>
      <c r="AX99" s="744"/>
      <c r="AY99" s="744"/>
      <c r="AZ99" s="744"/>
      <c r="BA99" s="744"/>
      <c r="BB99" s="744"/>
      <c r="BC99" s="744"/>
      <c r="BD99" s="744"/>
      <c r="BE99" s="744"/>
      <c r="BF99" s="744"/>
      <c r="BG99" s="744"/>
      <c r="BH99" s="357"/>
      <c r="BI99" s="357"/>
      <c r="BJ99" s="357"/>
      <c r="BK99" s="357"/>
      <c r="BL99" s="357"/>
      <c r="BM99" s="357"/>
      <c r="BN99" s="357"/>
      <c r="BO99" s="357"/>
      <c r="BP99" s="357"/>
      <c r="BQ99" s="357"/>
    </row>
    <row r="100" spans="1:69" s="162" customFormat="1" ht="12.75">
      <c r="A100" s="204"/>
      <c r="B100" s="216"/>
      <c r="C100" s="216"/>
      <c r="D100" s="216"/>
      <c r="E100" s="216"/>
      <c r="F100" s="216"/>
      <c r="G100" s="216"/>
      <c r="H100" s="216"/>
      <c r="I100" s="216"/>
      <c r="J100" s="454"/>
      <c r="K100" s="502"/>
      <c r="L100" s="619"/>
      <c r="M100" s="744"/>
      <c r="N100" s="744"/>
      <c r="O100" s="744"/>
      <c r="P100" s="744"/>
      <c r="Q100" s="744"/>
      <c r="R100" s="744"/>
      <c r="S100" s="744"/>
      <c r="T100" s="744"/>
      <c r="U100" s="761"/>
      <c r="V100" s="761"/>
      <c r="W100" s="760">
        <v>40</v>
      </c>
      <c r="X100" s="773">
        <v>15.11</v>
      </c>
      <c r="Y100" s="773">
        <v>35.9</v>
      </c>
      <c r="Z100" s="773">
        <v>4.0540000000000003</v>
      </c>
      <c r="AA100" s="773">
        <v>6.77</v>
      </c>
      <c r="AB100" s="773">
        <v>1.57</v>
      </c>
      <c r="AC100" s="774">
        <v>74.19</v>
      </c>
      <c r="AD100" s="773">
        <v>37.44</v>
      </c>
      <c r="AE100" s="773">
        <v>7.56</v>
      </c>
      <c r="AF100" s="773">
        <v>10.006</v>
      </c>
      <c r="AG100" s="773">
        <v>1.8959999999999999</v>
      </c>
      <c r="AH100" s="773">
        <v>35.11</v>
      </c>
      <c r="AI100" s="773">
        <v>12.5</v>
      </c>
      <c r="AJ100" s="744"/>
      <c r="AK100" s="744"/>
      <c r="AL100" s="744"/>
      <c r="AM100" s="744"/>
      <c r="AN100" s="744"/>
      <c r="AO100" s="744"/>
      <c r="AP100" s="777"/>
      <c r="AQ100" s="777"/>
      <c r="AR100" s="778"/>
      <c r="AS100" s="744"/>
      <c r="AT100" s="744"/>
      <c r="AU100" s="744"/>
      <c r="AV100" s="744"/>
      <c r="AW100" s="744"/>
      <c r="AX100" s="744"/>
      <c r="AY100" s="744"/>
      <c r="AZ100" s="744"/>
      <c r="BA100" s="744"/>
      <c r="BB100" s="744"/>
      <c r="BC100" s="744"/>
      <c r="BD100" s="744"/>
      <c r="BE100" s="744"/>
      <c r="BF100" s="744"/>
      <c r="BG100" s="744"/>
      <c r="BH100" s="357"/>
      <c r="BI100" s="357"/>
      <c r="BJ100" s="357"/>
      <c r="BK100" s="357"/>
      <c r="BL100" s="357"/>
      <c r="BM100" s="357"/>
      <c r="BN100" s="357"/>
      <c r="BO100" s="357"/>
      <c r="BP100" s="357"/>
      <c r="BQ100" s="357"/>
    </row>
    <row r="101" spans="1:69" s="162" customFormat="1" ht="12.75">
      <c r="A101" s="204"/>
      <c r="B101" s="216"/>
      <c r="C101" s="216"/>
      <c r="D101" s="216"/>
      <c r="E101" s="216"/>
      <c r="F101" s="216"/>
      <c r="G101" s="216"/>
      <c r="H101" s="216"/>
      <c r="I101" s="216"/>
      <c r="J101" s="454"/>
      <c r="K101" s="502"/>
      <c r="L101" s="619"/>
      <c r="M101" s="744"/>
      <c r="N101" s="744"/>
      <c r="O101" s="744"/>
      <c r="P101" s="744"/>
      <c r="Q101" s="744"/>
      <c r="R101" s="744"/>
      <c r="S101" s="744"/>
      <c r="T101" s="744"/>
      <c r="U101" s="761"/>
      <c r="V101" s="761"/>
      <c r="W101" s="760">
        <v>41</v>
      </c>
      <c r="X101" s="773">
        <v>16.670000000000002</v>
      </c>
      <c r="Y101" s="773">
        <v>46.35</v>
      </c>
      <c r="Z101" s="773">
        <v>5.84</v>
      </c>
      <c r="AA101" s="773">
        <v>6.75</v>
      </c>
      <c r="AB101" s="773">
        <v>1.41</v>
      </c>
      <c r="AC101" s="774">
        <v>61.765000000000001</v>
      </c>
      <c r="AD101" s="773">
        <v>26.27</v>
      </c>
      <c r="AE101" s="773">
        <v>6.15</v>
      </c>
      <c r="AF101" s="773">
        <v>10.003</v>
      </c>
      <c r="AG101" s="773">
        <v>1.45</v>
      </c>
      <c r="AH101" s="773">
        <v>33.85</v>
      </c>
      <c r="AI101" s="773">
        <v>11.69</v>
      </c>
      <c r="AJ101" s="744"/>
      <c r="AK101" s="744"/>
      <c r="AL101" s="744"/>
      <c r="AM101" s="744"/>
      <c r="AN101" s="744"/>
      <c r="AO101" s="744"/>
      <c r="AP101" s="785"/>
      <c r="AQ101" s="777"/>
      <c r="AR101" s="778"/>
      <c r="AS101" s="744"/>
      <c r="AT101" s="744"/>
      <c r="AU101" s="744"/>
      <c r="AV101" s="744"/>
      <c r="AW101" s="744"/>
      <c r="AX101" s="744"/>
      <c r="AY101" s="744"/>
      <c r="AZ101" s="744"/>
      <c r="BA101" s="744"/>
      <c r="BB101" s="744"/>
      <c r="BC101" s="744"/>
      <c r="BD101" s="744"/>
      <c r="BE101" s="744"/>
      <c r="BF101" s="744"/>
      <c r="BG101" s="744"/>
      <c r="BH101" s="357"/>
      <c r="BI101" s="357"/>
      <c r="BJ101" s="357"/>
      <c r="BK101" s="357"/>
      <c r="BL101" s="357"/>
      <c r="BM101" s="357"/>
      <c r="BN101" s="357"/>
      <c r="BO101" s="357"/>
      <c r="BP101" s="357"/>
      <c r="BQ101" s="357"/>
    </row>
    <row r="102" spans="1:69" s="171" customFormat="1" ht="12" customHeight="1">
      <c r="A102" s="204"/>
      <c r="B102" s="216"/>
      <c r="C102" s="216"/>
      <c r="D102" s="216"/>
      <c r="E102" s="216"/>
      <c r="F102" s="216"/>
      <c r="G102" s="216"/>
      <c r="H102" s="216"/>
      <c r="I102" s="216"/>
      <c r="J102" s="455"/>
      <c r="K102" s="609"/>
      <c r="L102" s="416"/>
      <c r="M102" s="416"/>
      <c r="N102" s="416"/>
      <c r="O102" s="416"/>
      <c r="P102" s="416"/>
      <c r="Q102" s="416"/>
      <c r="R102" s="416"/>
      <c r="S102" s="416"/>
      <c r="T102" s="416"/>
      <c r="U102" s="761"/>
      <c r="V102" s="761"/>
      <c r="W102" s="760">
        <v>42</v>
      </c>
      <c r="X102" s="773">
        <v>15.74</v>
      </c>
      <c r="Y102" s="773">
        <v>46.9</v>
      </c>
      <c r="Z102" s="773">
        <v>6.71</v>
      </c>
      <c r="AA102" s="773">
        <v>6.8819999999999997</v>
      </c>
      <c r="AB102" s="773">
        <v>1.8280000000000001</v>
      </c>
      <c r="AC102" s="774">
        <v>59.17</v>
      </c>
      <c r="AD102" s="773">
        <v>29.35</v>
      </c>
      <c r="AE102" s="773">
        <v>7.25</v>
      </c>
      <c r="AF102" s="773">
        <v>10</v>
      </c>
      <c r="AG102" s="773">
        <v>1.2998000000000001</v>
      </c>
      <c r="AH102" s="773">
        <v>35.061999999999998</v>
      </c>
      <c r="AI102" s="773">
        <v>8.66</v>
      </c>
      <c r="AJ102" s="416"/>
      <c r="AK102" s="416"/>
      <c r="AL102" s="416"/>
      <c r="AM102" s="416"/>
      <c r="AN102" s="416"/>
      <c r="AO102" s="416"/>
      <c r="AP102" s="785"/>
      <c r="AQ102" s="777"/>
      <c r="AR102" s="778"/>
      <c r="AS102" s="416"/>
      <c r="AT102" s="416"/>
      <c r="AU102" s="416"/>
      <c r="AV102" s="416"/>
      <c r="AW102" s="416"/>
      <c r="AX102" s="416"/>
      <c r="AY102" s="416"/>
      <c r="AZ102" s="416"/>
      <c r="BA102" s="416"/>
      <c r="BB102" s="416"/>
      <c r="BC102" s="416"/>
      <c r="BD102" s="416"/>
      <c r="BE102" s="416"/>
      <c r="BF102" s="416"/>
      <c r="BG102" s="416"/>
      <c r="BH102" s="358"/>
      <c r="BI102" s="358"/>
      <c r="BJ102" s="358"/>
      <c r="BK102" s="358"/>
      <c r="BL102" s="358"/>
      <c r="BM102" s="358"/>
      <c r="BN102" s="358"/>
      <c r="BO102" s="358"/>
      <c r="BP102" s="358"/>
      <c r="BQ102" s="358"/>
    </row>
    <row r="103" spans="1:69" s="169" customFormat="1" ht="14.1" customHeight="1">
      <c r="A103" s="204"/>
      <c r="B103" s="216"/>
      <c r="C103" s="216"/>
      <c r="D103" s="216"/>
      <c r="E103" s="216"/>
      <c r="F103" s="216"/>
      <c r="G103" s="216"/>
      <c r="H103" s="216"/>
      <c r="I103" s="216"/>
      <c r="J103" s="456"/>
      <c r="K103" s="417"/>
      <c r="L103" s="417"/>
      <c r="M103" s="417"/>
      <c r="N103" s="417"/>
      <c r="O103" s="417"/>
      <c r="P103" s="417"/>
      <c r="Q103" s="417"/>
      <c r="R103" s="417"/>
      <c r="S103" s="417"/>
      <c r="T103" s="417"/>
      <c r="U103" s="761"/>
      <c r="V103" s="761">
        <v>43</v>
      </c>
      <c r="W103" s="760">
        <v>43</v>
      </c>
      <c r="X103" s="773">
        <v>19.09</v>
      </c>
      <c r="Y103" s="773">
        <v>61.18</v>
      </c>
      <c r="Z103" s="773">
        <v>17.54</v>
      </c>
      <c r="AA103" s="773">
        <v>8.36</v>
      </c>
      <c r="AB103" s="773">
        <v>3.86</v>
      </c>
      <c r="AC103" s="774">
        <v>72.53</v>
      </c>
      <c r="AD103" s="773">
        <v>47.29</v>
      </c>
      <c r="AE103" s="773">
        <v>8.82</v>
      </c>
      <c r="AF103" s="773">
        <v>10.01</v>
      </c>
      <c r="AG103" s="773">
        <v>1.1467000000000001</v>
      </c>
      <c r="AH103" s="773">
        <v>41.86</v>
      </c>
      <c r="AI103" s="773">
        <v>9.673</v>
      </c>
      <c r="AJ103" s="417"/>
      <c r="AK103" s="417"/>
      <c r="AL103" s="417"/>
      <c r="AM103" s="417"/>
      <c r="AN103" s="417"/>
      <c r="AO103" s="417"/>
      <c r="AP103" s="785"/>
      <c r="AQ103" s="777"/>
      <c r="AR103" s="778"/>
      <c r="AS103" s="417"/>
      <c r="AT103" s="417"/>
      <c r="AU103" s="417"/>
      <c r="AV103" s="417"/>
      <c r="AW103" s="417"/>
      <c r="AX103" s="417"/>
      <c r="AY103" s="417"/>
      <c r="AZ103" s="417"/>
      <c r="BA103" s="417"/>
      <c r="BB103" s="417"/>
      <c r="BC103" s="417"/>
      <c r="BD103" s="417"/>
      <c r="BE103" s="417"/>
      <c r="BF103" s="417"/>
      <c r="BG103" s="417"/>
      <c r="BH103" s="359"/>
      <c r="BI103" s="359"/>
      <c r="BJ103" s="359"/>
      <c r="BK103" s="359"/>
      <c r="BL103" s="359"/>
      <c r="BM103" s="359"/>
      <c r="BN103" s="359"/>
      <c r="BO103" s="359"/>
      <c r="BP103" s="359"/>
      <c r="BQ103" s="359"/>
    </row>
    <row r="104" spans="1:69" s="140" customFormat="1" ht="12" customHeight="1">
      <c r="A104" s="204"/>
      <c r="B104" s="216"/>
      <c r="C104" s="216"/>
      <c r="D104" s="216"/>
      <c r="E104" s="216"/>
      <c r="F104" s="216"/>
      <c r="G104" s="216"/>
      <c r="H104" s="216"/>
      <c r="I104" s="216"/>
      <c r="J104" s="454"/>
      <c r="K104" s="502"/>
      <c r="L104" s="622"/>
      <c r="M104" s="751"/>
      <c r="N104" s="751"/>
      <c r="O104" s="751"/>
      <c r="P104" s="751"/>
      <c r="Q104" s="751"/>
      <c r="R104" s="751"/>
      <c r="S104" s="751"/>
      <c r="T104" s="751"/>
      <c r="U104" s="761"/>
      <c r="V104" s="761"/>
      <c r="W104" s="760">
        <v>44</v>
      </c>
      <c r="X104" s="773">
        <v>18.899999999999999</v>
      </c>
      <c r="Y104" s="773">
        <v>47.64</v>
      </c>
      <c r="Z104" s="773">
        <v>11.26</v>
      </c>
      <c r="AA104" s="773">
        <v>7.36</v>
      </c>
      <c r="AB104" s="773">
        <v>3.34</v>
      </c>
      <c r="AC104" s="774">
        <v>69.37</v>
      </c>
      <c r="AD104" s="773">
        <v>37.5</v>
      </c>
      <c r="AE104" s="773">
        <v>9.32</v>
      </c>
      <c r="AF104" s="773">
        <v>10</v>
      </c>
      <c r="AG104" s="773">
        <v>1.0329999999999999</v>
      </c>
      <c r="AH104" s="773">
        <v>40.99</v>
      </c>
      <c r="AI104" s="773">
        <v>11.93</v>
      </c>
      <c r="AJ104" s="751"/>
      <c r="AK104" s="751"/>
      <c r="AL104" s="751"/>
      <c r="AM104" s="751"/>
      <c r="AN104" s="751"/>
      <c r="AO104" s="751"/>
      <c r="AP104" s="777"/>
      <c r="AQ104" s="777"/>
      <c r="AR104" s="778"/>
      <c r="AS104" s="751"/>
      <c r="AT104" s="751"/>
      <c r="AU104" s="751"/>
      <c r="AV104" s="751"/>
      <c r="AW104" s="751"/>
      <c r="AX104" s="751"/>
      <c r="AY104" s="751"/>
      <c r="AZ104" s="751"/>
      <c r="BA104" s="751"/>
      <c r="BB104" s="751"/>
      <c r="BC104" s="751"/>
      <c r="BD104" s="751"/>
      <c r="BE104" s="751"/>
      <c r="BF104" s="751"/>
      <c r="BG104" s="751"/>
      <c r="BH104" s="360"/>
      <c r="BI104" s="360"/>
      <c r="BJ104" s="360"/>
      <c r="BK104" s="360"/>
      <c r="BL104" s="360"/>
      <c r="BM104" s="360"/>
      <c r="BN104" s="360"/>
      <c r="BO104" s="360"/>
      <c r="BP104" s="360"/>
      <c r="BQ104" s="360"/>
    </row>
    <row r="105" spans="1:69" s="140" customFormat="1" ht="12" customHeight="1">
      <c r="A105" s="204"/>
      <c r="B105" s="216"/>
      <c r="C105" s="216"/>
      <c r="D105" s="216"/>
      <c r="E105" s="216"/>
      <c r="F105" s="216"/>
      <c r="G105" s="216"/>
      <c r="H105" s="216"/>
      <c r="I105" s="216"/>
      <c r="J105" s="454"/>
      <c r="K105" s="502"/>
      <c r="L105" s="622"/>
      <c r="M105" s="751"/>
      <c r="N105" s="751"/>
      <c r="O105" s="751"/>
      <c r="P105" s="751"/>
      <c r="Q105" s="751"/>
      <c r="R105" s="751"/>
      <c r="S105" s="751"/>
      <c r="T105" s="751"/>
      <c r="U105" s="761"/>
      <c r="V105" s="761"/>
      <c r="W105" s="760">
        <v>45</v>
      </c>
      <c r="X105" s="773">
        <v>25.86</v>
      </c>
      <c r="Y105" s="773">
        <v>57.13</v>
      </c>
      <c r="Z105" s="773">
        <v>16.84</v>
      </c>
      <c r="AA105" s="773">
        <v>7.94</v>
      </c>
      <c r="AB105" s="773">
        <v>4.54</v>
      </c>
      <c r="AC105" s="774">
        <v>81.2</v>
      </c>
      <c r="AD105" s="773">
        <v>105.06</v>
      </c>
      <c r="AE105" s="773">
        <v>17.329999999999998</v>
      </c>
      <c r="AF105" s="773">
        <v>10.01</v>
      </c>
      <c r="AG105" s="773">
        <v>1.56</v>
      </c>
      <c r="AH105" s="773">
        <v>54.37</v>
      </c>
      <c r="AI105" s="773">
        <v>16.29</v>
      </c>
      <c r="AJ105" s="751"/>
      <c r="AK105" s="751"/>
      <c r="AL105" s="751"/>
      <c r="AM105" s="751"/>
      <c r="AN105" s="751"/>
      <c r="AO105" s="751"/>
      <c r="AP105" s="777"/>
      <c r="AQ105" s="777"/>
      <c r="AR105" s="778"/>
      <c r="AS105" s="751"/>
      <c r="AT105" s="751"/>
      <c r="AU105" s="751"/>
      <c r="AV105" s="751"/>
      <c r="AW105" s="751"/>
      <c r="AX105" s="751"/>
      <c r="AY105" s="751"/>
      <c r="AZ105" s="751"/>
      <c r="BA105" s="751"/>
      <c r="BB105" s="751"/>
      <c r="BC105" s="751"/>
      <c r="BD105" s="751"/>
      <c r="BE105" s="751"/>
      <c r="BF105" s="751"/>
      <c r="BG105" s="751"/>
      <c r="BH105" s="360"/>
      <c r="BI105" s="360"/>
      <c r="BJ105" s="360"/>
      <c r="BK105" s="360"/>
      <c r="BL105" s="360"/>
      <c r="BM105" s="360"/>
      <c r="BN105" s="360"/>
      <c r="BO105" s="360"/>
      <c r="BP105" s="360"/>
      <c r="BQ105" s="360"/>
    </row>
    <row r="106" spans="1:69" s="140" customFormat="1" ht="12" customHeight="1">
      <c r="A106" s="204"/>
      <c r="B106" s="216"/>
      <c r="C106" s="216"/>
      <c r="D106" s="216"/>
      <c r="E106" s="216"/>
      <c r="F106" s="216"/>
      <c r="G106" s="216"/>
      <c r="H106" s="216"/>
      <c r="I106" s="216"/>
      <c r="J106" s="454"/>
      <c r="K106" s="502"/>
      <c r="L106" s="622"/>
      <c r="M106" s="751"/>
      <c r="N106" s="751"/>
      <c r="O106" s="751"/>
      <c r="P106" s="751"/>
      <c r="Q106" s="751"/>
      <c r="R106" s="751"/>
      <c r="S106" s="751"/>
      <c r="T106" s="751"/>
      <c r="U106" s="761"/>
      <c r="V106" s="761"/>
      <c r="W106" s="760">
        <v>46</v>
      </c>
      <c r="X106" s="773">
        <v>26.7</v>
      </c>
      <c r="Y106" s="773">
        <v>72.62</v>
      </c>
      <c r="Z106" s="773">
        <v>24.07</v>
      </c>
      <c r="AA106" s="773">
        <v>9.76</v>
      </c>
      <c r="AB106" s="773">
        <v>6.16</v>
      </c>
      <c r="AC106" s="774">
        <v>117.17</v>
      </c>
      <c r="AD106" s="773">
        <v>102.46</v>
      </c>
      <c r="AE106" s="773">
        <v>13.6</v>
      </c>
      <c r="AF106" s="773">
        <v>10.007</v>
      </c>
      <c r="AG106" s="773">
        <v>1.7775000000000001</v>
      </c>
      <c r="AH106" s="773">
        <v>68.680000000000007</v>
      </c>
      <c r="AI106" s="773">
        <v>16.026</v>
      </c>
      <c r="AJ106" s="751"/>
      <c r="AK106" s="751"/>
      <c r="AL106" s="751"/>
      <c r="AM106" s="751"/>
      <c r="AN106" s="751"/>
      <c r="AO106" s="751"/>
      <c r="AP106" s="777"/>
      <c r="AQ106" s="777"/>
      <c r="AR106" s="778"/>
      <c r="AS106" s="751"/>
      <c r="AT106" s="751"/>
      <c r="AU106" s="751"/>
      <c r="AV106" s="751"/>
      <c r="AW106" s="751"/>
      <c r="AX106" s="751"/>
      <c r="AY106" s="751"/>
      <c r="AZ106" s="751"/>
      <c r="BA106" s="751"/>
      <c r="BB106" s="751"/>
      <c r="BC106" s="751"/>
      <c r="BD106" s="751"/>
      <c r="BE106" s="751"/>
      <c r="BF106" s="751"/>
      <c r="BG106" s="751"/>
      <c r="BH106" s="360"/>
      <c r="BI106" s="360"/>
      <c r="BJ106" s="360"/>
      <c r="BK106" s="360"/>
      <c r="BL106" s="360"/>
      <c r="BM106" s="360"/>
      <c r="BN106" s="360"/>
      <c r="BO106" s="360"/>
      <c r="BP106" s="360"/>
      <c r="BQ106" s="360"/>
    </row>
    <row r="107" spans="1:69" s="179" customFormat="1" ht="12" customHeight="1">
      <c r="A107" s="204"/>
      <c r="B107" s="216"/>
      <c r="C107" s="216"/>
      <c r="D107" s="216"/>
      <c r="E107" s="216"/>
      <c r="F107" s="216"/>
      <c r="G107" s="216"/>
      <c r="H107" s="216"/>
      <c r="I107" s="216"/>
      <c r="J107" s="457"/>
      <c r="K107" s="418"/>
      <c r="L107" s="418"/>
      <c r="M107" s="418"/>
      <c r="N107" s="418"/>
      <c r="O107" s="418"/>
      <c r="P107" s="418"/>
      <c r="Q107" s="418"/>
      <c r="R107" s="418"/>
      <c r="S107" s="418"/>
      <c r="T107" s="418"/>
      <c r="U107" s="761"/>
      <c r="V107" s="761"/>
      <c r="W107" s="760">
        <v>47</v>
      </c>
      <c r="X107" s="773">
        <v>25.93</v>
      </c>
      <c r="Y107" s="773">
        <v>62.65</v>
      </c>
      <c r="Z107" s="773">
        <v>50.4</v>
      </c>
      <c r="AA107" s="773">
        <v>8.19</v>
      </c>
      <c r="AB107" s="773">
        <v>4.76</v>
      </c>
      <c r="AC107" s="774">
        <v>90.89</v>
      </c>
      <c r="AD107" s="773">
        <v>51.21</v>
      </c>
      <c r="AE107" s="773">
        <v>12.141999999999999</v>
      </c>
      <c r="AF107" s="773">
        <v>10.01</v>
      </c>
      <c r="AG107" s="773">
        <v>1.9159999999999999</v>
      </c>
      <c r="AH107" s="773">
        <v>45.02</v>
      </c>
      <c r="AI107" s="773">
        <v>14.11</v>
      </c>
      <c r="AJ107" s="418"/>
      <c r="AK107" s="418"/>
      <c r="AL107" s="418"/>
      <c r="AM107" s="418"/>
      <c r="AN107" s="418"/>
      <c r="AO107" s="418"/>
      <c r="AP107" s="777"/>
      <c r="AQ107" s="777"/>
      <c r="AR107" s="778"/>
      <c r="AS107" s="418"/>
      <c r="AT107" s="418"/>
      <c r="AU107" s="418"/>
      <c r="AV107" s="418"/>
      <c r="AW107" s="418"/>
      <c r="AX107" s="418"/>
      <c r="AY107" s="418"/>
      <c r="AZ107" s="418"/>
      <c r="BA107" s="418"/>
      <c r="BB107" s="418"/>
      <c r="BC107" s="418"/>
      <c r="BD107" s="418"/>
      <c r="BE107" s="418"/>
      <c r="BF107" s="418"/>
      <c r="BG107" s="418"/>
      <c r="BH107" s="361"/>
      <c r="BI107" s="361"/>
      <c r="BJ107" s="361"/>
      <c r="BK107" s="361"/>
      <c r="BL107" s="361"/>
      <c r="BM107" s="361"/>
      <c r="BN107" s="361"/>
      <c r="BO107" s="361"/>
      <c r="BP107" s="361"/>
      <c r="BQ107" s="361"/>
    </row>
    <row r="108" spans="1:69" s="140" customFormat="1" ht="12" customHeight="1">
      <c r="A108" s="204"/>
      <c r="B108" s="216"/>
      <c r="C108" s="216"/>
      <c r="D108" s="216"/>
      <c r="E108" s="216"/>
      <c r="F108" s="216"/>
      <c r="G108" s="216"/>
      <c r="H108" s="216"/>
      <c r="I108" s="216"/>
      <c r="J108" s="454"/>
      <c r="K108" s="502"/>
      <c r="L108" s="622"/>
      <c r="M108" s="751"/>
      <c r="N108" s="751"/>
      <c r="O108" s="751"/>
      <c r="P108" s="751"/>
      <c r="Q108" s="751"/>
      <c r="R108" s="751"/>
      <c r="S108" s="751"/>
      <c r="T108" s="751"/>
      <c r="U108" s="761"/>
      <c r="V108" s="761">
        <v>48</v>
      </c>
      <c r="W108" s="760">
        <v>48</v>
      </c>
      <c r="X108" s="773">
        <v>35.64</v>
      </c>
      <c r="Y108" s="773">
        <v>83.52</v>
      </c>
      <c r="Z108" s="773">
        <v>55.63</v>
      </c>
      <c r="AA108" s="773">
        <v>9.2100000000000009</v>
      </c>
      <c r="AB108" s="773">
        <v>5.88</v>
      </c>
      <c r="AC108" s="774">
        <v>77.62</v>
      </c>
      <c r="AD108" s="773">
        <v>70.7</v>
      </c>
      <c r="AE108" s="773">
        <v>10.96</v>
      </c>
      <c r="AF108" s="773">
        <v>10</v>
      </c>
      <c r="AG108" s="773">
        <v>1.0449999999999999</v>
      </c>
      <c r="AH108" s="773">
        <v>54.12</v>
      </c>
      <c r="AI108" s="773">
        <v>16.25</v>
      </c>
      <c r="AJ108" s="751"/>
      <c r="AK108" s="751"/>
      <c r="AL108" s="751"/>
      <c r="AM108" s="751"/>
      <c r="AN108" s="751"/>
      <c r="AO108" s="751"/>
      <c r="AP108" s="777"/>
      <c r="AQ108" s="777"/>
      <c r="AR108" s="778"/>
      <c r="AS108" s="751"/>
      <c r="AT108" s="751"/>
      <c r="AU108" s="751"/>
      <c r="AV108" s="751"/>
      <c r="AW108" s="751"/>
      <c r="AX108" s="751"/>
      <c r="AY108" s="751"/>
      <c r="AZ108" s="751"/>
      <c r="BA108" s="751"/>
      <c r="BB108" s="751"/>
      <c r="BC108" s="751"/>
      <c r="BD108" s="751"/>
      <c r="BE108" s="751"/>
      <c r="BF108" s="751"/>
      <c r="BG108" s="751"/>
      <c r="BH108" s="360"/>
      <c r="BI108" s="360"/>
      <c r="BJ108" s="360"/>
      <c r="BK108" s="360"/>
      <c r="BL108" s="360"/>
      <c r="BM108" s="360"/>
      <c r="BN108" s="360"/>
      <c r="BO108" s="360"/>
      <c r="BP108" s="360"/>
      <c r="BQ108" s="360"/>
    </row>
    <row r="109" spans="1:69" s="140" customFormat="1" ht="12" customHeight="1">
      <c r="A109" s="204"/>
      <c r="B109" s="216"/>
      <c r="C109" s="216"/>
      <c r="D109" s="216"/>
      <c r="E109" s="216"/>
      <c r="F109" s="216"/>
      <c r="G109" s="216"/>
      <c r="H109" s="216"/>
      <c r="I109" s="216"/>
      <c r="J109" s="453"/>
      <c r="K109" s="604"/>
      <c r="L109" s="622"/>
      <c r="M109" s="751"/>
      <c r="N109" s="751"/>
      <c r="O109" s="751"/>
      <c r="P109" s="751"/>
      <c r="Q109" s="751"/>
      <c r="R109" s="751"/>
      <c r="S109" s="751"/>
      <c r="T109" s="751"/>
      <c r="U109" s="761"/>
      <c r="V109" s="761"/>
      <c r="W109" s="760">
        <v>49</v>
      </c>
      <c r="X109" s="773">
        <v>30.428599999999999</v>
      </c>
      <c r="Y109" s="773">
        <v>80.849999999999994</v>
      </c>
      <c r="Z109" s="773">
        <v>24.84</v>
      </c>
      <c r="AA109" s="773">
        <v>7.82</v>
      </c>
      <c r="AB109" s="773">
        <v>4.407</v>
      </c>
      <c r="AC109" s="774">
        <v>76.048000000000002</v>
      </c>
      <c r="AD109" s="773">
        <v>83.28</v>
      </c>
      <c r="AE109" s="773">
        <v>18.809999999999999</v>
      </c>
      <c r="AF109" s="773">
        <v>9.7970000000000006</v>
      </c>
      <c r="AG109" s="773">
        <v>0.55000000000000004</v>
      </c>
      <c r="AH109" s="773">
        <v>68.64</v>
      </c>
      <c r="AI109" s="773">
        <v>18.876000000000001</v>
      </c>
      <c r="AJ109" s="751"/>
      <c r="AK109" s="751"/>
      <c r="AL109" s="751"/>
      <c r="AM109" s="751"/>
      <c r="AN109" s="751"/>
      <c r="AO109" s="751"/>
      <c r="AP109" s="777"/>
      <c r="AQ109" s="777"/>
      <c r="AR109" s="778"/>
      <c r="AS109" s="751"/>
      <c r="AT109" s="751"/>
      <c r="AU109" s="751"/>
      <c r="AV109" s="751"/>
      <c r="AW109" s="751"/>
      <c r="AX109" s="751"/>
      <c r="AY109" s="751"/>
      <c r="AZ109" s="751"/>
      <c r="BA109" s="751"/>
      <c r="BB109" s="751"/>
      <c r="BC109" s="751"/>
      <c r="BD109" s="751"/>
      <c r="BE109" s="751"/>
      <c r="BF109" s="751"/>
      <c r="BG109" s="751"/>
      <c r="BH109" s="360"/>
      <c r="BI109" s="360"/>
      <c r="BJ109" s="360"/>
      <c r="BK109" s="360"/>
      <c r="BL109" s="360"/>
      <c r="BM109" s="360"/>
      <c r="BN109" s="360"/>
      <c r="BO109" s="360"/>
      <c r="BP109" s="360"/>
      <c r="BQ109" s="360"/>
    </row>
    <row r="110" spans="1:69" s="140" customFormat="1" ht="12" customHeight="1">
      <c r="A110" s="204"/>
      <c r="B110" s="216"/>
      <c r="C110" s="216"/>
      <c r="D110" s="216"/>
      <c r="E110" s="216"/>
      <c r="F110" s="216"/>
      <c r="G110" s="216"/>
      <c r="H110" s="216"/>
      <c r="I110" s="216"/>
      <c r="J110" s="620"/>
      <c r="K110" s="622"/>
      <c r="L110" s="622"/>
      <c r="M110" s="751"/>
      <c r="N110" s="751"/>
      <c r="O110" s="751"/>
      <c r="P110" s="751"/>
      <c r="Q110" s="751"/>
      <c r="R110" s="751"/>
      <c r="S110" s="751"/>
      <c r="T110" s="751"/>
      <c r="U110" s="761"/>
      <c r="V110" s="761"/>
      <c r="W110" s="760">
        <v>50</v>
      </c>
      <c r="X110" s="773">
        <v>22.7</v>
      </c>
      <c r="Y110" s="773">
        <v>63.198999999999998</v>
      </c>
      <c r="Z110" s="773">
        <v>17.25</v>
      </c>
      <c r="AA110" s="773">
        <v>8.0939999999999994</v>
      </c>
      <c r="AB110" s="773">
        <v>4.99</v>
      </c>
      <c r="AC110" s="774">
        <v>74.156999999999996</v>
      </c>
      <c r="AD110" s="773">
        <v>68.84</v>
      </c>
      <c r="AE110" s="773">
        <v>17.55</v>
      </c>
      <c r="AF110" s="773">
        <v>10.211399999999999</v>
      </c>
      <c r="AG110" s="773">
        <v>1.0795999999999999</v>
      </c>
      <c r="AH110" s="773">
        <v>70.275999999999996</v>
      </c>
      <c r="AI110" s="773">
        <v>21.06</v>
      </c>
      <c r="AJ110" s="751"/>
      <c r="AK110" s="751"/>
      <c r="AL110" s="751"/>
      <c r="AM110" s="751"/>
      <c r="AN110" s="751"/>
      <c r="AO110" s="751"/>
      <c r="AP110" s="777"/>
      <c r="AQ110" s="777"/>
      <c r="AR110" s="778"/>
      <c r="AS110" s="751"/>
      <c r="AT110" s="751"/>
      <c r="AU110" s="751"/>
      <c r="AV110" s="751"/>
      <c r="AW110" s="751"/>
      <c r="AX110" s="751"/>
      <c r="AY110" s="751"/>
      <c r="AZ110" s="751"/>
      <c r="BA110" s="751"/>
      <c r="BB110" s="751"/>
      <c r="BC110" s="751"/>
      <c r="BD110" s="751"/>
      <c r="BE110" s="751"/>
      <c r="BF110" s="751"/>
      <c r="BG110" s="751"/>
      <c r="BH110" s="360"/>
      <c r="BI110" s="360"/>
      <c r="BJ110" s="360"/>
      <c r="BK110" s="360"/>
      <c r="BL110" s="360"/>
      <c r="BM110" s="360"/>
      <c r="BN110" s="360"/>
      <c r="BO110" s="360"/>
      <c r="BP110" s="360"/>
      <c r="BQ110" s="360"/>
    </row>
    <row r="111" spans="1:69" s="140" customFormat="1" ht="12" customHeight="1">
      <c r="A111" s="204"/>
      <c r="B111" s="216"/>
      <c r="C111" s="216"/>
      <c r="D111" s="216"/>
      <c r="E111" s="216"/>
      <c r="F111" s="216"/>
      <c r="G111" s="216"/>
      <c r="H111" s="216"/>
      <c r="I111" s="216"/>
      <c r="J111" s="620"/>
      <c r="K111" s="622"/>
      <c r="L111" s="622"/>
      <c r="M111" s="751"/>
      <c r="N111" s="751"/>
      <c r="O111" s="751"/>
      <c r="P111" s="751"/>
      <c r="Q111" s="751"/>
      <c r="R111" s="751"/>
      <c r="S111" s="751"/>
      <c r="T111" s="751"/>
      <c r="U111" s="761"/>
      <c r="V111" s="761">
        <v>51</v>
      </c>
      <c r="W111" s="760">
        <v>51</v>
      </c>
      <c r="X111" s="773">
        <v>46.13</v>
      </c>
      <c r="Y111" s="773">
        <v>87.03</v>
      </c>
      <c r="Z111" s="773">
        <v>16.510000000000002</v>
      </c>
      <c r="AA111" s="773">
        <v>14.24</v>
      </c>
      <c r="AB111" s="773">
        <v>12.81</v>
      </c>
      <c r="AC111" s="774">
        <v>174.00200000000001</v>
      </c>
      <c r="AD111" s="773">
        <v>147.96</v>
      </c>
      <c r="AE111" s="773">
        <v>28.163</v>
      </c>
      <c r="AF111" s="773">
        <v>10</v>
      </c>
      <c r="AG111" s="773">
        <v>0.79949999999999999</v>
      </c>
      <c r="AH111" s="773">
        <v>224.41200000000001</v>
      </c>
      <c r="AI111" s="773">
        <v>46.25</v>
      </c>
      <c r="AJ111" s="751"/>
      <c r="AK111" s="751"/>
      <c r="AL111" s="751"/>
      <c r="AM111" s="751"/>
      <c r="AN111" s="751"/>
      <c r="AO111" s="751"/>
      <c r="AP111" s="777"/>
      <c r="AQ111" s="777"/>
      <c r="AR111" s="778"/>
      <c r="AS111" s="751"/>
      <c r="AT111" s="751"/>
      <c r="AU111" s="751"/>
      <c r="AV111" s="751"/>
      <c r="AW111" s="751"/>
      <c r="AX111" s="751"/>
      <c r="AY111" s="751"/>
      <c r="AZ111" s="751"/>
      <c r="BA111" s="751"/>
      <c r="BB111" s="751"/>
      <c r="BC111" s="751"/>
      <c r="BD111" s="751"/>
      <c r="BE111" s="751"/>
      <c r="BF111" s="751"/>
      <c r="BG111" s="751"/>
      <c r="BH111" s="360"/>
      <c r="BI111" s="360"/>
      <c r="BJ111" s="360"/>
      <c r="BK111" s="360"/>
      <c r="BL111" s="360"/>
      <c r="BM111" s="360"/>
      <c r="BN111" s="360"/>
      <c r="BO111" s="360"/>
      <c r="BP111" s="360"/>
      <c r="BQ111" s="360"/>
    </row>
    <row r="112" spans="1:69" s="140" customFormat="1" ht="12" customHeight="1">
      <c r="A112" s="204"/>
      <c r="B112" s="216"/>
      <c r="C112" s="216"/>
      <c r="D112" s="216"/>
      <c r="E112" s="216"/>
      <c r="F112" s="216"/>
      <c r="G112" s="216"/>
      <c r="H112" s="216"/>
      <c r="I112" s="216"/>
      <c r="J112" s="620"/>
      <c r="K112" s="622"/>
      <c r="L112" s="622"/>
      <c r="M112" s="751"/>
      <c r="N112" s="751"/>
      <c r="O112" s="751"/>
      <c r="P112" s="751"/>
      <c r="Q112" s="751"/>
      <c r="R112" s="751"/>
      <c r="S112" s="751"/>
      <c r="T112" s="751"/>
      <c r="U112" s="761"/>
      <c r="V112" s="761"/>
      <c r="W112" s="760">
        <v>52</v>
      </c>
      <c r="X112" s="773">
        <v>63.850999999999999</v>
      </c>
      <c r="Y112" s="773">
        <v>110.661</v>
      </c>
      <c r="Z112" s="773">
        <v>18.1387</v>
      </c>
      <c r="AA112" s="773">
        <v>15.1157</v>
      </c>
      <c r="AB112" s="773">
        <v>15.846</v>
      </c>
      <c r="AC112" s="774">
        <v>338.70569999999998</v>
      </c>
      <c r="AD112" s="773">
        <v>198.84569999999999</v>
      </c>
      <c r="AE112" s="773">
        <v>41.433</v>
      </c>
      <c r="AF112" s="773">
        <v>10.01</v>
      </c>
      <c r="AG112" s="773">
        <v>1.25685</v>
      </c>
      <c r="AH112" s="773">
        <v>214.35</v>
      </c>
      <c r="AI112" s="773">
        <v>76.91</v>
      </c>
      <c r="AJ112" s="751"/>
      <c r="AK112" s="751"/>
      <c r="AL112" s="751"/>
      <c r="AM112" s="751"/>
      <c r="AN112" s="751"/>
      <c r="AO112" s="751"/>
      <c r="AP112" s="777"/>
      <c r="AQ112" s="777"/>
      <c r="AR112" s="778"/>
      <c r="AS112" s="751"/>
      <c r="AT112" s="751"/>
      <c r="AU112" s="751"/>
      <c r="AV112" s="751"/>
      <c r="AW112" s="751"/>
      <c r="AX112" s="751"/>
      <c r="AY112" s="751"/>
      <c r="AZ112" s="751"/>
      <c r="BA112" s="751"/>
      <c r="BB112" s="751"/>
      <c r="BC112" s="751"/>
      <c r="BD112" s="751"/>
      <c r="BE112" s="751"/>
      <c r="BF112" s="751"/>
      <c r="BG112" s="751"/>
      <c r="BH112" s="360"/>
      <c r="BI112" s="360"/>
      <c r="BJ112" s="360"/>
      <c r="BK112" s="360"/>
      <c r="BL112" s="360"/>
      <c r="BM112" s="360"/>
      <c r="BN112" s="360"/>
      <c r="BO112" s="360"/>
      <c r="BP112" s="360"/>
      <c r="BQ112" s="360"/>
    </row>
    <row r="113" spans="1:69" s="140" customFormat="1" ht="12" customHeight="1">
      <c r="A113" s="204"/>
      <c r="B113" s="216"/>
      <c r="C113" s="216"/>
      <c r="D113" s="216"/>
      <c r="E113" s="216"/>
      <c r="F113" s="216"/>
      <c r="G113" s="216"/>
      <c r="H113" s="216"/>
      <c r="I113" s="216"/>
      <c r="J113" s="620"/>
      <c r="K113" s="622"/>
      <c r="L113" s="622"/>
      <c r="M113" s="751"/>
      <c r="N113" s="751"/>
      <c r="O113" s="751"/>
      <c r="P113" s="751"/>
      <c r="Q113" s="751"/>
      <c r="R113" s="751"/>
      <c r="S113" s="751"/>
      <c r="T113" s="751"/>
      <c r="U113" s="761">
        <v>2016</v>
      </c>
      <c r="V113" s="789">
        <v>1</v>
      </c>
      <c r="W113" s="760">
        <v>1</v>
      </c>
      <c r="X113" s="773">
        <v>40.61</v>
      </c>
      <c r="Y113" s="773">
        <v>96.75</v>
      </c>
      <c r="Z113" s="773">
        <v>16.37</v>
      </c>
      <c r="AA113" s="773">
        <v>12.12</v>
      </c>
      <c r="AB113" s="773">
        <v>8.33</v>
      </c>
      <c r="AC113" s="774">
        <v>165.03200000000001</v>
      </c>
      <c r="AD113" s="773">
        <v>95.83</v>
      </c>
      <c r="AE113" s="773">
        <v>18.5</v>
      </c>
      <c r="AF113" s="773">
        <v>10.01</v>
      </c>
      <c r="AG113" s="773">
        <v>1.23</v>
      </c>
      <c r="AH113" s="773">
        <v>109.19</v>
      </c>
      <c r="AI113" s="773">
        <v>37.270000000000003</v>
      </c>
      <c r="AJ113" s="751"/>
      <c r="AK113" s="751"/>
      <c r="AL113" s="751"/>
      <c r="AM113" s="751"/>
      <c r="AN113" s="751"/>
      <c r="AO113" s="751"/>
      <c r="AP113" s="777"/>
      <c r="AQ113" s="777"/>
      <c r="AR113" s="778"/>
      <c r="AS113" s="751"/>
      <c r="AT113" s="751"/>
      <c r="AU113" s="751"/>
      <c r="AV113" s="751"/>
      <c r="AW113" s="751"/>
      <c r="AX113" s="751"/>
      <c r="AY113" s="751"/>
      <c r="AZ113" s="751"/>
      <c r="BA113" s="751"/>
      <c r="BB113" s="751"/>
      <c r="BC113" s="751"/>
      <c r="BD113" s="751"/>
      <c r="BE113" s="751"/>
      <c r="BF113" s="751"/>
      <c r="BG113" s="751"/>
      <c r="BH113" s="360"/>
      <c r="BI113" s="360"/>
      <c r="BJ113" s="360"/>
      <c r="BK113" s="360"/>
      <c r="BL113" s="360"/>
      <c r="BM113" s="360"/>
      <c r="BN113" s="360"/>
      <c r="BO113" s="360"/>
      <c r="BP113" s="360"/>
      <c r="BQ113" s="360"/>
    </row>
    <row r="114" spans="1:69" s="140" customFormat="1" ht="12" customHeight="1">
      <c r="A114" s="204"/>
      <c r="B114" s="216"/>
      <c r="C114" s="216"/>
      <c r="D114" s="216"/>
      <c r="E114" s="216"/>
      <c r="F114" s="216"/>
      <c r="G114" s="216"/>
      <c r="H114" s="216"/>
      <c r="I114" s="216"/>
      <c r="J114" s="620"/>
      <c r="K114" s="622"/>
      <c r="L114" s="622"/>
      <c r="M114" s="751"/>
      <c r="N114" s="751"/>
      <c r="O114" s="751"/>
      <c r="P114" s="751"/>
      <c r="Q114" s="751"/>
      <c r="R114" s="751"/>
      <c r="S114" s="751"/>
      <c r="T114" s="751"/>
      <c r="U114" s="761"/>
      <c r="V114" s="789"/>
      <c r="W114" s="760">
        <v>2</v>
      </c>
      <c r="X114" s="773">
        <v>29.82</v>
      </c>
      <c r="Y114" s="773">
        <v>76.510000000000005</v>
      </c>
      <c r="Z114" s="773">
        <v>15.9</v>
      </c>
      <c r="AA114" s="773">
        <v>10.45</v>
      </c>
      <c r="AB114" s="773">
        <v>5.38</v>
      </c>
      <c r="AC114" s="774">
        <v>137.04</v>
      </c>
      <c r="AD114" s="773">
        <v>78.260000000000005</v>
      </c>
      <c r="AE114" s="773">
        <v>13.1</v>
      </c>
      <c r="AF114" s="773">
        <v>10</v>
      </c>
      <c r="AG114" s="773">
        <v>1.18</v>
      </c>
      <c r="AH114" s="773">
        <v>177.91</v>
      </c>
      <c r="AI114" s="773">
        <v>53.34</v>
      </c>
      <c r="AJ114" s="751"/>
      <c r="AK114" s="751"/>
      <c r="AL114" s="751"/>
      <c r="AM114" s="751"/>
      <c r="AN114" s="751"/>
      <c r="AO114" s="751"/>
      <c r="AP114" s="777"/>
      <c r="AQ114" s="777"/>
      <c r="AR114" s="778"/>
      <c r="AS114" s="751"/>
      <c r="AT114" s="751"/>
      <c r="AU114" s="751"/>
      <c r="AV114" s="751"/>
      <c r="AW114" s="751"/>
      <c r="AX114" s="751"/>
      <c r="AY114" s="751"/>
      <c r="AZ114" s="751"/>
      <c r="BA114" s="751"/>
      <c r="BB114" s="751"/>
      <c r="BC114" s="751"/>
      <c r="BD114" s="751"/>
      <c r="BE114" s="751"/>
      <c r="BF114" s="751"/>
      <c r="BG114" s="751"/>
      <c r="BH114" s="360"/>
      <c r="BI114" s="360"/>
      <c r="BJ114" s="360"/>
      <c r="BK114" s="360"/>
      <c r="BL114" s="360"/>
      <c r="BM114" s="360"/>
      <c r="BN114" s="360"/>
      <c r="BO114" s="360"/>
      <c r="BP114" s="360"/>
      <c r="BQ114" s="360"/>
    </row>
    <row r="115" spans="1:69" s="140" customFormat="1" ht="12" customHeight="1">
      <c r="A115" s="204"/>
      <c r="B115" s="216"/>
      <c r="C115" s="216"/>
      <c r="D115" s="216"/>
      <c r="E115" s="216"/>
      <c r="F115" s="216"/>
      <c r="G115" s="216"/>
      <c r="H115" s="216"/>
      <c r="I115" s="216"/>
      <c r="J115" s="620"/>
      <c r="K115" s="622"/>
      <c r="L115" s="622"/>
      <c r="M115" s="751"/>
      <c r="N115" s="751"/>
      <c r="O115" s="751"/>
      <c r="P115" s="751"/>
      <c r="Q115" s="751"/>
      <c r="R115" s="751"/>
      <c r="S115" s="751"/>
      <c r="T115" s="751"/>
      <c r="U115" s="761"/>
      <c r="V115" s="789"/>
      <c r="W115" s="760">
        <v>3</v>
      </c>
      <c r="X115" s="773">
        <v>27.06</v>
      </c>
      <c r="Y115" s="773">
        <v>80.096000000000004</v>
      </c>
      <c r="Z115" s="773">
        <v>29.21</v>
      </c>
      <c r="AA115" s="773">
        <v>10.396000000000001</v>
      </c>
      <c r="AB115" s="773">
        <v>5.29</v>
      </c>
      <c r="AC115" s="774">
        <v>102.45</v>
      </c>
      <c r="AD115" s="773">
        <v>101.264</v>
      </c>
      <c r="AE115" s="773">
        <v>15.26</v>
      </c>
      <c r="AF115" s="773">
        <v>10.01</v>
      </c>
      <c r="AG115" s="773">
        <v>1.2529999999999999</v>
      </c>
      <c r="AH115" s="773">
        <v>248.28</v>
      </c>
      <c r="AI115" s="773">
        <v>76.69</v>
      </c>
      <c r="AJ115" s="751"/>
      <c r="AK115" s="751"/>
      <c r="AL115" s="751"/>
      <c r="AM115" s="751"/>
      <c r="AN115" s="751"/>
      <c r="AO115" s="751"/>
      <c r="AP115" s="777"/>
      <c r="AQ115" s="777"/>
      <c r="AR115" s="778"/>
      <c r="AS115" s="751"/>
      <c r="AT115" s="751"/>
      <c r="AU115" s="751"/>
      <c r="AV115" s="751"/>
      <c r="AW115" s="751"/>
      <c r="AX115" s="751"/>
      <c r="AY115" s="751"/>
      <c r="AZ115" s="751"/>
      <c r="BA115" s="751"/>
      <c r="BB115" s="751"/>
      <c r="BC115" s="751"/>
      <c r="BD115" s="751"/>
      <c r="BE115" s="751"/>
      <c r="BF115" s="751"/>
      <c r="BG115" s="751"/>
      <c r="BH115" s="360"/>
      <c r="BI115" s="360"/>
      <c r="BJ115" s="360"/>
      <c r="BK115" s="360"/>
      <c r="BL115" s="360"/>
      <c r="BM115" s="360"/>
      <c r="BN115" s="360"/>
      <c r="BO115" s="360"/>
      <c r="BP115" s="360"/>
      <c r="BQ115" s="360"/>
    </row>
    <row r="116" spans="1:69" s="179" customFormat="1" ht="12" customHeight="1">
      <c r="A116" s="204"/>
      <c r="B116" s="216"/>
      <c r="C116" s="216"/>
      <c r="D116" s="216"/>
      <c r="E116" s="216"/>
      <c r="F116" s="216"/>
      <c r="G116" s="216"/>
      <c r="H116" s="216"/>
      <c r="I116" s="216"/>
      <c r="J116" s="457"/>
      <c r="K116" s="418"/>
      <c r="L116" s="418"/>
      <c r="M116" s="418"/>
      <c r="N116" s="418"/>
      <c r="O116" s="418"/>
      <c r="P116" s="418"/>
      <c r="Q116" s="418"/>
      <c r="R116" s="418"/>
      <c r="S116" s="418"/>
      <c r="T116" s="418"/>
      <c r="U116" s="761"/>
      <c r="V116" s="789">
        <v>4</v>
      </c>
      <c r="W116" s="760">
        <v>4</v>
      </c>
      <c r="X116" s="773">
        <v>27.93</v>
      </c>
      <c r="Y116" s="773">
        <v>77.09</v>
      </c>
      <c r="Z116" s="773">
        <v>20.7</v>
      </c>
      <c r="AA116" s="773">
        <v>10.32</v>
      </c>
      <c r="AB116" s="773">
        <v>6.0640000000000001</v>
      </c>
      <c r="AC116" s="774">
        <v>93.71</v>
      </c>
      <c r="AD116" s="773">
        <v>79.73</v>
      </c>
      <c r="AE116" s="773">
        <v>12.66</v>
      </c>
      <c r="AF116" s="773">
        <v>10.01</v>
      </c>
      <c r="AG116" s="773">
        <v>1.22</v>
      </c>
      <c r="AH116" s="773">
        <v>142.55000000000001</v>
      </c>
      <c r="AI116" s="773">
        <v>40.92</v>
      </c>
      <c r="AJ116" s="418"/>
      <c r="AK116" s="418"/>
      <c r="AL116" s="418"/>
      <c r="AM116" s="418"/>
      <c r="AN116" s="418"/>
      <c r="AO116" s="418"/>
      <c r="AP116" s="790"/>
      <c r="AQ116" s="777"/>
      <c r="AR116" s="778"/>
      <c r="AS116" s="418"/>
      <c r="AT116" s="418"/>
      <c r="AU116" s="418"/>
      <c r="AV116" s="418"/>
      <c r="AW116" s="418"/>
      <c r="AX116" s="418"/>
      <c r="AY116" s="418"/>
      <c r="AZ116" s="418"/>
      <c r="BA116" s="418"/>
      <c r="BB116" s="418"/>
      <c r="BC116" s="418"/>
      <c r="BD116" s="418"/>
      <c r="BE116" s="418"/>
      <c r="BF116" s="418"/>
      <c r="BG116" s="418"/>
      <c r="BH116" s="361"/>
      <c r="BI116" s="361"/>
      <c r="BJ116" s="361"/>
      <c r="BK116" s="361"/>
      <c r="BL116" s="361"/>
      <c r="BM116" s="361"/>
      <c r="BN116" s="361"/>
      <c r="BO116" s="361"/>
      <c r="BP116" s="361"/>
      <c r="BQ116" s="361"/>
    </row>
    <row r="117" spans="1:69" s="140" customFormat="1" ht="12" customHeight="1">
      <c r="A117" s="204"/>
      <c r="B117" s="216"/>
      <c r="C117" s="216"/>
      <c r="D117" s="216"/>
      <c r="E117" s="216"/>
      <c r="F117" s="216"/>
      <c r="G117" s="216"/>
      <c r="H117" s="216"/>
      <c r="I117" s="216"/>
      <c r="J117" s="620"/>
      <c r="K117" s="622"/>
      <c r="L117" s="622"/>
      <c r="M117" s="751"/>
      <c r="N117" s="751"/>
      <c r="O117" s="751"/>
      <c r="P117" s="751"/>
      <c r="Q117" s="751"/>
      <c r="R117" s="751"/>
      <c r="S117" s="751"/>
      <c r="T117" s="751"/>
      <c r="U117" s="761"/>
      <c r="V117" s="789"/>
      <c r="W117" s="760">
        <v>5</v>
      </c>
      <c r="X117" s="773">
        <v>49.585999999999999</v>
      </c>
      <c r="Y117" s="773">
        <v>140.12</v>
      </c>
      <c r="Z117" s="773">
        <v>74.02</v>
      </c>
      <c r="AA117" s="773">
        <v>14.34</v>
      </c>
      <c r="AB117" s="773">
        <v>9.59</v>
      </c>
      <c r="AC117" s="774">
        <v>142.55000000000001</v>
      </c>
      <c r="AD117" s="773">
        <v>128.66</v>
      </c>
      <c r="AE117" s="773">
        <v>24.24</v>
      </c>
      <c r="AF117" s="773">
        <v>10.01</v>
      </c>
      <c r="AG117" s="773">
        <v>1.17</v>
      </c>
      <c r="AH117" s="773">
        <v>251.59399999999999</v>
      </c>
      <c r="AI117" s="773">
        <v>58.97</v>
      </c>
      <c r="AJ117" s="751"/>
      <c r="AK117" s="751"/>
      <c r="AL117" s="751"/>
      <c r="AM117" s="751"/>
      <c r="AN117" s="751"/>
      <c r="AO117" s="751"/>
      <c r="AP117" s="777"/>
      <c r="AQ117" s="777"/>
      <c r="AR117" s="778"/>
      <c r="AS117" s="751"/>
      <c r="AT117" s="751"/>
      <c r="AU117" s="751"/>
      <c r="AV117" s="751"/>
      <c r="AW117" s="751"/>
      <c r="AX117" s="751"/>
      <c r="AY117" s="751"/>
      <c r="AZ117" s="751"/>
      <c r="BA117" s="751"/>
      <c r="BB117" s="751"/>
      <c r="BC117" s="751"/>
      <c r="BD117" s="751"/>
      <c r="BE117" s="751"/>
      <c r="BF117" s="751"/>
      <c r="BG117" s="751"/>
      <c r="BH117" s="360"/>
      <c r="BI117" s="360"/>
      <c r="BJ117" s="360"/>
      <c r="BK117" s="360"/>
      <c r="BL117" s="360"/>
      <c r="BM117" s="360"/>
      <c r="BN117" s="360"/>
      <c r="BO117" s="360"/>
      <c r="BP117" s="360"/>
      <c r="BQ117" s="360"/>
    </row>
    <row r="118" spans="1:69" s="179" customFormat="1" ht="12" customHeight="1">
      <c r="A118" s="204"/>
      <c r="B118" s="216"/>
      <c r="C118" s="216"/>
      <c r="D118" s="216"/>
      <c r="E118" s="216"/>
      <c r="F118" s="216"/>
      <c r="G118" s="216"/>
      <c r="H118" s="216"/>
      <c r="I118" s="216"/>
      <c r="J118" s="627"/>
      <c r="K118" s="628"/>
      <c r="L118" s="418"/>
      <c r="M118" s="418"/>
      <c r="N118" s="418"/>
      <c r="O118" s="418"/>
      <c r="P118" s="418"/>
      <c r="Q118" s="418"/>
      <c r="R118" s="418"/>
      <c r="S118" s="418"/>
      <c r="T118" s="418"/>
      <c r="U118" s="742"/>
      <c r="V118" s="789"/>
      <c r="W118" s="760">
        <v>6</v>
      </c>
      <c r="X118" s="773">
        <v>57</v>
      </c>
      <c r="Y118" s="773">
        <v>144.66999999999999</v>
      </c>
      <c r="Z118" s="773">
        <v>78.08</v>
      </c>
      <c r="AA118" s="773">
        <v>14.98</v>
      </c>
      <c r="AB118" s="773">
        <v>12.82</v>
      </c>
      <c r="AC118" s="774">
        <v>223.15</v>
      </c>
      <c r="AD118" s="773">
        <v>174.87</v>
      </c>
      <c r="AE118" s="773">
        <v>35.18</v>
      </c>
      <c r="AF118" s="773">
        <v>9.01</v>
      </c>
      <c r="AG118" s="773">
        <v>0.82</v>
      </c>
      <c r="AH118" s="773">
        <v>388.05428210000002</v>
      </c>
      <c r="AI118" s="773">
        <v>80.41</v>
      </c>
      <c r="AJ118" s="418"/>
      <c r="AK118" s="418"/>
      <c r="AL118" s="418"/>
      <c r="AM118" s="418"/>
      <c r="AN118" s="418"/>
      <c r="AO118" s="418"/>
      <c r="AP118" s="777"/>
      <c r="AQ118" s="777"/>
      <c r="AR118" s="778"/>
      <c r="AS118" s="418"/>
      <c r="AT118" s="418"/>
      <c r="AU118" s="418"/>
      <c r="AV118" s="418"/>
      <c r="AW118" s="418"/>
      <c r="AX118" s="418"/>
      <c r="AY118" s="418"/>
      <c r="AZ118" s="418"/>
      <c r="BA118" s="418"/>
      <c r="BB118" s="418"/>
      <c r="BC118" s="418"/>
      <c r="BD118" s="418"/>
      <c r="BE118" s="418"/>
      <c r="BF118" s="418"/>
      <c r="BG118" s="418"/>
      <c r="BH118" s="361"/>
      <c r="BI118" s="361"/>
      <c r="BJ118" s="361"/>
      <c r="BK118" s="361"/>
      <c r="BL118" s="361"/>
      <c r="BM118" s="361"/>
      <c r="BN118" s="361"/>
      <c r="BO118" s="361"/>
      <c r="BP118" s="361"/>
      <c r="BQ118" s="361"/>
    </row>
    <row r="119" spans="1:69" s="140" customFormat="1" ht="12" customHeight="1">
      <c r="A119" s="204"/>
      <c r="B119" s="216"/>
      <c r="C119" s="216"/>
      <c r="D119" s="216"/>
      <c r="E119" s="216"/>
      <c r="F119" s="216"/>
      <c r="G119" s="216"/>
      <c r="H119" s="216"/>
      <c r="I119" s="216"/>
      <c r="J119" s="629"/>
      <c r="K119" s="630"/>
      <c r="L119" s="622"/>
      <c r="M119" s="751"/>
      <c r="N119" s="751"/>
      <c r="O119" s="751"/>
      <c r="P119" s="751"/>
      <c r="Q119" s="751"/>
      <c r="R119" s="751"/>
      <c r="S119" s="751"/>
      <c r="T119" s="751"/>
      <c r="U119" s="742"/>
      <c r="V119" s="789"/>
      <c r="W119" s="760">
        <v>7</v>
      </c>
      <c r="X119" s="773">
        <v>52.31</v>
      </c>
      <c r="Y119" s="773">
        <v>117.32</v>
      </c>
      <c r="Z119" s="773">
        <v>41.34</v>
      </c>
      <c r="AA119" s="773">
        <v>15.86</v>
      </c>
      <c r="AB119" s="773">
        <v>12.43</v>
      </c>
      <c r="AC119" s="774">
        <v>223.86</v>
      </c>
      <c r="AD119" s="773">
        <v>126.56</v>
      </c>
      <c r="AE119" s="773">
        <v>25.04</v>
      </c>
      <c r="AF119" s="773">
        <v>9.01</v>
      </c>
      <c r="AG119" s="773">
        <v>1.59</v>
      </c>
      <c r="AH119" s="773">
        <v>283.21000240000001</v>
      </c>
      <c r="AI119" s="773">
        <v>53.36</v>
      </c>
      <c r="AJ119" s="751"/>
      <c r="AK119" s="751"/>
      <c r="AL119" s="751"/>
      <c r="AM119" s="751"/>
      <c r="AN119" s="751"/>
      <c r="AO119" s="751"/>
      <c r="AP119" s="777"/>
      <c r="AQ119" s="777"/>
      <c r="AR119" s="778"/>
      <c r="AS119" s="751"/>
      <c r="AT119" s="751"/>
      <c r="AU119" s="751"/>
      <c r="AV119" s="751"/>
      <c r="AW119" s="751"/>
      <c r="AX119" s="751"/>
      <c r="AY119" s="751"/>
      <c r="AZ119" s="751"/>
      <c r="BA119" s="751"/>
      <c r="BB119" s="751"/>
      <c r="BC119" s="751"/>
      <c r="BD119" s="751"/>
      <c r="BE119" s="751"/>
      <c r="BF119" s="751"/>
      <c r="BG119" s="751"/>
      <c r="BH119" s="360"/>
      <c r="BI119" s="360"/>
      <c r="BJ119" s="360"/>
      <c r="BK119" s="360"/>
      <c r="BL119" s="360"/>
      <c r="BM119" s="360"/>
      <c r="BN119" s="360"/>
      <c r="BO119" s="360"/>
      <c r="BP119" s="360"/>
      <c r="BQ119" s="360"/>
    </row>
    <row r="120" spans="1:69" ht="12" customHeight="1">
      <c r="A120" s="204"/>
      <c r="B120" s="216"/>
      <c r="C120" s="216"/>
      <c r="D120" s="216"/>
      <c r="E120" s="216"/>
      <c r="F120" s="216"/>
      <c r="G120" s="216"/>
      <c r="H120" s="216"/>
      <c r="I120" s="216"/>
      <c r="V120" s="789">
        <v>8</v>
      </c>
      <c r="W120" s="760">
        <v>8</v>
      </c>
      <c r="X120" s="773">
        <v>57.96</v>
      </c>
      <c r="Y120" s="773">
        <v>140.31</v>
      </c>
      <c r="Z120" s="773">
        <v>96.52</v>
      </c>
      <c r="AA120" s="773">
        <v>22.12</v>
      </c>
      <c r="AB120" s="773">
        <v>19.3</v>
      </c>
      <c r="AC120" s="774">
        <v>297.45999999999998</v>
      </c>
      <c r="AD120" s="773">
        <v>188.83</v>
      </c>
      <c r="AE120" s="773">
        <v>26.72</v>
      </c>
      <c r="AF120" s="773">
        <v>18.309999999999999</v>
      </c>
      <c r="AG120" s="773">
        <v>14.62</v>
      </c>
      <c r="AH120" s="773">
        <v>414.29357470000002</v>
      </c>
      <c r="AI120" s="773">
        <v>65.55</v>
      </c>
    </row>
    <row r="121" spans="1:69" ht="12" customHeight="1">
      <c r="A121" s="204"/>
      <c r="B121" s="216"/>
      <c r="C121" s="216"/>
      <c r="D121" s="216"/>
      <c r="E121" s="216"/>
      <c r="F121" s="216"/>
      <c r="G121" s="216"/>
      <c r="H121" s="216"/>
      <c r="I121" s="216"/>
      <c r="V121" s="789"/>
      <c r="W121" s="760">
        <v>9</v>
      </c>
      <c r="X121" s="773">
        <v>100.51885660000001</v>
      </c>
      <c r="Y121" s="773">
        <v>268.94750210000001</v>
      </c>
      <c r="Z121" s="773">
        <v>150.104332</v>
      </c>
      <c r="AA121" s="773">
        <v>31.986428669999999</v>
      </c>
      <c r="AB121" s="773">
        <v>19.514333090000001</v>
      </c>
      <c r="AC121" s="774">
        <v>326.48699649999998</v>
      </c>
      <c r="AD121" s="773">
        <v>170.33500290000001</v>
      </c>
      <c r="AE121" s="773">
        <v>30.940000529999999</v>
      </c>
      <c r="AF121" s="773">
        <v>16.54985727582655</v>
      </c>
      <c r="AG121" s="773">
        <v>7.4597144130000004</v>
      </c>
      <c r="AH121" s="773">
        <v>382.60643219999997</v>
      </c>
      <c r="AI121" s="773">
        <v>72.96314185</v>
      </c>
    </row>
    <row r="122" spans="1:69" ht="12" customHeight="1">
      <c r="A122" s="204"/>
      <c r="B122" s="216"/>
      <c r="C122" s="216"/>
      <c r="D122" s="216"/>
      <c r="E122" s="216"/>
      <c r="F122" s="216"/>
      <c r="G122" s="216"/>
      <c r="H122" s="216"/>
      <c r="I122" s="216"/>
      <c r="V122" s="789"/>
      <c r="W122" s="760">
        <v>10</v>
      </c>
      <c r="X122" s="773">
        <v>75.15657152448378</v>
      </c>
      <c r="Y122" s="773">
        <v>243.71150207519463</v>
      </c>
      <c r="Z122" s="773">
        <v>181.79733530680286</v>
      </c>
      <c r="AA122" s="773">
        <v>21.817856924874398</v>
      </c>
      <c r="AB122" s="773">
        <v>20.1870002746582</v>
      </c>
      <c r="AC122" s="774">
        <v>281.91442869999997</v>
      </c>
      <c r="AD122" s="773">
        <v>164.05856977190246</v>
      </c>
      <c r="AE122" s="773">
        <v>30.751428604125927</v>
      </c>
      <c r="AF122" s="773">
        <v>9.5257144655499921</v>
      </c>
      <c r="AG122" s="773">
        <v>2.1815714495522598</v>
      </c>
      <c r="AH122" s="773">
        <v>245.78571646554084</v>
      </c>
      <c r="AI122" s="773">
        <v>47.002858298165428</v>
      </c>
    </row>
    <row r="123" spans="1:69" ht="12" customHeight="1">
      <c r="A123" s="204"/>
      <c r="B123" s="216"/>
      <c r="C123" s="216"/>
      <c r="D123" s="216"/>
      <c r="E123" s="216"/>
      <c r="F123" s="216"/>
      <c r="G123" s="216"/>
      <c r="H123" s="216"/>
      <c r="I123" s="216"/>
      <c r="V123" s="789"/>
      <c r="W123" s="760">
        <v>11</v>
      </c>
      <c r="X123" s="773">
        <v>52.24</v>
      </c>
      <c r="Y123" s="773">
        <v>154.21</v>
      </c>
      <c r="Z123" s="773">
        <v>79.12</v>
      </c>
      <c r="AA123" s="773">
        <v>21.645000185285259</v>
      </c>
      <c r="AB123" s="773">
        <v>18.452999932425314</v>
      </c>
      <c r="AC123" s="774">
        <v>302.97000000000003</v>
      </c>
      <c r="AD123" s="773">
        <v>146.11571393694155</v>
      </c>
      <c r="AE123" s="773">
        <v>26.230000359671411</v>
      </c>
      <c r="AF123" s="773">
        <v>10.001428604125973</v>
      </c>
      <c r="AG123" s="773">
        <v>1.7041428429739771</v>
      </c>
      <c r="AH123" s="773">
        <v>239.62</v>
      </c>
      <c r="AI123" s="773">
        <v>42.29</v>
      </c>
    </row>
    <row r="124" spans="1:69" ht="12" customHeight="1">
      <c r="A124" s="197"/>
      <c r="B124" s="197"/>
      <c r="C124" s="197"/>
      <c r="D124" s="197"/>
      <c r="E124" s="197"/>
      <c r="F124" s="197"/>
      <c r="G124" s="197"/>
      <c r="H124" s="197"/>
      <c r="I124" s="197"/>
      <c r="V124" s="742">
        <v>12</v>
      </c>
      <c r="W124" s="742">
        <v>12</v>
      </c>
      <c r="X124" s="773">
        <v>44.628571101597331</v>
      </c>
      <c r="Y124" s="773">
        <v>116.62271445138057</v>
      </c>
      <c r="Z124" s="773">
        <v>41.373285293579045</v>
      </c>
      <c r="AA124" s="773">
        <v>15.247000013078916</v>
      </c>
      <c r="AB124" s="773">
        <v>12.7100000381469</v>
      </c>
      <c r="AC124" s="774">
        <v>179.33771623883899</v>
      </c>
      <c r="AD124" s="773">
        <v>114.18428584507485</v>
      </c>
      <c r="AE124" s="773">
        <v>18.61999988555905</v>
      </c>
      <c r="AF124" s="773">
        <v>9.9999999999999964</v>
      </c>
      <c r="AG124" s="773">
        <v>1.2444285835538544</v>
      </c>
      <c r="AH124" s="773">
        <v>150.27357046944684</v>
      </c>
      <c r="AI124" s="773">
        <v>24.915714263915959</v>
      </c>
    </row>
    <row r="125" spans="1:69" ht="22.5" customHeight="1">
      <c r="A125" s="1372"/>
      <c r="B125" s="1372"/>
      <c r="C125" s="1372"/>
      <c r="D125" s="1372"/>
      <c r="E125" s="1372"/>
      <c r="F125" s="1372"/>
      <c r="G125" s="1372"/>
      <c r="H125" s="1372"/>
      <c r="I125" s="1372"/>
      <c r="W125" s="742">
        <v>13</v>
      </c>
      <c r="X125" s="773">
        <v>42.599998474121001</v>
      </c>
      <c r="Y125" s="773">
        <v>120.78800201416</v>
      </c>
      <c r="Z125" s="773">
        <v>93.665000915527301</v>
      </c>
      <c r="AA125" s="773">
        <v>17.322999954223601</v>
      </c>
      <c r="AB125" s="773">
        <v>15.171999931335399</v>
      </c>
      <c r="AC125" s="774">
        <v>130.67500305175699</v>
      </c>
      <c r="AD125" s="773">
        <v>89.040000915527301</v>
      </c>
      <c r="AE125" s="773">
        <v>15.310000419616699</v>
      </c>
      <c r="AF125" s="773">
        <v>10</v>
      </c>
      <c r="AG125" s="773">
        <v>1.0199999809265099</v>
      </c>
      <c r="AH125" s="773">
        <v>116.33999633789</v>
      </c>
      <c r="AI125" s="773">
        <v>24.159999847412099</v>
      </c>
    </row>
    <row r="126" spans="1:69" ht="12" customHeight="1">
      <c r="A126" s="204"/>
      <c r="B126" s="216"/>
      <c r="C126" s="216"/>
      <c r="D126" s="216"/>
      <c r="E126" s="216"/>
      <c r="F126" s="216"/>
      <c r="G126" s="216"/>
      <c r="H126" s="216"/>
      <c r="I126" s="216"/>
      <c r="W126" s="742">
        <v>14</v>
      </c>
      <c r="X126" s="773">
        <v>49.743000030517535</v>
      </c>
      <c r="Y126" s="773">
        <v>125.66285814557708</v>
      </c>
      <c r="Z126" s="773">
        <v>131.74585723876913</v>
      </c>
      <c r="AA126" s="773">
        <v>14.828142711094401</v>
      </c>
      <c r="AB126" s="773">
        <v>13.217000007629398</v>
      </c>
      <c r="AC126" s="774">
        <v>121.81457192557171</v>
      </c>
      <c r="AD126" s="773">
        <v>78.037142072405103</v>
      </c>
      <c r="AE126" s="773">
        <v>14.082857131957956</v>
      </c>
      <c r="AF126" s="773">
        <v>10.001428604125973</v>
      </c>
      <c r="AG126" s="773">
        <v>1.3691428899764975</v>
      </c>
      <c r="AH126" s="773">
        <v>126.18428475516127</v>
      </c>
      <c r="AI126" s="773">
        <v>22.646999904087572</v>
      </c>
    </row>
    <row r="127" spans="1:69" ht="12" customHeight="1">
      <c r="A127" s="204"/>
      <c r="B127" s="216"/>
      <c r="C127" s="216"/>
      <c r="D127" s="216"/>
      <c r="E127" s="216"/>
      <c r="F127" s="216"/>
      <c r="G127" s="216"/>
      <c r="H127" s="216"/>
      <c r="I127" s="216"/>
      <c r="W127" s="742">
        <v>15</v>
      </c>
      <c r="X127" s="773">
        <v>54.414285387311615</v>
      </c>
      <c r="Y127" s="773">
        <v>127.68985639299636</v>
      </c>
      <c r="Z127" s="773">
        <v>71.706143515450577</v>
      </c>
      <c r="AA127" s="773">
        <v>15.017142977033298</v>
      </c>
      <c r="AB127" s="773">
        <v>11.291000366210898</v>
      </c>
      <c r="AC127" s="774">
        <v>184.69442967006074</v>
      </c>
      <c r="AD127" s="773">
        <v>74.048570905412902</v>
      </c>
      <c r="AE127" s="773">
        <v>17.312857082911869</v>
      </c>
      <c r="AF127" s="773">
        <v>10.005714416503881</v>
      </c>
      <c r="AG127" s="773">
        <v>1.6558571543012313</v>
      </c>
      <c r="AH127" s="773">
        <v>140.54571315220355</v>
      </c>
      <c r="AI127" s="773">
        <v>22.742571422031897</v>
      </c>
    </row>
    <row r="128" spans="1:69" ht="25.5" customHeight="1">
      <c r="A128" s="204"/>
      <c r="B128" s="1366"/>
      <c r="C128" s="1366"/>
      <c r="D128" s="405"/>
      <c r="E128" s="405"/>
      <c r="F128" s="406"/>
      <c r="G128" s="216"/>
      <c r="H128" s="216"/>
      <c r="I128" s="216"/>
      <c r="V128" s="742">
        <v>16</v>
      </c>
      <c r="W128" s="742">
        <v>16</v>
      </c>
      <c r="X128" s="773">
        <v>47.73</v>
      </c>
      <c r="Y128" s="773">
        <v>97.4</v>
      </c>
      <c r="Z128" s="773">
        <v>53.49</v>
      </c>
      <c r="AA128" s="773">
        <v>13.98</v>
      </c>
      <c r="AB128" s="773">
        <v>11.63</v>
      </c>
      <c r="AC128" s="774">
        <v>164.52</v>
      </c>
      <c r="AD128" s="773">
        <v>81.069999999999993</v>
      </c>
      <c r="AE128" s="773">
        <v>21.07</v>
      </c>
      <c r="AF128" s="773">
        <v>10.01</v>
      </c>
      <c r="AG128" s="773">
        <v>1.27</v>
      </c>
      <c r="AH128" s="773">
        <v>141.29</v>
      </c>
      <c r="AI128" s="773">
        <v>23.21</v>
      </c>
    </row>
    <row r="129" spans="1:35" ht="15" customHeight="1">
      <c r="A129" s="204"/>
      <c r="B129" s="407"/>
      <c r="C129" s="408"/>
      <c r="D129" s="407"/>
      <c r="E129" s="407"/>
      <c r="F129" s="409"/>
      <c r="G129" s="216"/>
      <c r="H129" s="216"/>
      <c r="I129" s="216"/>
      <c r="W129" s="742">
        <v>17</v>
      </c>
      <c r="X129" s="773">
        <v>42.142857687813873</v>
      </c>
      <c r="Y129" s="773">
        <v>85.487143380301248</v>
      </c>
      <c r="Z129" s="773">
        <v>51.424428122384178</v>
      </c>
      <c r="AA129" s="773">
        <v>12.944285669999999</v>
      </c>
      <c r="AB129" s="773">
        <v>10.010000228881799</v>
      </c>
      <c r="AC129" s="774">
        <v>152.88357325962556</v>
      </c>
      <c r="AD129" s="773">
        <v>64.311428070000005</v>
      </c>
      <c r="AE129" s="773">
        <v>16.638571469999999</v>
      </c>
      <c r="AF129" s="773">
        <v>10.004285812377887</v>
      </c>
      <c r="AG129" s="773">
        <v>1.7342857122421229</v>
      </c>
      <c r="AH129" s="773">
        <v>105.73500061035119</v>
      </c>
      <c r="AI129" s="773">
        <v>19.724285806928286</v>
      </c>
    </row>
    <row r="130" spans="1:35" ht="15" customHeight="1">
      <c r="A130" s="204"/>
      <c r="B130" s="407"/>
      <c r="C130" s="408"/>
      <c r="D130" s="407"/>
      <c r="E130" s="407"/>
      <c r="F130" s="409"/>
      <c r="G130" s="216"/>
      <c r="H130" s="216"/>
      <c r="I130" s="216"/>
      <c r="W130" s="742">
        <v>18</v>
      </c>
      <c r="X130" s="773">
        <v>27.452428545270582</v>
      </c>
      <c r="Y130" s="773">
        <v>62.369998931884716</v>
      </c>
      <c r="Z130" s="773">
        <v>34.353571755545424</v>
      </c>
      <c r="AA130" s="773">
        <v>10.727142742701899</v>
      </c>
      <c r="AB130" s="773">
        <v>6.3112858363560251</v>
      </c>
      <c r="AC130" s="774">
        <v>98.225285121372636</v>
      </c>
      <c r="AD130" s="773">
        <v>46.242857796805197</v>
      </c>
      <c r="AE130" s="773">
        <v>10.637142998831566</v>
      </c>
      <c r="AF130" s="773">
        <v>10.007143020629858</v>
      </c>
      <c r="AG130" s="773">
        <v>1.4345714194433998</v>
      </c>
      <c r="AH130" s="773">
        <v>72.620000566754968</v>
      </c>
      <c r="AI130" s="773">
        <v>14.075714383806471</v>
      </c>
    </row>
    <row r="131" spans="1:35" ht="15" customHeight="1">
      <c r="A131" s="204"/>
      <c r="B131" s="407"/>
      <c r="C131" s="408"/>
      <c r="D131" s="407"/>
      <c r="E131" s="407"/>
      <c r="F131" s="409"/>
      <c r="G131" s="216"/>
      <c r="H131" s="216"/>
      <c r="I131" s="216"/>
      <c r="W131" s="742">
        <v>19</v>
      </c>
      <c r="X131" s="773">
        <v>21.857142584664455</v>
      </c>
      <c r="Y131" s="773">
        <v>58.684285300118525</v>
      </c>
      <c r="Z131" s="773">
        <v>29.207143238612552</v>
      </c>
      <c r="AA131" s="773">
        <v>9.4342857088361427</v>
      </c>
      <c r="AB131" s="773">
        <v>7.4910001754760689</v>
      </c>
      <c r="AC131" s="774">
        <v>86.615142822265582</v>
      </c>
      <c r="AD131" s="773">
        <v>41.954286302838973</v>
      </c>
      <c r="AE131" s="773">
        <v>9.4342857088361427</v>
      </c>
      <c r="AF131" s="773">
        <v>10.004285812377914</v>
      </c>
      <c r="AG131" s="773">
        <v>1.3051428794860784</v>
      </c>
      <c r="AH131" s="773">
        <v>60.497857775006928</v>
      </c>
      <c r="AI131" s="773">
        <v>12.797142846243686</v>
      </c>
    </row>
    <row r="132" spans="1:35" ht="15" customHeight="1">
      <c r="A132" s="204"/>
      <c r="B132" s="407"/>
      <c r="C132" s="408"/>
      <c r="D132" s="407"/>
      <c r="E132" s="407"/>
      <c r="F132" s="409"/>
      <c r="G132" s="216"/>
      <c r="H132" s="216"/>
      <c r="I132" s="216"/>
      <c r="V132" s="742">
        <v>20</v>
      </c>
      <c r="W132" s="742">
        <v>20</v>
      </c>
      <c r="X132" s="773">
        <v>19.5</v>
      </c>
      <c r="Y132" s="773">
        <v>54</v>
      </c>
      <c r="Z132" s="773">
        <v>22.1</v>
      </c>
      <c r="AA132" s="773">
        <v>9.1999999999999993</v>
      </c>
      <c r="AB132" s="773">
        <v>6.8</v>
      </c>
      <c r="AC132" s="774">
        <v>78.2</v>
      </c>
      <c r="AD132" s="773">
        <v>39.6</v>
      </c>
      <c r="AE132" s="773">
        <v>8.6</v>
      </c>
      <c r="AF132" s="773">
        <v>10</v>
      </c>
      <c r="AG132" s="773">
        <v>1.6</v>
      </c>
      <c r="AH132" s="773">
        <v>56.6</v>
      </c>
      <c r="AI132" s="773">
        <v>12.9</v>
      </c>
    </row>
    <row r="133" spans="1:35" ht="15" customHeight="1">
      <c r="A133" s="204"/>
      <c r="B133" s="407"/>
      <c r="C133" s="408"/>
      <c r="D133" s="407"/>
      <c r="E133" s="407"/>
      <c r="F133" s="409"/>
      <c r="G133" s="216"/>
      <c r="H133" s="216"/>
      <c r="I133" s="216"/>
      <c r="W133" s="742">
        <v>21</v>
      </c>
      <c r="X133" s="773">
        <v>19.485713958740185</v>
      </c>
      <c r="Y133" s="773">
        <v>50.756999969482365</v>
      </c>
      <c r="Z133" s="773">
        <v>17.473428726196214</v>
      </c>
      <c r="AA133" s="773">
        <v>9.0128573008945967</v>
      </c>
      <c r="AB133" s="773">
        <v>5.4099998474121005</v>
      </c>
      <c r="AC133" s="774">
        <v>73.744141714913454</v>
      </c>
      <c r="AD133" s="773">
        <v>44.79285812377924</v>
      </c>
      <c r="AE133" s="773">
        <v>10.11999988555907</v>
      </c>
      <c r="AF133" s="773">
        <v>10.011428560529414</v>
      </c>
      <c r="AG133" s="773">
        <v>1.2349999972752113</v>
      </c>
      <c r="AH133" s="773">
        <v>52.17071369716097</v>
      </c>
      <c r="AI133" s="773">
        <v>11.968571390424414</v>
      </c>
    </row>
    <row r="134" spans="1:35" ht="15" customHeight="1">
      <c r="A134" s="204"/>
      <c r="B134" s="407"/>
      <c r="C134" s="408"/>
      <c r="D134" s="407"/>
      <c r="E134" s="407"/>
      <c r="F134" s="409"/>
      <c r="G134" s="216"/>
      <c r="H134" s="216"/>
      <c r="I134" s="216"/>
      <c r="W134" s="742">
        <v>22</v>
      </c>
      <c r="X134" s="773">
        <v>16.329999999999998</v>
      </c>
      <c r="Y134" s="773">
        <v>46.59</v>
      </c>
      <c r="Z134" s="773">
        <v>17.04</v>
      </c>
      <c r="AA134" s="773">
        <v>7.95</v>
      </c>
      <c r="AB134" s="773">
        <v>3.82</v>
      </c>
      <c r="AC134" s="774">
        <v>66.739999999999995</v>
      </c>
      <c r="AD134" s="773">
        <v>34.01</v>
      </c>
      <c r="AE134" s="773">
        <v>8.15</v>
      </c>
      <c r="AF134" s="773">
        <v>10.02</v>
      </c>
      <c r="AG134" s="773">
        <v>1.52</v>
      </c>
      <c r="AH134" s="773">
        <v>46.88</v>
      </c>
      <c r="AI134" s="773">
        <v>9.89</v>
      </c>
    </row>
    <row r="135" spans="1:35" ht="15" customHeight="1">
      <c r="A135" s="204"/>
      <c r="B135" s="407"/>
      <c r="C135" s="408"/>
      <c r="D135" s="407"/>
      <c r="E135" s="407"/>
      <c r="F135" s="409"/>
      <c r="G135" s="216"/>
      <c r="H135" s="216"/>
      <c r="I135" s="216"/>
      <c r="W135" s="742">
        <v>23</v>
      </c>
      <c r="X135" s="773">
        <v>15.18</v>
      </c>
      <c r="Y135" s="773">
        <v>40.29</v>
      </c>
      <c r="Z135" s="773">
        <v>22.12</v>
      </c>
      <c r="AA135" s="773">
        <v>7.6</v>
      </c>
      <c r="AB135" s="773">
        <v>3.22</v>
      </c>
      <c r="AC135" s="774">
        <v>59.4</v>
      </c>
      <c r="AD135" s="773">
        <v>28.71</v>
      </c>
      <c r="AE135" s="773">
        <v>7.74</v>
      </c>
      <c r="AF135" s="773">
        <v>10</v>
      </c>
      <c r="AG135" s="773">
        <v>1.55</v>
      </c>
      <c r="AH135" s="773">
        <v>43.39</v>
      </c>
      <c r="AI135" s="773">
        <v>8.57</v>
      </c>
    </row>
    <row r="136" spans="1:35" ht="15" customHeight="1">
      <c r="A136" s="204"/>
      <c r="B136" s="407"/>
      <c r="C136" s="408"/>
      <c r="D136" s="407"/>
      <c r="E136" s="407"/>
      <c r="F136" s="409"/>
      <c r="G136" s="216"/>
      <c r="H136" s="216"/>
      <c r="I136" s="216"/>
      <c r="V136" s="742">
        <v>24</v>
      </c>
      <c r="W136" s="742">
        <v>24</v>
      </c>
      <c r="X136" s="773">
        <v>15.1</v>
      </c>
      <c r="Y136" s="773">
        <v>35.630000000000003</v>
      </c>
      <c r="Z136" s="773">
        <v>13.87</v>
      </c>
      <c r="AA136" s="773">
        <v>9.57</v>
      </c>
      <c r="AB136" s="773">
        <v>3.42</v>
      </c>
      <c r="AC136" s="774">
        <v>54.3</v>
      </c>
      <c r="AD136" s="773">
        <v>30.83</v>
      </c>
      <c r="AE136" s="773">
        <v>7.53</v>
      </c>
      <c r="AF136" s="773">
        <v>10</v>
      </c>
      <c r="AG136" s="773">
        <v>1.6</v>
      </c>
      <c r="AH136" s="773">
        <v>40.28</v>
      </c>
      <c r="AI136" s="773">
        <v>9.6</v>
      </c>
    </row>
    <row r="137" spans="1:35" ht="15" customHeight="1">
      <c r="A137" s="204"/>
      <c r="B137" s="407"/>
      <c r="C137" s="408"/>
      <c r="D137" s="407"/>
      <c r="E137" s="407"/>
      <c r="F137" s="409"/>
      <c r="G137" s="216"/>
      <c r="H137" s="216"/>
      <c r="I137" s="216"/>
      <c r="W137" s="742">
        <v>25</v>
      </c>
      <c r="X137" s="773">
        <v>18.016999930000001</v>
      </c>
      <c r="Y137" s="773">
        <v>34.608428410000002</v>
      </c>
      <c r="Z137" s="773">
        <v>10.78285721</v>
      </c>
      <c r="AA137" s="773">
        <v>9.0548571179999993</v>
      </c>
      <c r="AB137" s="773">
        <v>3.2130000590000001</v>
      </c>
      <c r="AC137" s="774">
        <v>56.674428669999998</v>
      </c>
      <c r="AD137" s="773">
        <v>25.690000260000001</v>
      </c>
      <c r="AE137" s="773">
        <v>6.9342856409999998</v>
      </c>
      <c r="AF137" s="773">
        <v>10.00571442</v>
      </c>
      <c r="AG137" s="773">
        <v>1.254714302</v>
      </c>
      <c r="AH137" s="773">
        <v>37.560714179999998</v>
      </c>
      <c r="AI137" s="773">
        <v>7.91285726</v>
      </c>
    </row>
    <row r="138" spans="1:35" ht="15" customHeight="1">
      <c r="A138" s="204"/>
      <c r="B138" s="407"/>
      <c r="C138" s="408"/>
      <c r="D138" s="407"/>
      <c r="E138" s="407"/>
      <c r="F138" s="409"/>
      <c r="G138" s="216"/>
      <c r="H138" s="216"/>
      <c r="I138" s="216"/>
      <c r="W138" s="742">
        <v>26</v>
      </c>
      <c r="X138" s="773">
        <v>16.489714209999999</v>
      </c>
      <c r="Y138" s="773">
        <v>34.074285510000003</v>
      </c>
      <c r="Z138" s="773">
        <v>9.5958572120000003</v>
      </c>
      <c r="AA138" s="773">
        <v>8.8612857550000008</v>
      </c>
      <c r="AB138" s="773">
        <v>3.5</v>
      </c>
      <c r="AC138" s="774">
        <v>68.087428501674069</v>
      </c>
      <c r="AD138" s="773">
        <v>30.317143300000001</v>
      </c>
      <c r="AE138" s="773">
        <v>8.8971428190000008</v>
      </c>
      <c r="AF138" s="773">
        <v>10</v>
      </c>
      <c r="AG138" s="773">
        <v>1.4324285809999999</v>
      </c>
      <c r="AH138" s="773">
        <v>37.759999409999999</v>
      </c>
      <c r="AI138" s="773">
        <v>8.911428656</v>
      </c>
    </row>
    <row r="139" spans="1:35" ht="15" customHeight="1">
      <c r="A139" s="204"/>
      <c r="B139" s="407"/>
      <c r="C139" s="408"/>
      <c r="D139" s="407"/>
      <c r="E139" s="407"/>
      <c r="F139" s="409"/>
      <c r="G139" s="216"/>
      <c r="H139" s="216"/>
      <c r="I139" s="216"/>
      <c r="W139" s="742">
        <v>27</v>
      </c>
      <c r="X139" s="773">
        <v>16.199999810000001</v>
      </c>
      <c r="Y139" s="773">
        <v>29.599571770000001</v>
      </c>
      <c r="Z139" s="773">
        <v>7.8892858370000001</v>
      </c>
      <c r="AA139" s="773">
        <v>8.3185714990000008</v>
      </c>
      <c r="AB139" s="773">
        <v>4.0900001530000001</v>
      </c>
      <c r="AC139" s="774">
        <v>60.110428400000004</v>
      </c>
      <c r="AD139" s="773">
        <v>28.581429350000001</v>
      </c>
      <c r="AE139" s="773">
        <v>7.9442856649999998</v>
      </c>
      <c r="AF139" s="773">
        <v>10.001428600000001</v>
      </c>
      <c r="AG139" s="773">
        <v>1.455999987</v>
      </c>
      <c r="AH139" s="773">
        <v>35.967143470000003</v>
      </c>
      <c r="AI139" s="773">
        <v>7.2057142259999996</v>
      </c>
    </row>
    <row r="140" spans="1:35" ht="15" customHeight="1">
      <c r="A140" s="204"/>
      <c r="B140" s="407"/>
      <c r="C140" s="408"/>
      <c r="D140" s="407"/>
      <c r="E140" s="407"/>
      <c r="F140" s="409"/>
      <c r="G140" s="216"/>
      <c r="H140" s="216"/>
      <c r="I140" s="216"/>
      <c r="V140" s="742">
        <v>28</v>
      </c>
      <c r="W140" s="742">
        <v>28</v>
      </c>
      <c r="X140" s="773">
        <v>12.016285760000001</v>
      </c>
      <c r="Y140" s="773">
        <v>29.3955713</v>
      </c>
      <c r="Z140" s="773">
        <v>7.2334286140000001</v>
      </c>
      <c r="AA140" s="773">
        <v>7.789714268</v>
      </c>
      <c r="AB140" s="773">
        <v>3.119999886</v>
      </c>
      <c r="AC140" s="774">
        <v>60.986856189999997</v>
      </c>
      <c r="AD140" s="773">
        <v>27.099999836512943</v>
      </c>
      <c r="AE140" s="773">
        <v>7.4514284819999999</v>
      </c>
      <c r="AF140" s="773">
        <v>10.0128573</v>
      </c>
      <c r="AG140" s="773">
        <v>1.5508571609999999</v>
      </c>
      <c r="AH140" s="773">
        <v>47.66357095</v>
      </c>
      <c r="AI140" s="773">
        <v>9.9999998639999994</v>
      </c>
    </row>
    <row r="141" spans="1:35" ht="15" customHeight="1">
      <c r="A141" s="204"/>
      <c r="B141" s="407"/>
      <c r="C141" s="408"/>
      <c r="D141" s="407"/>
      <c r="E141" s="407"/>
      <c r="F141" s="409"/>
      <c r="G141" s="216"/>
      <c r="H141" s="216"/>
      <c r="I141" s="216"/>
      <c r="W141" s="742">
        <v>29</v>
      </c>
      <c r="X141" s="773">
        <v>10.423571450000001</v>
      </c>
      <c r="Y141" s="773">
        <v>32.468857079999999</v>
      </c>
      <c r="Z141" s="773">
        <v>6.729428564</v>
      </c>
      <c r="AA141" s="773">
        <v>7.1615714349999999</v>
      </c>
      <c r="AB141" s="773">
        <v>3.4249999519999998</v>
      </c>
      <c r="AC141" s="774">
        <v>56.540714260000001</v>
      </c>
      <c r="AD141" s="773">
        <v>23.477142610000001</v>
      </c>
      <c r="AE141" s="773">
        <v>6.2828570089999998</v>
      </c>
      <c r="AF141" s="773">
        <v>10.001428600000001</v>
      </c>
      <c r="AG141" s="773">
        <v>2.1035714489999999</v>
      </c>
      <c r="AH141" s="773">
        <v>44.25</v>
      </c>
      <c r="AI141" s="773">
        <v>6.7128572460000004</v>
      </c>
    </row>
    <row r="142" spans="1:35" ht="15" customHeight="1">
      <c r="A142" s="204"/>
      <c r="B142" s="407"/>
      <c r="C142" s="408"/>
      <c r="D142" s="407"/>
      <c r="E142" s="407"/>
      <c r="F142" s="409"/>
      <c r="G142" s="216"/>
      <c r="H142" s="216"/>
      <c r="I142" s="216"/>
      <c r="W142" s="742">
        <v>30</v>
      </c>
      <c r="X142" s="773">
        <v>10.043285640000001</v>
      </c>
      <c r="Y142" s="773">
        <v>32.112285890000003</v>
      </c>
      <c r="Z142" s="773">
        <v>5.6338571819999999</v>
      </c>
      <c r="AA142" s="773">
        <v>6.6714285440000003</v>
      </c>
      <c r="AB142" s="773">
        <v>2.8789999489999998</v>
      </c>
      <c r="AC142" s="774">
        <v>65.491856709999993</v>
      </c>
      <c r="AD142" s="773">
        <v>21.095714300000001</v>
      </c>
      <c r="AE142" s="773">
        <v>5.8057142669999999</v>
      </c>
      <c r="AF142" s="773">
        <v>10.01142883</v>
      </c>
      <c r="AG142" s="773">
        <v>1.8491428750000001</v>
      </c>
      <c r="AH142" s="773">
        <v>42.498571668352326</v>
      </c>
      <c r="AI142" s="773">
        <v>6.0797142300000004</v>
      </c>
    </row>
    <row r="143" spans="1:35" ht="15" customHeight="1">
      <c r="A143" s="204"/>
      <c r="B143" s="407"/>
      <c r="C143" s="408"/>
      <c r="D143" s="407"/>
      <c r="E143" s="407"/>
      <c r="F143" s="409"/>
      <c r="G143" s="216"/>
      <c r="H143" s="216"/>
      <c r="I143" s="216"/>
      <c r="W143" s="742">
        <v>31</v>
      </c>
      <c r="X143" s="773">
        <v>10.086428642272944</v>
      </c>
      <c r="Y143" s="773">
        <v>29.132714407784558</v>
      </c>
      <c r="Z143" s="773">
        <v>5.181999887738904</v>
      </c>
      <c r="AA143" s="773">
        <v>6.2387143543788328</v>
      </c>
      <c r="AB143" s="773">
        <v>2.9382856232779297</v>
      </c>
      <c r="AC143" s="774">
        <v>65.491856711251344</v>
      </c>
      <c r="AD143" s="773">
        <v>20.037142889840243</v>
      </c>
      <c r="AE143" s="773">
        <v>5.4814286231994549</v>
      </c>
      <c r="AF143" s="773">
        <v>10.011428833007772</v>
      </c>
      <c r="AG143" s="773">
        <v>1.8019999946866672</v>
      </c>
      <c r="AH143" s="773">
        <v>39.98428617204933</v>
      </c>
      <c r="AI143" s="773">
        <v>4.9059999329703157</v>
      </c>
    </row>
    <row r="144" spans="1:35" ht="15" customHeight="1">
      <c r="A144" s="204"/>
      <c r="B144" s="407"/>
      <c r="C144" s="408"/>
      <c r="D144" s="407"/>
      <c r="E144" s="407"/>
      <c r="F144" s="409"/>
      <c r="G144" s="216"/>
      <c r="H144" s="216"/>
      <c r="I144" s="216"/>
      <c r="V144" s="742">
        <v>32</v>
      </c>
      <c r="W144" s="742">
        <v>32</v>
      </c>
      <c r="X144" s="773">
        <v>12.08228561</v>
      </c>
      <c r="Y144" s="773">
        <v>34.150143489999998</v>
      </c>
      <c r="Z144" s="773">
        <v>4.8032856669999999</v>
      </c>
      <c r="AA144" s="773">
        <v>6.1697142459999998</v>
      </c>
      <c r="AB144" s="773">
        <v>3.2030000689999998</v>
      </c>
      <c r="AC144" s="774">
        <v>49.942714418571427</v>
      </c>
      <c r="AD144" s="773">
        <v>23.275714059999999</v>
      </c>
      <c r="AE144" s="773">
        <v>5.8257142479999997</v>
      </c>
      <c r="AF144" s="773">
        <v>10.004285810000001</v>
      </c>
      <c r="AG144" s="773">
        <v>1.2214285650000001</v>
      </c>
      <c r="AH144" s="773">
        <v>36.654999320000002</v>
      </c>
      <c r="AI144" s="773">
        <v>4.0242800000000001</v>
      </c>
    </row>
    <row r="145" spans="1:35" ht="15" customHeight="1">
      <c r="A145" s="204"/>
      <c r="B145" s="407"/>
      <c r="C145" s="408"/>
      <c r="D145" s="407"/>
      <c r="E145" s="407"/>
      <c r="F145" s="409"/>
      <c r="G145" s="216"/>
      <c r="H145" s="216"/>
      <c r="I145" s="216"/>
      <c r="W145" s="742">
        <v>33</v>
      </c>
      <c r="X145" s="773">
        <v>11.874000004359614</v>
      </c>
      <c r="Y145" s="773">
        <v>35.225571223667643</v>
      </c>
      <c r="Z145" s="773">
        <v>4.3821428843906904</v>
      </c>
      <c r="AA145" s="773">
        <v>6.3728570940000004</v>
      </c>
      <c r="AB145" s="773">
        <v>2.841857144</v>
      </c>
      <c r="AC145" s="774">
        <v>57.183571406773112</v>
      </c>
      <c r="AD145" s="773">
        <v>22.619999750000002</v>
      </c>
      <c r="AE145" s="773">
        <v>5.5228571210000004</v>
      </c>
      <c r="AF145" s="773">
        <v>10</v>
      </c>
      <c r="AG145" s="773">
        <v>1.3032857349940685</v>
      </c>
      <c r="AH145" s="773">
        <v>35.152857099999999</v>
      </c>
      <c r="AI145" s="773">
        <v>4.354285752</v>
      </c>
    </row>
    <row r="146" spans="1:35" ht="15" customHeight="1">
      <c r="A146" s="204"/>
      <c r="B146" s="407"/>
      <c r="C146" s="408"/>
      <c r="D146" s="407"/>
      <c r="E146" s="407"/>
      <c r="F146" s="409"/>
      <c r="G146" s="216"/>
      <c r="H146" s="216"/>
      <c r="I146" s="216"/>
      <c r="W146" s="742">
        <v>34</v>
      </c>
      <c r="X146" s="773">
        <v>10.842857090000001</v>
      </c>
      <c r="Y146" s="773">
        <v>35.168570930000001</v>
      </c>
      <c r="Z146" s="773">
        <v>13.837000059999999</v>
      </c>
      <c r="AA146" s="773">
        <v>6.1195714130000001</v>
      </c>
      <c r="AB146" s="773">
        <v>3.058000088</v>
      </c>
      <c r="AC146" s="774">
        <v>49.366142269999997</v>
      </c>
      <c r="AD146" s="773">
        <v>25.04757145</v>
      </c>
      <c r="AE146" s="773">
        <v>5.8727143149999996</v>
      </c>
      <c r="AF146" s="773">
        <v>10.00857162</v>
      </c>
      <c r="AG146" s="773">
        <v>1.2842857160000001</v>
      </c>
      <c r="AH146" s="773">
        <v>34.115715029999997</v>
      </c>
      <c r="AI146" s="773">
        <v>4.3511429509999999</v>
      </c>
    </row>
    <row r="147" spans="1:35" ht="15" customHeight="1">
      <c r="A147" s="132"/>
      <c r="B147" s="407"/>
      <c r="C147" s="408"/>
      <c r="D147" s="407"/>
      <c r="E147" s="407"/>
      <c r="F147" s="409"/>
      <c r="G147" s="236"/>
      <c r="H147" s="221"/>
      <c r="I147" s="221"/>
      <c r="W147" s="742">
        <v>35</v>
      </c>
      <c r="X147" s="773">
        <v>10.48142842</v>
      </c>
      <c r="Y147" s="773">
        <v>37.824428560000001</v>
      </c>
      <c r="Z147" s="773">
        <v>3.922857182</v>
      </c>
      <c r="AA147" s="773">
        <v>5.9814286230000002</v>
      </c>
      <c r="AB147" s="773">
        <v>1.506999969</v>
      </c>
      <c r="AC147" s="774">
        <v>56.934856959999998</v>
      </c>
      <c r="AD147" s="773">
        <v>21.374285830000002</v>
      </c>
      <c r="AE147" s="773">
        <v>4.9342857090000001</v>
      </c>
      <c r="AF147" s="773">
        <v>10.28714289</v>
      </c>
      <c r="AG147" s="773">
        <v>1.5979999810000001</v>
      </c>
      <c r="AH147" s="773">
        <v>30.92</v>
      </c>
      <c r="AI147" s="773">
        <v>5.3042856629999999</v>
      </c>
    </row>
    <row r="148" spans="1:35" ht="15" customHeight="1">
      <c r="A148" s="237"/>
      <c r="B148" s="407"/>
      <c r="C148" s="408"/>
      <c r="D148" s="407"/>
      <c r="E148" s="407"/>
      <c r="F148" s="409"/>
      <c r="G148" s="195"/>
      <c r="H148" s="239"/>
      <c r="I148" s="239"/>
      <c r="V148" s="742">
        <v>36</v>
      </c>
      <c r="W148" s="742">
        <v>36</v>
      </c>
      <c r="X148" s="773">
        <v>11.85</v>
      </c>
      <c r="Y148" s="773">
        <v>39.78</v>
      </c>
      <c r="Z148" s="773">
        <v>4.9800000000000004</v>
      </c>
      <c r="AA148" s="773">
        <v>6.03</v>
      </c>
      <c r="AB148" s="773">
        <v>2.8</v>
      </c>
      <c r="AC148" s="774">
        <v>48.51</v>
      </c>
      <c r="AD148" s="773">
        <v>22.661428449999999</v>
      </c>
      <c r="AE148" s="773">
        <v>4.9800000000000004</v>
      </c>
      <c r="AF148" s="773">
        <v>11.01</v>
      </c>
      <c r="AG148" s="773">
        <v>1.63</v>
      </c>
      <c r="AH148" s="773">
        <v>30.922143120000001</v>
      </c>
      <c r="AI148" s="773">
        <v>7.46</v>
      </c>
    </row>
    <row r="149" spans="1:35" ht="15" customHeight="1">
      <c r="A149" s="195"/>
      <c r="B149" s="407"/>
      <c r="C149" s="408"/>
      <c r="D149" s="407"/>
      <c r="E149" s="407"/>
      <c r="F149" s="409"/>
      <c r="G149" s="238"/>
      <c r="H149" s="239"/>
      <c r="I149" s="239"/>
      <c r="W149" s="742">
        <v>37</v>
      </c>
      <c r="X149" s="773">
        <v>12.08</v>
      </c>
      <c r="Y149" s="773">
        <v>44.25</v>
      </c>
      <c r="Z149" s="773">
        <v>4.92</v>
      </c>
      <c r="AA149" s="773">
        <v>6.03</v>
      </c>
      <c r="AB149" s="773">
        <v>2.37</v>
      </c>
      <c r="AC149" s="774">
        <v>43.99</v>
      </c>
      <c r="AD149" s="773">
        <v>19.149999999999999</v>
      </c>
      <c r="AE149" s="773">
        <v>5.31</v>
      </c>
      <c r="AF149" s="773">
        <v>11</v>
      </c>
      <c r="AG149" s="773">
        <v>1.59</v>
      </c>
      <c r="AH149" s="773">
        <v>29.33</v>
      </c>
      <c r="AI149" s="773">
        <v>7.79</v>
      </c>
    </row>
    <row r="150" spans="1:35" ht="15" customHeight="1">
      <c r="A150" s="195"/>
      <c r="B150" s="407"/>
      <c r="C150" s="408"/>
      <c r="D150" s="407"/>
      <c r="E150" s="407"/>
      <c r="F150" s="409"/>
      <c r="G150" s="195"/>
      <c r="H150" s="239"/>
      <c r="I150" s="239"/>
      <c r="W150" s="742">
        <v>38</v>
      </c>
      <c r="X150" s="773">
        <v>11.88371427</v>
      </c>
      <c r="Y150" s="773">
        <v>41.311858039999997</v>
      </c>
      <c r="Z150" s="773">
        <v>4.6447142870000002</v>
      </c>
      <c r="AA150" s="773">
        <v>6.5951428410000004</v>
      </c>
      <c r="AB150" s="773">
        <v>3.0060000420000001</v>
      </c>
      <c r="AC150" s="774">
        <v>47.220570700000003</v>
      </c>
      <c r="AD150" s="773">
        <v>22.304285589999999</v>
      </c>
      <c r="AE150" s="773">
        <v>5.581428528</v>
      </c>
      <c r="AF150" s="773">
        <v>10.85142858</v>
      </c>
      <c r="AG150" s="773">
        <v>1.5402856890000001</v>
      </c>
      <c r="AH150" s="773">
        <v>34.179286410000003</v>
      </c>
      <c r="AI150" s="773">
        <v>8.5442856379999998</v>
      </c>
    </row>
    <row r="151" spans="1:35" ht="15" customHeight="1">
      <c r="A151" s="240"/>
      <c r="B151" s="407"/>
      <c r="C151" s="408"/>
      <c r="D151" s="407"/>
      <c r="E151" s="407"/>
      <c r="F151" s="409"/>
      <c r="G151" s="240"/>
      <c r="H151" s="240"/>
      <c r="I151" s="240"/>
      <c r="V151" s="742">
        <v>39</v>
      </c>
      <c r="W151" s="742">
        <v>39</v>
      </c>
      <c r="X151" s="773">
        <v>13.06</v>
      </c>
      <c r="Y151" s="773">
        <v>41.13</v>
      </c>
      <c r="Z151" s="773">
        <v>4.2699999999999996</v>
      </c>
      <c r="AA151" s="773">
        <v>6.84</v>
      </c>
      <c r="AB151" s="773">
        <v>3.32</v>
      </c>
      <c r="AC151" s="774">
        <v>63.05</v>
      </c>
      <c r="AD151" s="773">
        <v>48.7</v>
      </c>
      <c r="AE151" s="773">
        <v>7.81</v>
      </c>
      <c r="AF151" s="773">
        <v>11.15</v>
      </c>
      <c r="AG151" s="773">
        <v>1.32</v>
      </c>
      <c r="AH151" s="773">
        <v>38.82</v>
      </c>
      <c r="AI151" s="773">
        <v>6.81</v>
      </c>
    </row>
    <row r="152" spans="1:35" ht="15" customHeight="1">
      <c r="A152" s="241"/>
      <c r="B152" s="407"/>
      <c r="C152" s="408"/>
      <c r="D152" s="407"/>
      <c r="E152" s="407"/>
      <c r="F152" s="409"/>
      <c r="G152" s="195"/>
      <c r="H152" s="239"/>
      <c r="I152" s="239"/>
      <c r="W152" s="742">
        <v>40</v>
      </c>
      <c r="X152" s="773">
        <v>15.95</v>
      </c>
      <c r="Y152" s="773">
        <v>46.47</v>
      </c>
      <c r="Z152" s="773">
        <v>5.36</v>
      </c>
      <c r="AA152" s="773">
        <v>7.69</v>
      </c>
      <c r="AB152" s="773">
        <v>3.16</v>
      </c>
      <c r="AC152" s="774">
        <v>61.54</v>
      </c>
      <c r="AD152" s="773">
        <v>37.93</v>
      </c>
      <c r="AE152" s="773">
        <v>7.92</v>
      </c>
      <c r="AF152" s="773">
        <v>11.01</v>
      </c>
      <c r="AG152" s="773">
        <v>1.38</v>
      </c>
      <c r="AH152" s="773">
        <v>43.88</v>
      </c>
      <c r="AI152" s="773">
        <v>6.28</v>
      </c>
    </row>
    <row r="153" spans="1:35" ht="8.85" customHeight="1">
      <c r="A153" s="195"/>
      <c r="B153" s="195"/>
      <c r="C153" s="195"/>
      <c r="D153" s="195"/>
      <c r="E153" s="195"/>
      <c r="F153" s="195"/>
      <c r="G153" s="195"/>
      <c r="H153" s="242"/>
      <c r="I153" s="242"/>
      <c r="W153" s="742">
        <v>41</v>
      </c>
      <c r="X153" s="773">
        <v>15.85</v>
      </c>
      <c r="Y153" s="773">
        <v>37.270000000000003</v>
      </c>
      <c r="Z153" s="773">
        <v>6.97</v>
      </c>
      <c r="AA153" s="773">
        <v>7.1</v>
      </c>
      <c r="AB153" s="773">
        <v>2.9</v>
      </c>
      <c r="AC153" s="774">
        <v>58.12</v>
      </c>
      <c r="AD153" s="773">
        <v>48.92</v>
      </c>
      <c r="AE153" s="773">
        <v>8.59</v>
      </c>
      <c r="AF153" s="773">
        <v>11</v>
      </c>
      <c r="AG153" s="773">
        <v>1.32</v>
      </c>
      <c r="AH153" s="773">
        <v>45.63</v>
      </c>
      <c r="AI153" s="773">
        <v>9.93</v>
      </c>
    </row>
    <row r="154" spans="1:35" ht="8.85" customHeight="1">
      <c r="A154" s="197"/>
      <c r="B154" s="197"/>
      <c r="C154" s="197"/>
      <c r="D154" s="197"/>
      <c r="E154" s="197"/>
      <c r="F154" s="197"/>
      <c r="G154" s="197"/>
      <c r="H154" s="197"/>
      <c r="I154" s="197"/>
      <c r="W154" s="742">
        <v>42</v>
      </c>
      <c r="X154" s="773">
        <v>15.55</v>
      </c>
      <c r="Y154" s="773">
        <v>48.57</v>
      </c>
      <c r="Z154" s="773">
        <v>11.1</v>
      </c>
      <c r="AA154" s="773">
        <v>6.76</v>
      </c>
      <c r="AB154" s="773">
        <v>2.87</v>
      </c>
      <c r="AC154" s="774">
        <v>58.89</v>
      </c>
      <c r="AD154" s="773">
        <v>55.62</v>
      </c>
      <c r="AE154" s="773">
        <v>9.51</v>
      </c>
      <c r="AF154" s="773">
        <v>11.01</v>
      </c>
      <c r="AG154" s="773">
        <v>1.22</v>
      </c>
      <c r="AH154" s="773">
        <v>52.62</v>
      </c>
      <c r="AI154" s="773">
        <v>9.68</v>
      </c>
    </row>
    <row r="155" spans="1:35" ht="8.85" customHeight="1">
      <c r="A155" s="197"/>
      <c r="B155" s="197"/>
      <c r="C155" s="197"/>
      <c r="D155" s="197"/>
      <c r="E155" s="197"/>
      <c r="F155" s="197"/>
      <c r="G155" s="197"/>
      <c r="H155" s="197"/>
      <c r="I155" s="197"/>
      <c r="V155" s="742">
        <v>43</v>
      </c>
      <c r="W155" s="742">
        <v>43</v>
      </c>
      <c r="X155" s="773">
        <v>13.17</v>
      </c>
      <c r="Y155" s="773">
        <v>35.32</v>
      </c>
      <c r="Z155" s="773">
        <v>6.01</v>
      </c>
      <c r="AA155" s="773">
        <v>6.53</v>
      </c>
      <c r="AB155" s="773">
        <v>2.37</v>
      </c>
      <c r="AC155" s="774">
        <v>69.2</v>
      </c>
      <c r="AD155" s="773">
        <v>54.58</v>
      </c>
      <c r="AE155" s="773">
        <v>8.23</v>
      </c>
      <c r="AF155" s="773">
        <v>11.01</v>
      </c>
      <c r="AG155" s="773">
        <v>1.35</v>
      </c>
      <c r="AH155" s="773">
        <v>50.71</v>
      </c>
      <c r="AI155" s="773">
        <v>10.33</v>
      </c>
    </row>
    <row r="156" spans="1:35" ht="8.85" customHeight="1">
      <c r="A156" s="197"/>
      <c r="B156" s="197"/>
      <c r="C156" s="197"/>
      <c r="D156" s="197"/>
      <c r="E156" s="197"/>
      <c r="F156" s="197"/>
      <c r="G156" s="197"/>
      <c r="H156" s="197"/>
      <c r="I156" s="197"/>
      <c r="W156" s="742">
        <v>44</v>
      </c>
      <c r="X156" s="773">
        <v>13.18</v>
      </c>
      <c r="Y156" s="773">
        <v>36.83</v>
      </c>
      <c r="Z156" s="773">
        <v>4.57</v>
      </c>
      <c r="AA156" s="773">
        <v>7.58</v>
      </c>
      <c r="AB156" s="773">
        <v>4.8899999999999997</v>
      </c>
      <c r="AC156" s="774">
        <v>51.59</v>
      </c>
      <c r="AD156" s="773">
        <v>57.65</v>
      </c>
      <c r="AE156" s="773">
        <v>7.72</v>
      </c>
      <c r="AF156" s="773">
        <v>11.01</v>
      </c>
      <c r="AG156" s="773">
        <v>1.47</v>
      </c>
      <c r="AH156" s="773">
        <v>48.41</v>
      </c>
      <c r="AI156" s="773">
        <v>11.29</v>
      </c>
    </row>
    <row r="157" spans="1:35" ht="8.85" customHeight="1">
      <c r="A157" s="197"/>
      <c r="B157" s="197"/>
      <c r="C157" s="197"/>
      <c r="D157" s="197"/>
      <c r="E157" s="197"/>
      <c r="F157" s="197"/>
      <c r="G157" s="197"/>
      <c r="H157" s="197"/>
      <c r="I157" s="197"/>
      <c r="W157" s="742">
        <v>45</v>
      </c>
      <c r="X157" s="773">
        <v>13.49</v>
      </c>
      <c r="Y157" s="773">
        <v>39.520000000000003</v>
      </c>
      <c r="Z157" s="773">
        <v>4.83</v>
      </c>
      <c r="AA157" s="773">
        <v>6.95</v>
      </c>
      <c r="AB157" s="773">
        <v>1.61</v>
      </c>
      <c r="AC157" s="774">
        <v>72.92</v>
      </c>
      <c r="AD157" s="773">
        <v>67.069999999999993</v>
      </c>
      <c r="AE157" s="773">
        <v>6.9</v>
      </c>
      <c r="AF157" s="773">
        <v>11</v>
      </c>
      <c r="AG157" s="773">
        <v>1.42</v>
      </c>
      <c r="AH157" s="773">
        <v>47.24</v>
      </c>
      <c r="AI157" s="773">
        <v>9</v>
      </c>
    </row>
    <row r="158" spans="1:35" ht="8.85" customHeight="1">
      <c r="A158" s="197"/>
      <c r="B158" s="197"/>
      <c r="C158" s="197"/>
      <c r="D158" s="197"/>
      <c r="E158" s="197"/>
      <c r="F158" s="197"/>
      <c r="G158" s="197"/>
      <c r="H158" s="197"/>
      <c r="I158" s="197"/>
      <c r="W158" s="742">
        <v>46</v>
      </c>
      <c r="X158" s="773">
        <v>15.4</v>
      </c>
      <c r="Y158" s="773">
        <v>53.38</v>
      </c>
      <c r="Z158" s="773">
        <v>3.73</v>
      </c>
      <c r="AA158" s="773">
        <v>6.86</v>
      </c>
      <c r="AB158" s="773">
        <v>1.64</v>
      </c>
      <c r="AC158" s="774">
        <v>58.4</v>
      </c>
      <c r="AD158" s="773">
        <v>34.979999999999997</v>
      </c>
      <c r="AE158" s="773">
        <v>5.07</v>
      </c>
      <c r="AF158" s="773">
        <v>11.01</v>
      </c>
      <c r="AG158" s="773">
        <v>1.38</v>
      </c>
      <c r="AH158" s="773">
        <v>40.61</v>
      </c>
      <c r="AI158" s="773">
        <v>8.81</v>
      </c>
    </row>
    <row r="159" spans="1:35" ht="8.85" customHeight="1">
      <c r="A159" s="197"/>
      <c r="B159" s="197"/>
      <c r="C159" s="197"/>
      <c r="D159" s="197"/>
      <c r="E159" s="197"/>
      <c r="F159" s="197"/>
      <c r="G159" s="197"/>
      <c r="H159" s="197"/>
      <c r="I159" s="197"/>
      <c r="W159" s="742">
        <v>47</v>
      </c>
      <c r="X159" s="773">
        <v>16.41</v>
      </c>
      <c r="Y159" s="773">
        <v>61.85</v>
      </c>
      <c r="Z159" s="773">
        <v>2.52</v>
      </c>
      <c r="AA159" s="773">
        <v>6.99</v>
      </c>
      <c r="AB159" s="773">
        <v>1.51</v>
      </c>
      <c r="AC159" s="774">
        <v>52.55</v>
      </c>
      <c r="AD159" s="773">
        <v>29.08</v>
      </c>
      <c r="AE159" s="773">
        <v>4.2699999999999996</v>
      </c>
      <c r="AF159" s="773">
        <v>11</v>
      </c>
      <c r="AG159" s="773">
        <v>1.63</v>
      </c>
      <c r="AH159" s="773">
        <v>41.63</v>
      </c>
      <c r="AI159" s="773">
        <v>9.35</v>
      </c>
    </row>
    <row r="160" spans="1:35" ht="8.85" customHeight="1">
      <c r="A160" s="197"/>
      <c r="B160" s="197"/>
      <c r="C160" s="197"/>
      <c r="D160" s="197"/>
      <c r="E160" s="197"/>
      <c r="F160" s="197"/>
      <c r="G160" s="197"/>
      <c r="H160" s="197"/>
      <c r="I160" s="197"/>
      <c r="V160" s="742">
        <v>48</v>
      </c>
      <c r="W160" s="742">
        <v>48</v>
      </c>
      <c r="X160" s="773">
        <v>16.329999999999998</v>
      </c>
      <c r="Y160" s="773">
        <v>65.33</v>
      </c>
      <c r="Z160" s="773">
        <v>3.57</v>
      </c>
      <c r="AA160" s="773">
        <v>7.11</v>
      </c>
      <c r="AB160" s="773">
        <v>1.47</v>
      </c>
      <c r="AC160" s="774">
        <v>53.43</v>
      </c>
      <c r="AD160" s="773">
        <v>88.06</v>
      </c>
      <c r="AE160" s="773">
        <v>7.88</v>
      </c>
      <c r="AF160" s="773">
        <v>10.86</v>
      </c>
      <c r="AG160" s="773">
        <v>1.6</v>
      </c>
      <c r="AH160" s="773">
        <v>41.01</v>
      </c>
      <c r="AI160" s="773">
        <v>14.19</v>
      </c>
    </row>
    <row r="161" spans="1:35" ht="8.85" customHeight="1">
      <c r="A161" s="197"/>
      <c r="B161" s="197"/>
      <c r="C161" s="197"/>
      <c r="D161" s="197"/>
      <c r="E161" s="197"/>
      <c r="F161" s="197"/>
      <c r="G161" s="197"/>
      <c r="H161" s="197"/>
      <c r="I161" s="197"/>
      <c r="W161" s="742">
        <v>49</v>
      </c>
      <c r="X161" s="773">
        <v>20.239999999999998</v>
      </c>
      <c r="Y161" s="773">
        <v>66.680000000000007</v>
      </c>
      <c r="Z161" s="773">
        <v>6.1</v>
      </c>
      <c r="AA161" s="773">
        <v>8.43</v>
      </c>
      <c r="AB161" s="773">
        <v>2.2400000000000002</v>
      </c>
      <c r="AC161" s="774">
        <v>61.07</v>
      </c>
      <c r="AD161" s="773">
        <v>106.59</v>
      </c>
      <c r="AE161" s="773">
        <v>16.09</v>
      </c>
      <c r="AF161" s="773">
        <v>10.5</v>
      </c>
      <c r="AG161" s="773">
        <v>1.1200000000000001</v>
      </c>
      <c r="AH161" s="773">
        <v>83.6</v>
      </c>
      <c r="AI161" s="773">
        <v>22.62</v>
      </c>
    </row>
    <row r="162" spans="1:35" ht="8.85" customHeight="1">
      <c r="A162" s="197"/>
      <c r="B162" s="197"/>
      <c r="C162" s="197"/>
      <c r="D162" s="197"/>
      <c r="E162" s="197"/>
      <c r="F162" s="197"/>
      <c r="G162" s="197"/>
      <c r="H162" s="197"/>
      <c r="I162" s="197"/>
      <c r="W162" s="742">
        <v>50</v>
      </c>
      <c r="X162" s="773">
        <v>19.809999999999999</v>
      </c>
      <c r="Y162" s="773">
        <v>61.31</v>
      </c>
      <c r="Z162" s="773">
        <v>6.69</v>
      </c>
      <c r="AA162" s="773">
        <v>8.32</v>
      </c>
      <c r="AB162" s="773">
        <v>2.19</v>
      </c>
      <c r="AC162" s="774">
        <v>78.02</v>
      </c>
      <c r="AD162" s="773">
        <v>104.79</v>
      </c>
      <c r="AE162" s="773">
        <v>18.649999999999999</v>
      </c>
      <c r="AF162" s="773">
        <v>10.51</v>
      </c>
      <c r="AG162" s="773">
        <v>1.1399999999999999</v>
      </c>
      <c r="AH162" s="773">
        <v>66.8</v>
      </c>
      <c r="AI162" s="773">
        <v>22.62</v>
      </c>
    </row>
    <row r="163" spans="1:35" ht="8.85" customHeight="1">
      <c r="A163" s="197"/>
      <c r="B163" s="197"/>
      <c r="C163" s="197"/>
      <c r="D163" s="197"/>
      <c r="E163" s="197"/>
      <c r="F163" s="197"/>
      <c r="G163" s="197"/>
      <c r="H163" s="197"/>
      <c r="I163" s="197"/>
      <c r="W163" s="742">
        <v>51</v>
      </c>
      <c r="X163" s="773">
        <v>21.91</v>
      </c>
      <c r="Y163" s="773">
        <v>70.790000000000006</v>
      </c>
      <c r="Z163" s="773">
        <v>13.15</v>
      </c>
      <c r="AA163" s="773">
        <v>9.08</v>
      </c>
      <c r="AB163" s="773">
        <v>3.71</v>
      </c>
      <c r="AC163" s="774">
        <v>67.64</v>
      </c>
      <c r="AD163" s="773">
        <v>69.61</v>
      </c>
      <c r="AE163" s="773">
        <v>11.22</v>
      </c>
      <c r="AF163" s="773">
        <v>10.5</v>
      </c>
      <c r="AG163" s="773">
        <v>1.37</v>
      </c>
      <c r="AH163" s="773">
        <v>55.42</v>
      </c>
      <c r="AI163" s="773">
        <v>17.489999999999998</v>
      </c>
    </row>
    <row r="164" spans="1:35" ht="8.85" customHeight="1">
      <c r="A164" s="197"/>
      <c r="B164" s="197"/>
      <c r="C164" s="197"/>
      <c r="D164" s="197"/>
      <c r="E164" s="197"/>
      <c r="F164" s="197"/>
      <c r="G164" s="197"/>
      <c r="H164" s="197"/>
      <c r="I164" s="197"/>
      <c r="V164" s="742">
        <v>52</v>
      </c>
      <c r="W164" s="742">
        <v>52</v>
      </c>
      <c r="X164" s="773">
        <v>22</v>
      </c>
      <c r="Y164" s="773">
        <v>77.430000000000007</v>
      </c>
      <c r="Z164" s="773">
        <v>17.760000000000002</v>
      </c>
      <c r="AA164" s="773">
        <v>8.42</v>
      </c>
      <c r="AB164" s="773">
        <v>3.57</v>
      </c>
      <c r="AC164" s="774">
        <v>56.19</v>
      </c>
      <c r="AD164" s="773">
        <v>58.45</v>
      </c>
      <c r="AE164" s="773">
        <v>8.01</v>
      </c>
      <c r="AF164" s="773">
        <v>10.51</v>
      </c>
      <c r="AG164" s="773">
        <v>1.53</v>
      </c>
      <c r="AH164" s="773">
        <v>59.55</v>
      </c>
      <c r="AI164" s="773">
        <v>18.61</v>
      </c>
    </row>
    <row r="165" spans="1:35" ht="8.85" customHeight="1">
      <c r="A165" s="197"/>
      <c r="B165" s="197"/>
      <c r="C165" s="197"/>
      <c r="D165" s="197"/>
      <c r="E165" s="197"/>
      <c r="F165" s="197"/>
      <c r="G165" s="197"/>
      <c r="H165" s="197"/>
      <c r="I165" s="197"/>
      <c r="U165" s="761">
        <v>2017</v>
      </c>
      <c r="V165" s="789">
        <v>1</v>
      </c>
      <c r="W165" s="760">
        <v>1</v>
      </c>
      <c r="X165" s="773">
        <v>41.55</v>
      </c>
      <c r="Y165" s="773">
        <v>103.58</v>
      </c>
      <c r="Z165" s="773">
        <v>29.67</v>
      </c>
      <c r="AA165" s="773">
        <v>13.85</v>
      </c>
      <c r="AB165" s="773">
        <v>11.3</v>
      </c>
      <c r="AC165" s="774">
        <v>104.02</v>
      </c>
      <c r="AD165" s="773">
        <v>148.43</v>
      </c>
      <c r="AE165" s="773">
        <v>24.1</v>
      </c>
      <c r="AF165" s="773">
        <v>10.220000000000001</v>
      </c>
      <c r="AG165" s="773">
        <v>3.28</v>
      </c>
      <c r="AH165" s="773">
        <v>89.46</v>
      </c>
      <c r="AI165" s="773">
        <v>25.43</v>
      </c>
    </row>
    <row r="166" spans="1:35" ht="8.85" customHeight="1">
      <c r="A166" s="197"/>
      <c r="B166" s="197"/>
      <c r="C166" s="197"/>
      <c r="D166" s="197"/>
      <c r="E166" s="197"/>
      <c r="F166" s="197"/>
      <c r="G166" s="197"/>
      <c r="H166" s="197"/>
      <c r="I166" s="197"/>
      <c r="U166" s="761"/>
      <c r="V166" s="789"/>
      <c r="W166" s="760">
        <v>2</v>
      </c>
      <c r="X166" s="773">
        <v>39.6</v>
      </c>
      <c r="Y166" s="773">
        <v>105.01</v>
      </c>
      <c r="Z166" s="773">
        <v>51.2</v>
      </c>
      <c r="AA166" s="773">
        <v>14.96</v>
      </c>
      <c r="AB166" s="773">
        <v>15.4</v>
      </c>
      <c r="AC166" s="774">
        <v>143.97</v>
      </c>
      <c r="AD166" s="773">
        <v>175.88</v>
      </c>
      <c r="AE166" s="773">
        <v>33.74</v>
      </c>
      <c r="AF166" s="773">
        <v>10.17</v>
      </c>
      <c r="AG166" s="773">
        <v>6.45</v>
      </c>
      <c r="AH166" s="773">
        <v>178.14</v>
      </c>
      <c r="AI166" s="773">
        <v>55.67</v>
      </c>
    </row>
    <row r="167" spans="1:35" ht="8.85" customHeight="1">
      <c r="A167" s="197"/>
      <c r="B167" s="197"/>
      <c r="C167" s="197"/>
      <c r="D167" s="197"/>
      <c r="E167" s="197"/>
      <c r="F167" s="197"/>
      <c r="G167" s="197"/>
      <c r="H167" s="197"/>
      <c r="I167" s="197"/>
      <c r="U167" s="761"/>
      <c r="V167" s="789"/>
      <c r="W167" s="760">
        <v>3</v>
      </c>
      <c r="X167" s="773">
        <v>73.650000000000006</v>
      </c>
      <c r="Y167" s="773">
        <v>137.41</v>
      </c>
      <c r="Z167" s="773">
        <v>43.26</v>
      </c>
      <c r="AA167" s="773">
        <v>28.98</v>
      </c>
      <c r="AB167" s="773">
        <v>21.94</v>
      </c>
      <c r="AC167" s="774">
        <v>355.12</v>
      </c>
      <c r="AD167" s="773">
        <v>177.57</v>
      </c>
      <c r="AE167" s="773">
        <v>35.49</v>
      </c>
      <c r="AF167" s="773">
        <v>10</v>
      </c>
      <c r="AG167" s="773">
        <v>9.0500000000000007</v>
      </c>
      <c r="AH167" s="773">
        <v>174.94</v>
      </c>
      <c r="AI167" s="773">
        <v>58.31</v>
      </c>
    </row>
    <row r="168" spans="1:35" ht="8.85" customHeight="1">
      <c r="A168" s="197"/>
      <c r="B168" s="197"/>
      <c r="C168" s="197"/>
      <c r="D168" s="197"/>
      <c r="E168" s="197"/>
      <c r="F168" s="197"/>
      <c r="G168" s="197"/>
      <c r="H168" s="197"/>
      <c r="I168" s="197"/>
      <c r="U168" s="761"/>
      <c r="V168" s="789">
        <v>4</v>
      </c>
      <c r="W168" s="760">
        <v>4</v>
      </c>
      <c r="X168" s="773">
        <v>65.03</v>
      </c>
      <c r="Y168" s="773">
        <v>127.83</v>
      </c>
      <c r="Z168" s="773">
        <v>32.72</v>
      </c>
      <c r="AA168" s="773">
        <v>30.46</v>
      </c>
      <c r="AB168" s="773">
        <v>23.91</v>
      </c>
      <c r="AC168" s="774">
        <v>519.4</v>
      </c>
      <c r="AD168" s="773">
        <v>205.76</v>
      </c>
      <c r="AE168" s="773">
        <v>48.48</v>
      </c>
      <c r="AF168" s="773">
        <v>10</v>
      </c>
      <c r="AG168" s="773">
        <v>2.4300000000000002</v>
      </c>
      <c r="AH168" s="773">
        <v>141.31</v>
      </c>
      <c r="AI168" s="773">
        <v>47.49</v>
      </c>
    </row>
    <row r="169" spans="1:35" ht="8.85" customHeight="1">
      <c r="A169" s="197"/>
      <c r="B169" s="197"/>
      <c r="C169" s="197"/>
      <c r="D169" s="197"/>
      <c r="E169" s="197"/>
      <c r="F169" s="197"/>
      <c r="G169" s="197"/>
      <c r="H169" s="197"/>
      <c r="I169" s="197"/>
      <c r="W169" s="760">
        <v>5</v>
      </c>
      <c r="X169" s="742">
        <v>56.95</v>
      </c>
      <c r="Y169" s="742">
        <v>97.31</v>
      </c>
      <c r="Z169" s="742">
        <v>48.46</v>
      </c>
      <c r="AA169" s="742">
        <v>21.36</v>
      </c>
      <c r="AB169" s="742">
        <v>18.07</v>
      </c>
      <c r="AC169" s="742">
        <v>330.78</v>
      </c>
      <c r="AD169" s="742">
        <v>123.41</v>
      </c>
      <c r="AE169" s="742">
        <v>25.33</v>
      </c>
      <c r="AF169" s="742">
        <v>11.41</v>
      </c>
      <c r="AG169" s="742">
        <v>2.87</v>
      </c>
      <c r="AH169" s="742">
        <v>123.59</v>
      </c>
      <c r="AI169" s="742">
        <v>45.46</v>
      </c>
    </row>
    <row r="170" spans="1:35" ht="8.85" customHeight="1">
      <c r="A170" s="197"/>
      <c r="B170" s="197"/>
      <c r="C170" s="197"/>
      <c r="D170" s="197"/>
      <c r="E170" s="197"/>
      <c r="F170" s="197"/>
      <c r="G170" s="197"/>
      <c r="H170" s="197"/>
      <c r="I170" s="197"/>
      <c r="W170" s="760">
        <v>6</v>
      </c>
      <c r="X170" s="742">
        <v>61.87</v>
      </c>
      <c r="Y170" s="742">
        <v>123.44</v>
      </c>
      <c r="Z170" s="742">
        <v>72.52</v>
      </c>
      <c r="AA170" s="742">
        <v>25.42</v>
      </c>
      <c r="AB170" s="742">
        <v>21.42</v>
      </c>
      <c r="AC170" s="742">
        <v>200.58</v>
      </c>
      <c r="AD170" s="742">
        <v>108.48</v>
      </c>
      <c r="AE170" s="742">
        <v>22.99</v>
      </c>
      <c r="AF170" s="742">
        <v>10.57</v>
      </c>
      <c r="AG170" s="742">
        <v>3.01</v>
      </c>
      <c r="AH170" s="742">
        <v>85.48</v>
      </c>
      <c r="AI170" s="742">
        <v>8.9600000000000009</v>
      </c>
    </row>
    <row r="171" spans="1:35" ht="8.85" customHeight="1">
      <c r="A171" s="197"/>
      <c r="B171" s="197"/>
      <c r="C171" s="197"/>
      <c r="D171" s="197"/>
      <c r="E171" s="197"/>
      <c r="F171" s="197"/>
      <c r="G171" s="197"/>
      <c r="H171" s="197"/>
      <c r="I171" s="197"/>
      <c r="W171" s="760">
        <v>7</v>
      </c>
      <c r="X171" s="742">
        <v>77.569999999999993</v>
      </c>
      <c r="Y171" s="742">
        <v>145.02000000000001</v>
      </c>
      <c r="Z171" s="742">
        <v>59.16</v>
      </c>
      <c r="AA171" s="742">
        <v>35.43</v>
      </c>
      <c r="AB171" s="742">
        <v>25.12</v>
      </c>
      <c r="AC171" s="742">
        <v>393.69</v>
      </c>
      <c r="AD171" s="742">
        <v>144.62</v>
      </c>
      <c r="AE171" s="742">
        <v>39.44</v>
      </c>
      <c r="AF171" s="742">
        <v>10</v>
      </c>
      <c r="AG171" s="742">
        <v>2.88</v>
      </c>
      <c r="AH171" s="742">
        <v>100.57</v>
      </c>
      <c r="AI171" s="742">
        <v>9.42</v>
      </c>
    </row>
    <row r="172" spans="1:35" ht="8.85" customHeight="1">
      <c r="A172" s="197"/>
      <c r="B172" s="197"/>
      <c r="C172" s="197"/>
      <c r="D172" s="197"/>
      <c r="E172" s="197"/>
      <c r="F172" s="197"/>
      <c r="G172" s="197"/>
      <c r="H172" s="197"/>
      <c r="I172" s="197"/>
      <c r="V172" s="742">
        <v>8</v>
      </c>
      <c r="W172" s="760">
        <v>8</v>
      </c>
      <c r="X172" s="742">
        <v>86.94</v>
      </c>
      <c r="Y172" s="742">
        <v>175.03</v>
      </c>
      <c r="Z172" s="742">
        <v>24.36</v>
      </c>
      <c r="AA172" s="742">
        <v>30.45</v>
      </c>
      <c r="AB172" s="742">
        <v>23.33</v>
      </c>
      <c r="AC172" s="742">
        <v>345.37</v>
      </c>
      <c r="AD172" s="742">
        <v>140.63</v>
      </c>
      <c r="AE172" s="742">
        <v>30.47</v>
      </c>
      <c r="AF172" s="742">
        <v>9.58</v>
      </c>
      <c r="AG172" s="742">
        <v>2.0699999999999998</v>
      </c>
      <c r="AH172" s="742">
        <v>163.72999999999999</v>
      </c>
      <c r="AI172" s="742">
        <v>58.84</v>
      </c>
    </row>
    <row r="173" spans="1:35" ht="8.85" customHeight="1">
      <c r="A173" s="197"/>
      <c r="B173" s="197"/>
      <c r="C173" s="197"/>
      <c r="D173" s="197"/>
      <c r="E173" s="197"/>
      <c r="F173" s="197"/>
      <c r="G173" s="197"/>
      <c r="H173" s="197"/>
      <c r="I173" s="197"/>
      <c r="W173" s="760">
        <v>9</v>
      </c>
      <c r="X173" s="742">
        <v>85.13</v>
      </c>
      <c r="Y173" s="742">
        <v>206.14</v>
      </c>
      <c r="Z173" s="742">
        <v>39.07</v>
      </c>
      <c r="AA173" s="742">
        <v>37.72</v>
      </c>
      <c r="AB173" s="742">
        <v>24.83</v>
      </c>
      <c r="AC173" s="742">
        <v>567.22</v>
      </c>
      <c r="AD173" s="742">
        <v>245.85</v>
      </c>
      <c r="AE173" s="742">
        <v>67.56</v>
      </c>
      <c r="AF173" s="742">
        <v>9.01</v>
      </c>
      <c r="AG173" s="742">
        <v>7.33</v>
      </c>
      <c r="AH173" s="742">
        <v>285.31</v>
      </c>
      <c r="AI173" s="742">
        <v>102.26</v>
      </c>
    </row>
    <row r="174" spans="1:35" ht="8.85" customHeight="1">
      <c r="A174" s="197"/>
      <c r="B174" s="197"/>
      <c r="C174" s="197"/>
      <c r="D174" s="197"/>
      <c r="E174" s="197"/>
      <c r="F174" s="197"/>
      <c r="G174" s="197"/>
      <c r="H174" s="197"/>
      <c r="I174" s="197"/>
      <c r="W174" s="742">
        <v>10</v>
      </c>
      <c r="X174" s="742">
        <v>84.78</v>
      </c>
      <c r="Y174" s="742">
        <v>270.17</v>
      </c>
      <c r="Z174" s="742">
        <v>109.16</v>
      </c>
      <c r="AA174" s="742">
        <v>36.46</v>
      </c>
      <c r="AB174" s="742">
        <v>24.95</v>
      </c>
      <c r="AC174" s="742">
        <v>467.04</v>
      </c>
      <c r="AD174" s="742">
        <v>188.01</v>
      </c>
      <c r="AE174" s="742">
        <v>50.5</v>
      </c>
      <c r="AF174" s="742">
        <v>10.06</v>
      </c>
      <c r="AG174" s="742">
        <v>3.71</v>
      </c>
      <c r="AH174" s="742">
        <v>374.33</v>
      </c>
      <c r="AI174" s="742">
        <v>83.74</v>
      </c>
    </row>
    <row r="175" spans="1:35" ht="8.85" customHeight="1">
      <c r="A175" s="197"/>
      <c r="B175" s="197"/>
      <c r="C175" s="197"/>
      <c r="D175" s="197"/>
      <c r="E175" s="197"/>
      <c r="F175" s="197"/>
      <c r="G175" s="197"/>
      <c r="H175" s="197"/>
      <c r="I175" s="197"/>
      <c r="W175" s="742">
        <v>11</v>
      </c>
      <c r="X175" s="742">
        <v>84.78</v>
      </c>
      <c r="Y175" s="742">
        <v>376.42</v>
      </c>
      <c r="Z175" s="742">
        <v>188.18</v>
      </c>
      <c r="AA175" s="742">
        <v>35.590000000000003</v>
      </c>
      <c r="AB175" s="742">
        <v>26.89</v>
      </c>
      <c r="AC175" s="742">
        <v>448.3</v>
      </c>
      <c r="AD175" s="742">
        <v>169.95</v>
      </c>
      <c r="AE175" s="742">
        <v>51.21</v>
      </c>
      <c r="AF175" s="742">
        <v>26.15</v>
      </c>
      <c r="AG175" s="742">
        <v>8.66</v>
      </c>
      <c r="AH175" s="742">
        <v>219.86</v>
      </c>
      <c r="AI175" s="742">
        <v>62.42</v>
      </c>
    </row>
    <row r="176" spans="1:35" ht="8.85" customHeight="1">
      <c r="A176" s="197"/>
      <c r="B176" s="197"/>
      <c r="C176" s="197"/>
      <c r="D176" s="197"/>
      <c r="E176" s="197"/>
      <c r="F176" s="197"/>
      <c r="G176" s="197"/>
      <c r="H176" s="197"/>
      <c r="I176" s="197"/>
      <c r="V176" s="742">
        <v>12</v>
      </c>
      <c r="W176" s="742">
        <v>12</v>
      </c>
      <c r="X176" s="742">
        <v>106.16</v>
      </c>
      <c r="Y176" s="742">
        <v>351.57</v>
      </c>
      <c r="Z176" s="742">
        <v>159.6</v>
      </c>
      <c r="AA176" s="742">
        <v>37.82</v>
      </c>
      <c r="AB176" s="742">
        <v>20.6</v>
      </c>
      <c r="AC176" s="742">
        <v>350.87</v>
      </c>
      <c r="AD176" s="742">
        <v>146.01</v>
      </c>
      <c r="AE176" s="742">
        <v>38.08</v>
      </c>
      <c r="AF176" s="742">
        <v>12.43</v>
      </c>
      <c r="AG176" s="742">
        <v>5.63</v>
      </c>
      <c r="AH176" s="742">
        <v>190.11</v>
      </c>
      <c r="AI176" s="742">
        <v>52.01</v>
      </c>
    </row>
    <row r="177" spans="1:35" ht="8.85" customHeight="1">
      <c r="A177" s="197"/>
      <c r="B177" s="197"/>
      <c r="C177" s="197"/>
      <c r="D177" s="197"/>
      <c r="E177" s="197"/>
      <c r="F177" s="197"/>
      <c r="G177" s="197"/>
      <c r="H177" s="197"/>
      <c r="I177" s="197"/>
      <c r="W177" s="742">
        <v>13</v>
      </c>
      <c r="X177" s="742">
        <v>101.71</v>
      </c>
      <c r="Y177" s="742">
        <v>384.37</v>
      </c>
      <c r="Z177" s="742">
        <v>161.77000000000001</v>
      </c>
      <c r="AA177" s="742">
        <v>35.93</v>
      </c>
      <c r="AB177" s="742">
        <v>25.47</v>
      </c>
      <c r="AC177" s="742">
        <v>380.48</v>
      </c>
      <c r="AD177" s="742">
        <v>173.02</v>
      </c>
      <c r="AE177" s="742">
        <v>38.869999999999997</v>
      </c>
      <c r="AF177" s="742">
        <v>11.98</v>
      </c>
      <c r="AG177" s="742">
        <v>5.83</v>
      </c>
      <c r="AH177" s="742">
        <v>272.08999999999997</v>
      </c>
      <c r="AI177" s="742">
        <v>65.430000000000007</v>
      </c>
    </row>
    <row r="178" spans="1:35" ht="8.85" customHeight="1">
      <c r="A178" s="197"/>
      <c r="B178" s="197"/>
      <c r="C178" s="197"/>
      <c r="D178" s="197"/>
      <c r="E178" s="197"/>
      <c r="F178" s="197"/>
      <c r="G178" s="197"/>
      <c r="H178" s="197"/>
      <c r="I178" s="197"/>
      <c r="W178" s="742">
        <v>14</v>
      </c>
      <c r="X178" s="742">
        <v>83.1</v>
      </c>
      <c r="Y178" s="742">
        <v>337.84</v>
      </c>
      <c r="Z178" s="742">
        <v>115.43</v>
      </c>
      <c r="AA178" s="742">
        <v>42.9</v>
      </c>
      <c r="AB178" s="742">
        <v>27.42</v>
      </c>
      <c r="AC178" s="742">
        <v>427.28</v>
      </c>
      <c r="AD178" s="742">
        <v>137.65</v>
      </c>
      <c r="AE178" s="742">
        <v>35.950000000000003</v>
      </c>
      <c r="AF178" s="742">
        <v>28.72</v>
      </c>
      <c r="AG178" s="742">
        <v>4.95</v>
      </c>
      <c r="AH178" s="742">
        <v>301.82</v>
      </c>
      <c r="AI178" s="742">
        <v>71.06</v>
      </c>
    </row>
    <row r="179" spans="1:35" ht="8.85" customHeight="1">
      <c r="A179" s="197"/>
      <c r="B179" s="197"/>
      <c r="C179" s="197"/>
      <c r="D179" s="197"/>
      <c r="E179" s="197"/>
      <c r="F179" s="197"/>
      <c r="G179" s="197"/>
      <c r="H179" s="197"/>
      <c r="I179" s="197"/>
      <c r="W179" s="742">
        <v>15</v>
      </c>
      <c r="X179" s="742">
        <v>61.23</v>
      </c>
      <c r="Y179" s="742">
        <v>282.32</v>
      </c>
      <c r="Z179" s="742">
        <v>98.92</v>
      </c>
      <c r="AA179" s="742">
        <v>31.19</v>
      </c>
      <c r="AB179" s="742">
        <v>20.8</v>
      </c>
      <c r="AC179" s="742">
        <v>334.14</v>
      </c>
      <c r="AD179" s="742">
        <v>129.9</v>
      </c>
      <c r="AE179" s="742">
        <v>29.93</v>
      </c>
      <c r="AF179" s="742">
        <v>16.28</v>
      </c>
      <c r="AG179" s="742">
        <v>1.82</v>
      </c>
      <c r="AH179" s="742">
        <v>203.49</v>
      </c>
      <c r="AI179" s="742">
        <v>77.099999999999994</v>
      </c>
    </row>
    <row r="180" spans="1:35" ht="8.85" customHeight="1">
      <c r="A180" s="197"/>
      <c r="B180" s="197"/>
      <c r="C180" s="197"/>
      <c r="D180" s="197"/>
      <c r="E180" s="197"/>
      <c r="F180" s="197"/>
      <c r="G180" s="197"/>
      <c r="H180" s="197"/>
      <c r="I180" s="197"/>
      <c r="V180" s="742">
        <v>16</v>
      </c>
      <c r="W180" s="742">
        <v>16</v>
      </c>
      <c r="X180" s="742">
        <v>49.8</v>
      </c>
      <c r="Y180" s="742">
        <v>191.65</v>
      </c>
      <c r="Z180" s="742">
        <v>82.48</v>
      </c>
      <c r="AA180" s="742">
        <v>22.8</v>
      </c>
      <c r="AB180" s="742">
        <v>15.73</v>
      </c>
      <c r="AC180" s="742">
        <v>218.96</v>
      </c>
      <c r="AD180" s="742">
        <v>100.66</v>
      </c>
      <c r="AE180" s="742">
        <v>21.85</v>
      </c>
      <c r="AF180" s="742">
        <v>15.43</v>
      </c>
      <c r="AG180" s="742">
        <v>2.33</v>
      </c>
      <c r="AH180" s="742">
        <v>155.33000000000001</v>
      </c>
      <c r="AI180" s="742">
        <v>48.77</v>
      </c>
    </row>
    <row r="181" spans="1:35" ht="8.85" customHeight="1">
      <c r="A181" s="197"/>
      <c r="B181" s="197"/>
      <c r="C181" s="197"/>
      <c r="D181" s="197"/>
      <c r="E181" s="197"/>
      <c r="F181" s="197"/>
      <c r="G181" s="197"/>
      <c r="H181" s="197"/>
      <c r="I181" s="197"/>
      <c r="W181" s="742">
        <v>17</v>
      </c>
      <c r="X181" s="742">
        <v>40.21</v>
      </c>
      <c r="Y181" s="742">
        <v>160.35</v>
      </c>
      <c r="Z181" s="742">
        <v>77.02</v>
      </c>
      <c r="AA181" s="742">
        <v>20.18</v>
      </c>
      <c r="AB181" s="742">
        <v>13.18</v>
      </c>
      <c r="AC181" s="742">
        <v>180.47</v>
      </c>
      <c r="AD181" s="742">
        <v>91.24</v>
      </c>
      <c r="AE181" s="742">
        <v>18.89</v>
      </c>
      <c r="AF181" s="742">
        <v>12.29</v>
      </c>
      <c r="AG181" s="742">
        <v>1.9</v>
      </c>
      <c r="AH181" s="742">
        <v>111.37</v>
      </c>
      <c r="AI181" s="742">
        <v>34.409999999999997</v>
      </c>
    </row>
    <row r="182" spans="1:35" ht="8.85" customHeight="1">
      <c r="A182" s="197"/>
      <c r="B182" s="197"/>
      <c r="C182" s="197"/>
      <c r="D182" s="197"/>
      <c r="E182" s="197"/>
      <c r="F182" s="197"/>
      <c r="G182" s="197"/>
      <c r="H182" s="197"/>
      <c r="I182" s="197"/>
      <c r="U182" s="762"/>
      <c r="V182" s="761"/>
      <c r="W182" s="760">
        <v>18</v>
      </c>
      <c r="X182" s="791">
        <v>43.46</v>
      </c>
      <c r="Y182" s="791">
        <v>136.65</v>
      </c>
      <c r="Z182" s="791">
        <v>62.63</v>
      </c>
      <c r="AA182" s="791">
        <v>19.84</v>
      </c>
      <c r="AB182" s="791">
        <v>14.23</v>
      </c>
      <c r="AC182" s="791">
        <v>212.89</v>
      </c>
      <c r="AD182" s="791">
        <v>98.95</v>
      </c>
      <c r="AE182" s="791">
        <v>19.899999999999999</v>
      </c>
      <c r="AF182" s="791">
        <v>11.64</v>
      </c>
      <c r="AG182" s="791">
        <v>1.46</v>
      </c>
      <c r="AH182" s="791">
        <v>117.05</v>
      </c>
      <c r="AI182" s="791">
        <v>28.8</v>
      </c>
    </row>
    <row r="183" spans="1:35" ht="8.85" customHeight="1">
      <c r="A183" s="197"/>
      <c r="B183" s="197"/>
      <c r="C183" s="197"/>
      <c r="D183" s="197"/>
      <c r="E183" s="197"/>
      <c r="F183" s="197"/>
      <c r="G183" s="197"/>
      <c r="H183" s="197"/>
      <c r="I183" s="197"/>
      <c r="U183" s="762"/>
      <c r="V183" s="761"/>
      <c r="W183" s="760">
        <v>19</v>
      </c>
      <c r="X183" s="791">
        <v>35.65</v>
      </c>
      <c r="Y183" s="791">
        <v>135.97</v>
      </c>
      <c r="Z183" s="791">
        <v>93.03</v>
      </c>
      <c r="AA183" s="791">
        <v>21.4</v>
      </c>
      <c r="AB183" s="791">
        <v>15.58</v>
      </c>
      <c r="AC183" s="791">
        <v>199.54</v>
      </c>
      <c r="AD183" s="791">
        <v>89.02</v>
      </c>
      <c r="AE183" s="791">
        <v>15.9</v>
      </c>
      <c r="AF183" s="791">
        <v>11</v>
      </c>
      <c r="AG183" s="791">
        <v>1.36</v>
      </c>
      <c r="AH183" s="791">
        <v>79.2</v>
      </c>
      <c r="AI183" s="791">
        <v>22.78</v>
      </c>
    </row>
    <row r="184" spans="1:35" ht="8.85" customHeight="1">
      <c r="A184" s="197"/>
      <c r="B184" s="197"/>
      <c r="C184" s="197"/>
      <c r="D184" s="197"/>
      <c r="E184" s="197"/>
      <c r="F184" s="197"/>
      <c r="G184" s="197"/>
      <c r="H184" s="197"/>
      <c r="I184" s="197"/>
      <c r="U184" s="762"/>
      <c r="V184" s="761">
        <v>20</v>
      </c>
      <c r="W184" s="760">
        <v>20</v>
      </c>
      <c r="X184" s="791">
        <v>26.22</v>
      </c>
      <c r="Y184" s="791">
        <v>135.66</v>
      </c>
      <c r="Z184" s="791">
        <v>72.349999999999994</v>
      </c>
      <c r="AA184" s="791">
        <v>17.23</v>
      </c>
      <c r="AB184" s="791">
        <v>13.26</v>
      </c>
      <c r="AC184" s="791">
        <v>136.84</v>
      </c>
      <c r="AD184" s="791">
        <v>72.95</v>
      </c>
      <c r="AE184" s="791">
        <v>15.03</v>
      </c>
      <c r="AF184" s="791">
        <v>11</v>
      </c>
      <c r="AG184" s="791">
        <v>1.98</v>
      </c>
      <c r="AH184" s="791">
        <v>69.37</v>
      </c>
      <c r="AI184" s="791">
        <v>17.8</v>
      </c>
    </row>
    <row r="185" spans="1:35" ht="8.85" customHeight="1">
      <c r="A185" s="197"/>
      <c r="B185" s="197"/>
      <c r="C185" s="197"/>
      <c r="D185" s="197"/>
      <c r="E185" s="197"/>
      <c r="F185" s="197"/>
      <c r="G185" s="197"/>
      <c r="H185" s="197"/>
      <c r="I185" s="197"/>
      <c r="U185" s="762"/>
      <c r="V185" s="761"/>
      <c r="W185" s="760">
        <v>21</v>
      </c>
      <c r="X185" s="742">
        <v>27.95</v>
      </c>
      <c r="Y185" s="742">
        <v>113.82</v>
      </c>
      <c r="Z185" s="742">
        <v>90.75</v>
      </c>
      <c r="AA185" s="742">
        <v>16.09</v>
      </c>
      <c r="AB185" s="742">
        <v>13.67</v>
      </c>
      <c r="AC185" s="742">
        <v>116.86</v>
      </c>
      <c r="AD185" s="742">
        <v>99.42</v>
      </c>
      <c r="AE185" s="742">
        <v>20.059999999999999</v>
      </c>
      <c r="AF185" s="742">
        <v>11.01</v>
      </c>
      <c r="AG185" s="742">
        <v>1.6</v>
      </c>
      <c r="AH185" s="742">
        <v>68.8</v>
      </c>
      <c r="AI185" s="742">
        <v>17.84</v>
      </c>
    </row>
    <row r="186" spans="1:35" ht="8.85" customHeight="1">
      <c r="A186" s="197"/>
      <c r="B186" s="197"/>
      <c r="C186" s="197"/>
      <c r="D186" s="197"/>
      <c r="E186" s="197"/>
      <c r="F186" s="197"/>
      <c r="G186" s="197"/>
      <c r="H186" s="197"/>
      <c r="I186" s="197"/>
      <c r="U186" s="762"/>
      <c r="V186" s="761"/>
      <c r="W186" s="760">
        <v>22</v>
      </c>
      <c r="X186" s="742">
        <v>32.409999999999997</v>
      </c>
      <c r="Y186" s="742">
        <v>64.03</v>
      </c>
      <c r="Z186" s="742">
        <v>53.02</v>
      </c>
      <c r="AA186" s="742">
        <v>15.1</v>
      </c>
      <c r="AB186" s="742">
        <v>13.61</v>
      </c>
      <c r="AC186" s="742">
        <v>118.58</v>
      </c>
      <c r="AD186" s="742">
        <v>79.099999999999994</v>
      </c>
      <c r="AE186" s="742">
        <v>16</v>
      </c>
      <c r="AF186" s="742">
        <v>11</v>
      </c>
      <c r="AG186" s="742">
        <v>1.01</v>
      </c>
      <c r="AH186" s="742">
        <v>69.05</v>
      </c>
      <c r="AI186" s="742">
        <v>21.47</v>
      </c>
    </row>
    <row r="187" spans="1:35" ht="8.85" customHeight="1">
      <c r="A187" s="197"/>
      <c r="B187" s="197"/>
      <c r="C187" s="197"/>
      <c r="D187" s="197"/>
      <c r="E187" s="197"/>
      <c r="F187" s="197"/>
      <c r="G187" s="197"/>
      <c r="H187" s="197"/>
      <c r="I187" s="197"/>
      <c r="U187" s="762"/>
      <c r="V187" s="761"/>
      <c r="W187" s="760">
        <v>23</v>
      </c>
      <c r="X187" s="791">
        <v>28.93</v>
      </c>
      <c r="Y187" s="791">
        <v>53.15</v>
      </c>
      <c r="Z187" s="791">
        <v>32.43</v>
      </c>
      <c r="AA187" s="791">
        <v>14.28</v>
      </c>
      <c r="AB187" s="791">
        <v>12.49</v>
      </c>
      <c r="AC187" s="791">
        <v>112.05</v>
      </c>
      <c r="AD187" s="791">
        <v>63.27</v>
      </c>
      <c r="AE187" s="791">
        <v>13.78</v>
      </c>
      <c r="AF187" s="791">
        <v>11</v>
      </c>
      <c r="AG187" s="791">
        <v>1.82</v>
      </c>
      <c r="AH187" s="791">
        <v>54.09</v>
      </c>
      <c r="AI187" s="791">
        <v>21.9</v>
      </c>
    </row>
    <row r="188" spans="1:35" ht="8.85" customHeight="1">
      <c r="A188" s="197"/>
      <c r="B188" s="197"/>
      <c r="C188" s="197"/>
      <c r="D188" s="197"/>
      <c r="E188" s="197"/>
      <c r="F188" s="197"/>
      <c r="G188" s="197"/>
      <c r="H188" s="197"/>
      <c r="I188" s="197"/>
      <c r="U188" s="762"/>
      <c r="V188" s="761">
        <v>24</v>
      </c>
      <c r="W188" s="760">
        <v>24</v>
      </c>
      <c r="X188" s="791">
        <v>26.59</v>
      </c>
      <c r="Y188" s="791">
        <v>45.98</v>
      </c>
      <c r="Z188" s="791">
        <v>27.75</v>
      </c>
      <c r="AA188" s="791">
        <v>13.3</v>
      </c>
      <c r="AB188" s="791">
        <v>11.37</v>
      </c>
      <c r="AC188" s="791">
        <v>91.62</v>
      </c>
      <c r="AD188" s="791">
        <v>49.79</v>
      </c>
      <c r="AE188" s="791">
        <v>11.29</v>
      </c>
      <c r="AF188" s="791">
        <v>11</v>
      </c>
      <c r="AG188" s="791">
        <v>1.89</v>
      </c>
      <c r="AH188" s="791">
        <v>45.31</v>
      </c>
      <c r="AI188" s="791">
        <v>22.01</v>
      </c>
    </row>
    <row r="189" spans="1:35" ht="8.85" customHeight="1">
      <c r="A189" s="197"/>
      <c r="B189" s="197"/>
      <c r="C189" s="197"/>
      <c r="D189" s="197"/>
      <c r="E189" s="197"/>
      <c r="F189" s="197"/>
      <c r="G189" s="197"/>
      <c r="H189" s="197"/>
      <c r="I189" s="197"/>
      <c r="U189" s="762"/>
      <c r="V189" s="761"/>
      <c r="W189" s="760">
        <v>25</v>
      </c>
      <c r="X189" s="791">
        <v>23.61</v>
      </c>
      <c r="Y189" s="791">
        <v>38.68</v>
      </c>
      <c r="Z189" s="791">
        <v>24.81</v>
      </c>
      <c r="AA189" s="791">
        <v>12.63</v>
      </c>
      <c r="AB189" s="791">
        <v>11.05</v>
      </c>
      <c r="AC189" s="791">
        <v>81.33</v>
      </c>
      <c r="AD189" s="791">
        <v>46.74</v>
      </c>
      <c r="AE189" s="791">
        <v>10.02</v>
      </c>
      <c r="AF189" s="791">
        <v>11</v>
      </c>
      <c r="AG189" s="791">
        <v>1.77</v>
      </c>
      <c r="AH189" s="791">
        <v>40.42</v>
      </c>
      <c r="AI189" s="791">
        <v>22.48</v>
      </c>
    </row>
    <row r="190" spans="1:35" ht="8.85" customHeight="1">
      <c r="A190" s="197"/>
      <c r="B190" s="197"/>
      <c r="C190" s="197"/>
      <c r="D190" s="197"/>
      <c r="E190" s="197"/>
      <c r="F190" s="197"/>
      <c r="G190" s="197"/>
      <c r="H190" s="197"/>
      <c r="I190" s="197"/>
      <c r="U190" s="762"/>
      <c r="V190" s="761"/>
      <c r="W190" s="760">
        <v>26</v>
      </c>
      <c r="X190" s="791">
        <v>24.94</v>
      </c>
      <c r="Y190" s="791">
        <v>34.68</v>
      </c>
      <c r="Z190" s="791">
        <v>21.81</v>
      </c>
      <c r="AA190" s="791">
        <v>11.92</v>
      </c>
      <c r="AB190" s="791">
        <v>10.67</v>
      </c>
      <c r="AC190" s="791">
        <v>80.900000000000006</v>
      </c>
      <c r="AD190" s="791">
        <v>41.45</v>
      </c>
      <c r="AE190" s="791">
        <v>9.24</v>
      </c>
      <c r="AF190" s="791">
        <v>11</v>
      </c>
      <c r="AG190" s="791">
        <v>1.86</v>
      </c>
      <c r="AH190" s="791">
        <v>37.89</v>
      </c>
      <c r="AI190" s="791">
        <v>22.4</v>
      </c>
    </row>
    <row r="191" spans="1:35" ht="8.85" customHeight="1">
      <c r="A191" s="197"/>
      <c r="B191" s="197"/>
      <c r="C191" s="197"/>
      <c r="D191" s="197"/>
      <c r="E191" s="197"/>
      <c r="F191" s="197"/>
      <c r="G191" s="197"/>
      <c r="H191" s="197"/>
      <c r="I191" s="197"/>
      <c r="U191" s="762"/>
      <c r="V191" s="761"/>
      <c r="W191" s="760"/>
      <c r="X191" s="791"/>
      <c r="Y191" s="791"/>
      <c r="Z191" s="791"/>
      <c r="AA191" s="791"/>
      <c r="AB191" s="791"/>
      <c r="AC191" s="791"/>
      <c r="AD191" s="791"/>
      <c r="AE191" s="791"/>
      <c r="AF191" s="791"/>
      <c r="AG191" s="791"/>
      <c r="AH191" s="791"/>
      <c r="AI191" s="791"/>
    </row>
    <row r="192" spans="1:35" ht="8.85" customHeight="1">
      <c r="A192" s="197"/>
      <c r="B192" s="197"/>
      <c r="C192" s="197"/>
      <c r="D192" s="197"/>
      <c r="E192" s="197"/>
      <c r="F192" s="197"/>
      <c r="G192" s="197"/>
      <c r="H192" s="197"/>
      <c r="I192" s="197"/>
      <c r="U192" s="762"/>
      <c r="V192" s="761"/>
      <c r="W192" s="760"/>
      <c r="X192" s="791"/>
      <c r="Y192" s="791"/>
      <c r="Z192" s="791"/>
      <c r="AA192" s="791"/>
      <c r="AB192" s="791"/>
      <c r="AC192" s="791"/>
      <c r="AD192" s="791"/>
      <c r="AE192" s="791"/>
      <c r="AF192" s="791"/>
      <c r="AG192" s="791"/>
      <c r="AH192" s="791"/>
      <c r="AI192" s="791"/>
    </row>
    <row r="193" spans="1:35" ht="8.85" customHeight="1">
      <c r="A193" s="197"/>
      <c r="B193" s="197"/>
      <c r="C193" s="197"/>
      <c r="D193" s="197"/>
      <c r="E193" s="197"/>
      <c r="F193" s="197"/>
      <c r="G193" s="197"/>
      <c r="H193" s="197"/>
      <c r="I193" s="197"/>
      <c r="U193" s="762"/>
      <c r="V193" s="761"/>
      <c r="W193" s="760"/>
      <c r="X193" s="791"/>
      <c r="Y193" s="791"/>
      <c r="Z193" s="791"/>
      <c r="AA193" s="791"/>
      <c r="AB193" s="791"/>
      <c r="AC193" s="791"/>
      <c r="AD193" s="791"/>
      <c r="AE193" s="791"/>
      <c r="AF193" s="791"/>
      <c r="AG193" s="791"/>
      <c r="AH193" s="791"/>
      <c r="AI193" s="791"/>
    </row>
    <row r="194" spans="1:35" ht="8.85" customHeight="1">
      <c r="A194" s="197"/>
      <c r="B194" s="197"/>
      <c r="C194" s="197"/>
      <c r="D194" s="197"/>
      <c r="E194" s="197"/>
      <c r="F194" s="197"/>
      <c r="G194" s="197"/>
      <c r="H194" s="197"/>
      <c r="I194" s="197"/>
      <c r="U194" s="762"/>
      <c r="V194" s="761"/>
      <c r="W194" s="760"/>
      <c r="X194" s="791"/>
      <c r="Y194" s="791"/>
      <c r="Z194" s="791"/>
      <c r="AA194" s="791"/>
      <c r="AB194" s="791"/>
      <c r="AC194" s="791"/>
      <c r="AD194" s="791"/>
      <c r="AE194" s="791"/>
      <c r="AF194" s="791"/>
      <c r="AG194" s="791"/>
      <c r="AH194" s="791"/>
      <c r="AI194" s="791"/>
    </row>
    <row r="195" spans="1:35" ht="8.85" customHeight="1">
      <c r="A195" s="197"/>
      <c r="B195" s="197"/>
      <c r="C195" s="197"/>
      <c r="D195" s="197"/>
      <c r="E195" s="197"/>
      <c r="F195" s="197"/>
      <c r="G195" s="197"/>
      <c r="H195" s="197"/>
      <c r="I195" s="197"/>
      <c r="U195" s="762"/>
      <c r="V195" s="761"/>
      <c r="W195" s="760"/>
      <c r="X195" s="791"/>
      <c r="Y195" s="791"/>
      <c r="Z195" s="791"/>
      <c r="AA195" s="791"/>
      <c r="AB195" s="791"/>
      <c r="AC195" s="791"/>
      <c r="AD195" s="791"/>
      <c r="AE195" s="791"/>
      <c r="AF195" s="791"/>
      <c r="AG195" s="791"/>
      <c r="AH195" s="791"/>
      <c r="AI195" s="791"/>
    </row>
    <row r="196" spans="1:35" ht="8.85" customHeight="1">
      <c r="A196" s="197"/>
      <c r="B196" s="197"/>
      <c r="C196" s="197"/>
      <c r="D196" s="197"/>
      <c r="E196" s="197"/>
      <c r="F196" s="197"/>
      <c r="G196" s="197"/>
      <c r="H196" s="197"/>
      <c r="I196" s="197"/>
      <c r="U196" s="762"/>
      <c r="V196" s="761"/>
      <c r="W196" s="760"/>
      <c r="X196" s="791"/>
      <c r="Y196" s="791"/>
      <c r="Z196" s="791"/>
      <c r="AA196" s="791"/>
      <c r="AB196" s="791"/>
      <c r="AC196" s="791"/>
      <c r="AD196" s="791"/>
      <c r="AE196" s="791"/>
      <c r="AF196" s="791"/>
      <c r="AG196" s="791"/>
      <c r="AH196" s="791"/>
      <c r="AI196" s="791"/>
    </row>
    <row r="197" spans="1:35" ht="8.85" customHeight="1">
      <c r="A197" s="197"/>
      <c r="B197" s="197"/>
      <c r="C197" s="197"/>
      <c r="D197" s="197"/>
      <c r="E197" s="197"/>
      <c r="F197" s="197"/>
      <c r="G197" s="197"/>
      <c r="H197" s="197"/>
      <c r="I197" s="197"/>
      <c r="U197" s="762"/>
      <c r="V197" s="761"/>
      <c r="W197" s="760"/>
      <c r="X197" s="791"/>
      <c r="Y197" s="791"/>
      <c r="Z197" s="791"/>
      <c r="AA197" s="791"/>
      <c r="AB197" s="791"/>
      <c r="AC197" s="791"/>
      <c r="AD197" s="791"/>
      <c r="AE197" s="791"/>
      <c r="AF197" s="791"/>
      <c r="AG197" s="791"/>
      <c r="AH197" s="791"/>
      <c r="AI197" s="791"/>
    </row>
    <row r="198" spans="1:35" ht="8.85" customHeight="1">
      <c r="A198" s="197"/>
      <c r="B198" s="197"/>
      <c r="C198" s="197"/>
      <c r="D198" s="197"/>
      <c r="E198" s="197"/>
      <c r="F198" s="197"/>
      <c r="G198" s="197"/>
      <c r="H198" s="197"/>
      <c r="I198" s="197"/>
      <c r="U198" s="762"/>
      <c r="V198" s="761"/>
      <c r="W198" s="760"/>
      <c r="X198" s="791"/>
      <c r="Y198" s="791"/>
      <c r="Z198" s="791"/>
      <c r="AA198" s="791"/>
      <c r="AB198" s="791"/>
      <c r="AC198" s="791"/>
      <c r="AD198" s="791"/>
      <c r="AE198" s="791"/>
      <c r="AF198" s="791"/>
      <c r="AG198" s="791"/>
      <c r="AH198" s="791"/>
      <c r="AI198" s="791"/>
    </row>
    <row r="199" spans="1:35" ht="8.85" customHeight="1">
      <c r="A199" s="197"/>
      <c r="B199" s="197"/>
      <c r="C199" s="197"/>
      <c r="D199" s="197"/>
      <c r="E199" s="197"/>
      <c r="F199" s="197"/>
      <c r="G199" s="197"/>
      <c r="H199" s="197"/>
      <c r="I199" s="197"/>
      <c r="U199" s="762"/>
      <c r="V199" s="761"/>
      <c r="W199" s="760"/>
      <c r="X199" s="791"/>
      <c r="Y199" s="791"/>
      <c r="Z199" s="791"/>
      <c r="AA199" s="791"/>
      <c r="AB199" s="791"/>
      <c r="AC199" s="791"/>
      <c r="AD199" s="791"/>
      <c r="AE199" s="791"/>
      <c r="AF199" s="791"/>
      <c r="AG199" s="791"/>
      <c r="AH199" s="791"/>
      <c r="AI199" s="791"/>
    </row>
    <row r="200" spans="1:35" ht="8.85" customHeight="1">
      <c r="A200" s="197"/>
      <c r="B200" s="197"/>
      <c r="C200" s="197"/>
      <c r="D200" s="197"/>
      <c r="E200" s="197"/>
      <c r="F200" s="197"/>
      <c r="G200" s="197"/>
      <c r="H200" s="197"/>
      <c r="I200" s="197"/>
      <c r="U200" s="762"/>
      <c r="V200" s="761"/>
      <c r="W200" s="760"/>
      <c r="X200" s="791"/>
      <c r="Y200" s="791"/>
      <c r="Z200" s="791"/>
      <c r="AA200" s="791"/>
      <c r="AB200" s="791"/>
      <c r="AC200" s="791"/>
      <c r="AD200" s="791"/>
      <c r="AE200" s="791"/>
      <c r="AF200" s="791"/>
      <c r="AG200" s="791"/>
      <c r="AH200" s="791"/>
      <c r="AI200" s="791"/>
    </row>
    <row r="201" spans="1:35" ht="8.85" customHeight="1">
      <c r="A201" s="197"/>
      <c r="B201" s="197"/>
      <c r="C201" s="197"/>
      <c r="D201" s="197"/>
      <c r="E201" s="197"/>
      <c r="F201" s="197"/>
      <c r="G201" s="197"/>
      <c r="H201" s="197"/>
      <c r="I201" s="197"/>
      <c r="U201" s="762"/>
      <c r="V201" s="761"/>
      <c r="W201" s="760"/>
      <c r="X201" s="791"/>
      <c r="Y201" s="791"/>
      <c r="Z201" s="791"/>
      <c r="AA201" s="791"/>
      <c r="AB201" s="791"/>
      <c r="AC201" s="791"/>
      <c r="AD201" s="791"/>
      <c r="AE201" s="791"/>
      <c r="AF201" s="791"/>
      <c r="AG201" s="791"/>
      <c r="AH201" s="791"/>
      <c r="AI201" s="791"/>
    </row>
    <row r="202" spans="1:35" ht="8.85" customHeight="1">
      <c r="A202" s="197"/>
      <c r="B202" s="197"/>
      <c r="C202" s="197"/>
      <c r="D202" s="197"/>
      <c r="E202" s="197"/>
      <c r="F202" s="197"/>
      <c r="G202" s="197"/>
      <c r="H202" s="197"/>
      <c r="I202" s="197"/>
      <c r="U202" s="762"/>
      <c r="V202" s="761"/>
      <c r="W202" s="760"/>
      <c r="X202" s="791"/>
      <c r="Y202" s="791"/>
      <c r="Z202" s="791"/>
      <c r="AA202" s="791"/>
      <c r="AB202" s="791"/>
      <c r="AC202" s="791"/>
      <c r="AD202" s="791"/>
      <c r="AE202" s="791"/>
      <c r="AF202" s="791"/>
      <c r="AG202" s="791"/>
      <c r="AH202" s="791"/>
      <c r="AI202" s="791"/>
    </row>
    <row r="203" spans="1:35" ht="8.85" customHeight="1">
      <c r="A203" s="197"/>
      <c r="B203" s="197"/>
      <c r="C203" s="197"/>
      <c r="D203" s="197"/>
      <c r="E203" s="197"/>
      <c r="F203" s="197"/>
      <c r="G203" s="197"/>
      <c r="H203" s="197"/>
      <c r="I203" s="197"/>
      <c r="U203" s="762"/>
      <c r="V203" s="761"/>
      <c r="W203" s="760"/>
      <c r="X203" s="791"/>
      <c r="Y203" s="791"/>
      <c r="Z203" s="791"/>
      <c r="AA203" s="791"/>
      <c r="AB203" s="791"/>
      <c r="AC203" s="791"/>
      <c r="AD203" s="791"/>
      <c r="AE203" s="791"/>
      <c r="AF203" s="791"/>
      <c r="AG203" s="791"/>
      <c r="AH203" s="791"/>
      <c r="AI203" s="791"/>
    </row>
    <row r="204" spans="1:35" ht="8.85" customHeight="1">
      <c r="A204" s="197"/>
      <c r="B204" s="197"/>
      <c r="C204" s="197"/>
      <c r="D204" s="197"/>
      <c r="E204" s="197"/>
      <c r="F204" s="197"/>
      <c r="G204" s="197"/>
      <c r="H204" s="197"/>
      <c r="I204" s="197"/>
      <c r="U204" s="762"/>
      <c r="V204" s="761"/>
      <c r="W204" s="760"/>
      <c r="X204" s="791"/>
      <c r="Y204" s="791"/>
      <c r="Z204" s="791"/>
      <c r="AA204" s="791"/>
      <c r="AB204" s="791"/>
      <c r="AC204" s="791"/>
      <c r="AD204" s="791"/>
      <c r="AE204" s="791"/>
      <c r="AF204" s="791"/>
      <c r="AG204" s="791"/>
      <c r="AH204" s="791"/>
      <c r="AI204" s="791"/>
    </row>
    <row r="205" spans="1:35" ht="8.85" customHeight="1">
      <c r="A205" s="197"/>
      <c r="B205" s="197"/>
      <c r="C205" s="197"/>
      <c r="D205" s="197"/>
      <c r="E205" s="197"/>
      <c r="F205" s="197"/>
      <c r="G205" s="197"/>
      <c r="H205" s="197"/>
      <c r="I205" s="197"/>
      <c r="U205" s="762"/>
      <c r="V205" s="761"/>
      <c r="W205" s="760"/>
      <c r="X205" s="791"/>
      <c r="Y205" s="791"/>
      <c r="Z205" s="791"/>
      <c r="AA205" s="791"/>
      <c r="AB205" s="791"/>
      <c r="AC205" s="791"/>
      <c r="AD205" s="791"/>
      <c r="AE205" s="791"/>
      <c r="AF205" s="791"/>
      <c r="AG205" s="791"/>
      <c r="AH205" s="791"/>
      <c r="AI205" s="791"/>
    </row>
    <row r="206" spans="1:35" ht="8.85" customHeight="1">
      <c r="A206" s="197"/>
      <c r="B206" s="197"/>
      <c r="C206" s="197"/>
      <c r="D206" s="197"/>
      <c r="E206" s="197"/>
      <c r="F206" s="197"/>
      <c r="G206" s="197"/>
      <c r="H206" s="197"/>
      <c r="I206" s="197"/>
      <c r="U206" s="762"/>
      <c r="V206" s="761"/>
      <c r="W206" s="760"/>
      <c r="X206" s="791"/>
      <c r="Y206" s="791"/>
      <c r="Z206" s="791"/>
      <c r="AA206" s="791"/>
      <c r="AB206" s="791"/>
      <c r="AC206" s="791"/>
      <c r="AD206" s="791"/>
      <c r="AE206" s="791"/>
      <c r="AF206" s="791"/>
      <c r="AG206" s="791"/>
      <c r="AH206" s="791"/>
      <c r="AI206" s="791"/>
    </row>
    <row r="207" spans="1:35" ht="8.85" customHeight="1">
      <c r="A207" s="197"/>
      <c r="B207" s="197"/>
      <c r="C207" s="197"/>
      <c r="D207" s="197"/>
      <c r="E207" s="197"/>
      <c r="F207" s="197"/>
      <c r="G207" s="197"/>
      <c r="H207" s="197"/>
      <c r="I207" s="197"/>
      <c r="U207" s="762"/>
      <c r="V207" s="761"/>
      <c r="W207" s="760"/>
      <c r="X207" s="791"/>
      <c r="Y207" s="791"/>
      <c r="Z207" s="791"/>
      <c r="AA207" s="791"/>
      <c r="AB207" s="791"/>
      <c r="AC207" s="791"/>
      <c r="AD207" s="791"/>
      <c r="AE207" s="791"/>
      <c r="AF207" s="791"/>
      <c r="AG207" s="791"/>
      <c r="AH207" s="791"/>
      <c r="AI207" s="791"/>
    </row>
    <row r="208" spans="1:35" ht="8.85" customHeight="1">
      <c r="A208" s="197"/>
      <c r="B208" s="197"/>
      <c r="C208" s="197"/>
      <c r="D208" s="197"/>
      <c r="E208" s="197"/>
      <c r="F208" s="197"/>
      <c r="G208" s="197"/>
      <c r="H208" s="197"/>
      <c r="I208" s="197"/>
      <c r="U208" s="762"/>
      <c r="V208" s="761"/>
      <c r="W208" s="760"/>
      <c r="X208" s="791"/>
      <c r="Y208" s="791"/>
      <c r="Z208" s="791"/>
      <c r="AA208" s="791"/>
      <c r="AB208" s="791"/>
      <c r="AC208" s="791"/>
      <c r="AD208" s="791"/>
      <c r="AE208" s="791"/>
      <c r="AF208" s="791"/>
      <c r="AG208" s="791"/>
      <c r="AH208" s="791"/>
      <c r="AI208" s="791"/>
    </row>
    <row r="209" spans="1:35" ht="8.85" customHeight="1">
      <c r="A209" s="197"/>
      <c r="B209" s="197"/>
      <c r="C209" s="197"/>
      <c r="D209" s="197"/>
      <c r="E209" s="197"/>
      <c r="F209" s="197"/>
      <c r="G209" s="197"/>
      <c r="H209" s="197"/>
      <c r="I209" s="197"/>
      <c r="U209" s="762"/>
      <c r="V209" s="761"/>
      <c r="W209" s="760"/>
      <c r="X209" s="791"/>
      <c r="Y209" s="791"/>
      <c r="Z209" s="791"/>
      <c r="AA209" s="791"/>
      <c r="AB209" s="791"/>
      <c r="AC209" s="791"/>
      <c r="AD209" s="791"/>
      <c r="AE209" s="791"/>
      <c r="AF209" s="791"/>
      <c r="AG209" s="791"/>
      <c r="AH209" s="791"/>
      <c r="AI209" s="791"/>
    </row>
    <row r="210" spans="1:35" ht="8.85" customHeight="1">
      <c r="A210" s="197"/>
      <c r="B210" s="197"/>
      <c r="C210" s="197"/>
      <c r="D210" s="197"/>
      <c r="E210" s="197"/>
      <c r="F210" s="197"/>
      <c r="G210" s="197"/>
      <c r="H210" s="197"/>
      <c r="I210" s="197"/>
      <c r="U210" s="762"/>
      <c r="V210" s="761"/>
      <c r="W210" s="760"/>
      <c r="X210" s="791"/>
      <c r="Y210" s="791"/>
      <c r="Z210" s="791"/>
      <c r="AA210" s="791"/>
      <c r="AB210" s="791"/>
      <c r="AC210" s="791"/>
      <c r="AD210" s="791"/>
      <c r="AE210" s="791"/>
      <c r="AF210" s="791"/>
      <c r="AG210" s="791"/>
      <c r="AH210" s="791"/>
      <c r="AI210" s="791"/>
    </row>
    <row r="211" spans="1:35" ht="8.85" customHeight="1">
      <c r="A211" s="197"/>
      <c r="B211" s="197"/>
      <c r="C211" s="197"/>
      <c r="D211" s="197"/>
      <c r="E211" s="197"/>
      <c r="F211" s="197"/>
      <c r="G211" s="197"/>
      <c r="H211" s="197"/>
      <c r="I211" s="197"/>
      <c r="U211" s="762"/>
      <c r="V211" s="761"/>
      <c r="W211" s="760"/>
      <c r="X211" s="791"/>
      <c r="Y211" s="791"/>
      <c r="Z211" s="791"/>
      <c r="AA211" s="791"/>
      <c r="AB211" s="791"/>
      <c r="AC211" s="791"/>
      <c r="AD211" s="791"/>
      <c r="AE211" s="791"/>
      <c r="AF211" s="791"/>
      <c r="AG211" s="791"/>
      <c r="AH211" s="791"/>
      <c r="AI211" s="791"/>
    </row>
    <row r="212" spans="1:35" ht="8.85" customHeight="1">
      <c r="A212" s="197"/>
      <c r="B212" s="197"/>
      <c r="C212" s="197"/>
      <c r="D212" s="197"/>
      <c r="E212" s="197"/>
      <c r="F212" s="197"/>
      <c r="G212" s="197"/>
      <c r="H212" s="197"/>
      <c r="I212" s="197"/>
      <c r="U212" s="762"/>
      <c r="V212" s="761"/>
      <c r="W212" s="760"/>
      <c r="X212" s="791"/>
      <c r="Y212" s="791"/>
      <c r="Z212" s="791"/>
      <c r="AA212" s="791"/>
      <c r="AB212" s="791"/>
      <c r="AC212" s="791"/>
      <c r="AD212" s="791"/>
      <c r="AE212" s="791"/>
      <c r="AF212" s="791"/>
      <c r="AG212" s="791"/>
      <c r="AH212" s="791"/>
      <c r="AI212" s="791"/>
    </row>
    <row r="213" spans="1:35" ht="8.85" customHeight="1">
      <c r="A213" s="197"/>
      <c r="B213" s="197"/>
      <c r="C213" s="197"/>
      <c r="D213" s="197"/>
      <c r="E213" s="197"/>
      <c r="F213" s="197"/>
      <c r="G213" s="197"/>
      <c r="H213" s="197"/>
      <c r="I213" s="197"/>
      <c r="U213" s="762"/>
      <c r="V213" s="761"/>
      <c r="W213" s="760"/>
      <c r="X213" s="791"/>
      <c r="Y213" s="791"/>
      <c r="Z213" s="791"/>
      <c r="AA213" s="791"/>
      <c r="AB213" s="791"/>
      <c r="AC213" s="791"/>
      <c r="AD213" s="791"/>
      <c r="AE213" s="791"/>
      <c r="AF213" s="791"/>
      <c r="AG213" s="791"/>
      <c r="AH213" s="791"/>
      <c r="AI213" s="791"/>
    </row>
    <row r="214" spans="1:35" ht="8.85" customHeight="1">
      <c r="A214" s="197"/>
      <c r="B214" s="197"/>
      <c r="C214" s="197"/>
      <c r="D214" s="197"/>
      <c r="E214" s="197"/>
      <c r="F214" s="197"/>
      <c r="G214" s="197"/>
      <c r="H214" s="197"/>
      <c r="I214" s="197"/>
      <c r="U214" s="762"/>
      <c r="V214" s="761"/>
      <c r="W214" s="760"/>
      <c r="X214" s="791"/>
      <c r="Y214" s="791"/>
      <c r="Z214" s="791"/>
      <c r="AA214" s="791"/>
      <c r="AB214" s="791"/>
      <c r="AC214" s="791"/>
      <c r="AD214" s="791"/>
      <c r="AE214" s="791"/>
      <c r="AF214" s="791"/>
      <c r="AG214" s="791"/>
      <c r="AH214" s="791"/>
      <c r="AI214" s="791"/>
    </row>
    <row r="215" spans="1:35" ht="8.85" customHeight="1">
      <c r="A215" s="197"/>
      <c r="B215" s="197"/>
      <c r="C215" s="197"/>
      <c r="D215" s="197"/>
      <c r="E215" s="197"/>
      <c r="F215" s="197"/>
      <c r="G215" s="197"/>
      <c r="H215" s="197"/>
      <c r="I215" s="197"/>
      <c r="U215" s="762"/>
      <c r="V215" s="761"/>
      <c r="W215" s="760"/>
      <c r="X215" s="791"/>
      <c r="Y215" s="791"/>
      <c r="Z215" s="791"/>
      <c r="AA215" s="791"/>
      <c r="AB215" s="791"/>
      <c r="AC215" s="791"/>
      <c r="AD215" s="791"/>
      <c r="AE215" s="791"/>
      <c r="AF215" s="791"/>
      <c r="AG215" s="791"/>
      <c r="AH215" s="791"/>
      <c r="AI215" s="791"/>
    </row>
    <row r="216" spans="1:35" ht="8.85" customHeight="1">
      <c r="A216" s="197"/>
      <c r="B216" s="197"/>
      <c r="C216" s="197"/>
      <c r="D216" s="197"/>
      <c r="E216" s="197"/>
      <c r="F216" s="197"/>
      <c r="G216" s="197"/>
      <c r="H216" s="197"/>
      <c r="I216" s="197"/>
      <c r="U216" s="762"/>
      <c r="V216" s="761"/>
      <c r="W216" s="760"/>
      <c r="X216" s="791"/>
      <c r="Y216" s="791"/>
      <c r="Z216" s="791"/>
      <c r="AA216" s="791"/>
      <c r="AB216" s="791"/>
      <c r="AC216" s="791"/>
      <c r="AD216" s="791"/>
      <c r="AE216" s="791"/>
      <c r="AF216" s="791"/>
      <c r="AG216" s="791"/>
      <c r="AH216" s="791"/>
      <c r="AI216" s="791"/>
    </row>
    <row r="217" spans="1:35" ht="8.85" customHeight="1">
      <c r="A217" s="197"/>
      <c r="B217" s="197"/>
      <c r="C217" s="197"/>
      <c r="D217" s="197"/>
      <c r="E217" s="197"/>
      <c r="F217" s="197"/>
      <c r="G217" s="197"/>
      <c r="H217" s="197"/>
      <c r="I217" s="197"/>
      <c r="U217" s="762"/>
      <c r="V217" s="761"/>
      <c r="W217" s="760"/>
      <c r="X217" s="791"/>
      <c r="Y217" s="791"/>
      <c r="Z217" s="791"/>
      <c r="AA217" s="791"/>
      <c r="AB217" s="791"/>
      <c r="AC217" s="791"/>
      <c r="AD217" s="791"/>
      <c r="AE217" s="791"/>
      <c r="AF217" s="791"/>
      <c r="AG217" s="791"/>
      <c r="AH217" s="791"/>
      <c r="AI217" s="791"/>
    </row>
    <row r="218" spans="1:35" ht="8.85" customHeight="1">
      <c r="A218" s="197"/>
      <c r="B218" s="197"/>
      <c r="C218" s="197"/>
      <c r="D218" s="197"/>
      <c r="E218" s="197"/>
      <c r="F218" s="197"/>
      <c r="G218" s="197"/>
      <c r="H218" s="197"/>
      <c r="I218" s="197"/>
      <c r="U218" s="762"/>
      <c r="V218" s="761"/>
      <c r="W218" s="760"/>
      <c r="X218" s="791"/>
      <c r="Y218" s="791"/>
      <c r="Z218" s="791"/>
      <c r="AA218" s="791"/>
      <c r="AB218" s="791"/>
      <c r="AC218" s="791"/>
      <c r="AD218" s="791"/>
      <c r="AE218" s="791"/>
      <c r="AF218" s="791"/>
      <c r="AG218" s="791"/>
      <c r="AH218" s="791"/>
      <c r="AI218" s="791"/>
    </row>
    <row r="219" spans="1:35" ht="8.85" customHeight="1">
      <c r="A219" s="197"/>
      <c r="B219" s="197"/>
      <c r="C219" s="197"/>
      <c r="D219" s="197"/>
      <c r="E219" s="197"/>
      <c r="F219" s="197"/>
      <c r="G219" s="197"/>
      <c r="H219" s="197"/>
      <c r="I219" s="197"/>
      <c r="U219" s="762"/>
      <c r="V219" s="761"/>
      <c r="W219" s="760"/>
      <c r="X219" s="791"/>
      <c r="Y219" s="791"/>
      <c r="Z219" s="791"/>
      <c r="AA219" s="791"/>
      <c r="AB219" s="791"/>
      <c r="AC219" s="791"/>
      <c r="AD219" s="791"/>
      <c r="AE219" s="791"/>
      <c r="AF219" s="791"/>
      <c r="AG219" s="791"/>
      <c r="AH219" s="791"/>
      <c r="AI219" s="791"/>
    </row>
    <row r="220" spans="1:35" ht="8.85" customHeight="1">
      <c r="A220" s="197"/>
      <c r="B220" s="197"/>
      <c r="C220" s="197"/>
      <c r="D220" s="197"/>
      <c r="E220" s="197"/>
      <c r="F220" s="197"/>
      <c r="G220" s="197"/>
      <c r="H220" s="197"/>
      <c r="I220" s="197"/>
      <c r="U220" s="762"/>
      <c r="V220" s="761"/>
      <c r="W220" s="760"/>
      <c r="X220" s="791"/>
      <c r="Y220" s="791"/>
      <c r="Z220" s="791"/>
      <c r="AA220" s="791"/>
      <c r="AB220" s="791"/>
      <c r="AC220" s="791"/>
      <c r="AD220" s="791"/>
      <c r="AE220" s="791"/>
      <c r="AF220" s="791"/>
      <c r="AG220" s="791"/>
      <c r="AH220" s="791"/>
      <c r="AI220" s="791"/>
    </row>
    <row r="221" spans="1:35" ht="8.85" customHeight="1">
      <c r="A221" s="197"/>
      <c r="B221" s="197"/>
      <c r="C221" s="197"/>
      <c r="D221" s="197"/>
      <c r="E221" s="197"/>
      <c r="F221" s="197"/>
      <c r="G221" s="197"/>
      <c r="H221" s="197"/>
      <c r="I221" s="197"/>
      <c r="U221" s="762"/>
      <c r="V221" s="761"/>
      <c r="W221" s="760"/>
      <c r="X221" s="791"/>
      <c r="Y221" s="791"/>
      <c r="Z221" s="791"/>
      <c r="AA221" s="791"/>
      <c r="AB221" s="791"/>
      <c r="AC221" s="791"/>
      <c r="AD221" s="791"/>
      <c r="AE221" s="791"/>
      <c r="AF221" s="791"/>
      <c r="AG221" s="791"/>
      <c r="AH221" s="791"/>
      <c r="AI221" s="791"/>
    </row>
    <row r="222" spans="1:35" ht="8.85" customHeight="1">
      <c r="A222" s="197"/>
      <c r="B222" s="197"/>
      <c r="C222" s="197"/>
      <c r="D222" s="197"/>
      <c r="E222" s="197"/>
      <c r="F222" s="197"/>
      <c r="G222" s="197"/>
      <c r="H222" s="197"/>
      <c r="I222" s="197"/>
      <c r="U222" s="762"/>
      <c r="V222" s="761"/>
      <c r="W222" s="760"/>
      <c r="X222" s="791"/>
      <c r="Y222" s="791"/>
      <c r="Z222" s="791"/>
      <c r="AA222" s="791"/>
      <c r="AB222" s="791"/>
      <c r="AC222" s="791"/>
      <c r="AD222" s="791"/>
      <c r="AE222" s="791"/>
      <c r="AF222" s="791"/>
      <c r="AG222" s="791"/>
      <c r="AH222" s="791"/>
      <c r="AI222" s="791"/>
    </row>
    <row r="223" spans="1:35" ht="8.85" customHeight="1">
      <c r="A223" s="197"/>
      <c r="B223" s="197"/>
      <c r="C223" s="197"/>
      <c r="D223" s="197"/>
      <c r="E223" s="197"/>
      <c r="F223" s="197"/>
      <c r="G223" s="197"/>
      <c r="H223" s="197"/>
      <c r="I223" s="197"/>
      <c r="U223" s="762"/>
      <c r="V223" s="761"/>
      <c r="W223" s="760"/>
      <c r="X223" s="791"/>
      <c r="Y223" s="791"/>
      <c r="Z223" s="791"/>
      <c r="AA223" s="791"/>
      <c r="AB223" s="791"/>
      <c r="AC223" s="791"/>
      <c r="AD223" s="791"/>
      <c r="AE223" s="791"/>
      <c r="AF223" s="791"/>
      <c r="AG223" s="791"/>
      <c r="AH223" s="791"/>
      <c r="AI223" s="791"/>
    </row>
    <row r="224" spans="1:35" ht="8.85" customHeight="1">
      <c r="A224" s="197"/>
      <c r="B224" s="197"/>
      <c r="C224" s="197"/>
      <c r="D224" s="197"/>
      <c r="E224" s="197"/>
      <c r="F224" s="197"/>
      <c r="G224" s="197"/>
      <c r="H224" s="197"/>
      <c r="I224" s="197"/>
      <c r="U224" s="762"/>
      <c r="V224" s="761"/>
      <c r="W224" s="760"/>
      <c r="X224" s="791"/>
      <c r="Y224" s="791"/>
      <c r="Z224" s="791"/>
      <c r="AA224" s="791"/>
      <c r="AB224" s="791"/>
      <c r="AC224" s="791"/>
      <c r="AD224" s="791"/>
      <c r="AE224" s="791"/>
      <c r="AF224" s="791"/>
      <c r="AG224" s="791"/>
      <c r="AH224" s="791"/>
      <c r="AI224" s="791"/>
    </row>
    <row r="225" spans="1:35" ht="8.85" customHeight="1">
      <c r="A225" s="197"/>
      <c r="B225" s="197"/>
      <c r="C225" s="197"/>
      <c r="D225" s="197"/>
      <c r="E225" s="197"/>
      <c r="F225" s="197"/>
      <c r="G225" s="197"/>
      <c r="H225" s="197"/>
      <c r="I225" s="197"/>
      <c r="U225" s="762"/>
      <c r="V225" s="761"/>
      <c r="W225" s="760"/>
      <c r="X225" s="791"/>
      <c r="Y225" s="791"/>
      <c r="Z225" s="791"/>
      <c r="AA225" s="791"/>
      <c r="AB225" s="791"/>
      <c r="AC225" s="791"/>
      <c r="AD225" s="791"/>
      <c r="AE225" s="791"/>
      <c r="AF225" s="791"/>
      <c r="AG225" s="791"/>
      <c r="AH225" s="791"/>
      <c r="AI225" s="791"/>
    </row>
    <row r="226" spans="1:35" ht="8.85" customHeight="1">
      <c r="A226" s="197"/>
      <c r="B226" s="197"/>
      <c r="C226" s="197"/>
      <c r="D226" s="197"/>
      <c r="E226" s="197"/>
      <c r="F226" s="197"/>
      <c r="G226" s="197"/>
      <c r="H226" s="197"/>
      <c r="I226" s="197"/>
      <c r="U226" s="762"/>
      <c r="V226" s="761"/>
      <c r="W226" s="760"/>
      <c r="X226" s="791"/>
      <c r="Y226" s="791"/>
      <c r="Z226" s="791"/>
      <c r="AA226" s="791"/>
      <c r="AB226" s="791"/>
      <c r="AC226" s="791"/>
      <c r="AD226" s="791"/>
      <c r="AE226" s="791"/>
      <c r="AF226" s="791"/>
      <c r="AG226" s="791"/>
      <c r="AH226" s="791"/>
      <c r="AI226" s="791"/>
    </row>
    <row r="227" spans="1:35" ht="8.85" customHeight="1">
      <c r="A227" s="197"/>
      <c r="B227" s="197"/>
      <c r="C227" s="197"/>
      <c r="D227" s="197"/>
      <c r="E227" s="197"/>
      <c r="F227" s="197"/>
      <c r="G227" s="197"/>
      <c r="H227" s="197"/>
      <c r="I227" s="197"/>
      <c r="U227" s="762"/>
      <c r="V227" s="761"/>
      <c r="W227" s="760"/>
      <c r="X227" s="791"/>
      <c r="Y227" s="791"/>
      <c r="Z227" s="791"/>
      <c r="AA227" s="791"/>
      <c r="AB227" s="791"/>
      <c r="AC227" s="791"/>
      <c r="AD227" s="791"/>
      <c r="AE227" s="791"/>
      <c r="AF227" s="791"/>
      <c r="AG227" s="791"/>
      <c r="AH227" s="791"/>
      <c r="AI227" s="791"/>
    </row>
    <row r="228" spans="1:35" ht="8.85" customHeight="1">
      <c r="A228" s="197"/>
      <c r="B228" s="197"/>
      <c r="C228" s="197"/>
      <c r="D228" s="197"/>
      <c r="E228" s="197"/>
      <c r="F228" s="197"/>
      <c r="G228" s="197"/>
      <c r="H228" s="197"/>
      <c r="I228" s="197"/>
      <c r="U228" s="762"/>
      <c r="V228" s="761"/>
      <c r="W228" s="760"/>
      <c r="X228" s="791"/>
      <c r="Y228" s="791"/>
      <c r="Z228" s="791"/>
      <c r="AA228" s="791"/>
      <c r="AB228" s="791"/>
      <c r="AC228" s="791"/>
      <c r="AD228" s="791"/>
      <c r="AE228" s="791"/>
      <c r="AF228" s="791"/>
      <c r="AG228" s="791"/>
      <c r="AH228" s="791"/>
      <c r="AI228" s="791"/>
    </row>
    <row r="229" spans="1:35" ht="8.85" customHeight="1">
      <c r="A229" s="197"/>
      <c r="B229" s="197"/>
      <c r="C229" s="197"/>
      <c r="D229" s="197"/>
      <c r="E229" s="197"/>
      <c r="F229" s="197"/>
      <c r="G229" s="197"/>
      <c r="H229" s="197"/>
      <c r="I229" s="197"/>
      <c r="U229" s="762"/>
      <c r="V229" s="761"/>
      <c r="W229" s="760"/>
      <c r="X229" s="791"/>
      <c r="Y229" s="791"/>
      <c r="Z229" s="791"/>
      <c r="AA229" s="791"/>
      <c r="AB229" s="791"/>
      <c r="AC229" s="791"/>
      <c r="AD229" s="791"/>
      <c r="AE229" s="791"/>
      <c r="AF229" s="791"/>
      <c r="AG229" s="791"/>
      <c r="AH229" s="791"/>
      <c r="AI229" s="791"/>
    </row>
    <row r="230" spans="1:35" ht="8.85" customHeight="1">
      <c r="A230" s="197"/>
      <c r="B230" s="197"/>
      <c r="C230" s="197"/>
      <c r="D230" s="197"/>
      <c r="E230" s="197"/>
      <c r="F230" s="197"/>
      <c r="G230" s="197"/>
      <c r="H230" s="197"/>
      <c r="I230" s="197"/>
      <c r="U230" s="762"/>
      <c r="V230" s="761"/>
      <c r="W230" s="760"/>
      <c r="X230" s="791"/>
      <c r="Y230" s="791"/>
      <c r="Z230" s="791"/>
      <c r="AA230" s="791"/>
      <c r="AB230" s="791"/>
      <c r="AC230" s="791"/>
      <c r="AD230" s="791"/>
      <c r="AE230" s="791"/>
      <c r="AF230" s="791"/>
      <c r="AG230" s="791"/>
      <c r="AH230" s="791"/>
      <c r="AI230" s="791"/>
    </row>
    <row r="231" spans="1:35" ht="8.85" customHeight="1">
      <c r="A231" s="197"/>
      <c r="B231" s="197"/>
      <c r="C231" s="197"/>
      <c r="D231" s="197"/>
      <c r="E231" s="197"/>
      <c r="F231" s="197"/>
      <c r="G231" s="197"/>
      <c r="H231" s="197"/>
      <c r="I231" s="197"/>
      <c r="U231" s="762"/>
      <c r="V231" s="761"/>
      <c r="W231" s="760"/>
      <c r="X231" s="791"/>
      <c r="Y231" s="791"/>
      <c r="Z231" s="791"/>
      <c r="AA231" s="791"/>
      <c r="AB231" s="791"/>
      <c r="AC231" s="791"/>
      <c r="AD231" s="791"/>
      <c r="AE231" s="791"/>
      <c r="AF231" s="791"/>
      <c r="AG231" s="791"/>
      <c r="AH231" s="791"/>
      <c r="AI231" s="791"/>
    </row>
    <row r="232" spans="1:35" ht="8.85" customHeight="1">
      <c r="A232" s="197"/>
      <c r="B232" s="197"/>
      <c r="C232" s="197"/>
      <c r="D232" s="197"/>
      <c r="E232" s="197"/>
      <c r="F232" s="197"/>
      <c r="G232" s="197"/>
      <c r="H232" s="197"/>
      <c r="I232" s="197"/>
      <c r="U232" s="762"/>
      <c r="V232" s="761"/>
      <c r="W232" s="760"/>
      <c r="X232" s="791"/>
      <c r="Y232" s="791"/>
      <c r="Z232" s="791"/>
      <c r="AA232" s="791"/>
      <c r="AB232" s="791"/>
      <c r="AC232" s="791"/>
      <c r="AD232" s="791"/>
      <c r="AE232" s="791"/>
      <c r="AF232" s="791"/>
      <c r="AG232" s="791"/>
      <c r="AH232" s="791"/>
      <c r="AI232" s="791"/>
    </row>
    <row r="233" spans="1:35" ht="8.85" customHeight="1">
      <c r="A233" s="197"/>
      <c r="B233" s="197"/>
      <c r="C233" s="197"/>
      <c r="D233" s="197"/>
      <c r="E233" s="197"/>
      <c r="F233" s="197"/>
      <c r="G233" s="197"/>
      <c r="H233" s="197"/>
      <c r="I233" s="197"/>
      <c r="U233" s="762"/>
      <c r="V233" s="761"/>
      <c r="W233" s="760"/>
      <c r="X233" s="791"/>
      <c r="Y233" s="791"/>
      <c r="Z233" s="791"/>
      <c r="AA233" s="791"/>
      <c r="AB233" s="791"/>
      <c r="AC233" s="791"/>
      <c r="AD233" s="791"/>
      <c r="AE233" s="791"/>
      <c r="AF233" s="791"/>
      <c r="AG233" s="791"/>
      <c r="AH233" s="791"/>
      <c r="AI233" s="791"/>
    </row>
    <row r="234" spans="1:35" ht="8.85" customHeight="1">
      <c r="A234" s="197"/>
      <c r="B234" s="197"/>
      <c r="C234" s="197"/>
      <c r="D234" s="197"/>
      <c r="E234" s="197"/>
      <c r="F234" s="197"/>
      <c r="G234" s="197"/>
      <c r="H234" s="197"/>
      <c r="I234" s="197"/>
      <c r="U234" s="762"/>
      <c r="V234" s="761"/>
      <c r="W234" s="760"/>
      <c r="X234" s="791"/>
      <c r="Y234" s="791"/>
      <c r="Z234" s="791"/>
      <c r="AA234" s="791"/>
      <c r="AB234" s="791"/>
      <c r="AC234" s="791"/>
      <c r="AD234" s="791"/>
      <c r="AE234" s="791"/>
      <c r="AF234" s="791"/>
      <c r="AG234" s="791"/>
      <c r="AH234" s="791"/>
      <c r="AI234" s="791"/>
    </row>
    <row r="235" spans="1:35" ht="8.85" customHeight="1">
      <c r="A235" s="197"/>
      <c r="B235" s="197"/>
      <c r="C235" s="197"/>
      <c r="D235" s="197"/>
      <c r="E235" s="197"/>
      <c r="F235" s="197"/>
      <c r="G235" s="197"/>
      <c r="H235" s="197"/>
      <c r="I235" s="197"/>
      <c r="U235" s="762"/>
      <c r="V235" s="761"/>
      <c r="W235" s="760"/>
      <c r="X235" s="791"/>
      <c r="Y235" s="791"/>
      <c r="Z235" s="791"/>
      <c r="AA235" s="791"/>
      <c r="AB235" s="791"/>
      <c r="AC235" s="791"/>
      <c r="AD235" s="791"/>
      <c r="AE235" s="791"/>
      <c r="AF235" s="791"/>
      <c r="AG235" s="791"/>
      <c r="AH235" s="791"/>
      <c r="AI235" s="791"/>
    </row>
    <row r="236" spans="1:35" ht="8.85" customHeight="1">
      <c r="A236" s="197"/>
      <c r="B236" s="197"/>
      <c r="C236" s="197"/>
      <c r="D236" s="197"/>
      <c r="E236" s="197"/>
      <c r="F236" s="197"/>
      <c r="G236" s="197"/>
      <c r="H236" s="197"/>
      <c r="I236" s="197"/>
      <c r="U236" s="762"/>
      <c r="V236" s="761"/>
      <c r="W236" s="760"/>
      <c r="X236" s="791"/>
      <c r="Y236" s="791"/>
      <c r="Z236" s="791"/>
      <c r="AA236" s="791"/>
      <c r="AB236" s="791"/>
      <c r="AC236" s="791"/>
      <c r="AD236" s="791"/>
      <c r="AE236" s="791"/>
      <c r="AF236" s="791"/>
      <c r="AG236" s="791"/>
      <c r="AH236" s="791"/>
      <c r="AI236" s="791"/>
    </row>
    <row r="237" spans="1:35" ht="8.85" customHeight="1">
      <c r="A237" s="197"/>
      <c r="B237" s="197"/>
      <c r="C237" s="197"/>
      <c r="D237" s="197"/>
      <c r="E237" s="197"/>
      <c r="F237" s="197"/>
      <c r="G237" s="197"/>
      <c r="H237" s="197"/>
      <c r="I237" s="197"/>
      <c r="U237" s="762"/>
      <c r="V237" s="761"/>
      <c r="W237" s="760"/>
      <c r="X237" s="791"/>
      <c r="Y237" s="791"/>
      <c r="Z237" s="791"/>
      <c r="AA237" s="791"/>
      <c r="AB237" s="791"/>
      <c r="AC237" s="791"/>
      <c r="AD237" s="791"/>
      <c r="AE237" s="791"/>
      <c r="AF237" s="791"/>
      <c r="AG237" s="791"/>
      <c r="AH237" s="791"/>
      <c r="AI237" s="791"/>
    </row>
    <row r="238" spans="1:35" ht="8.85" customHeight="1">
      <c r="A238" s="197"/>
      <c r="B238" s="197"/>
      <c r="C238" s="197"/>
      <c r="D238" s="197"/>
      <c r="E238" s="197"/>
      <c r="F238" s="197"/>
      <c r="G238" s="197"/>
      <c r="H238" s="197"/>
      <c r="I238" s="197"/>
      <c r="U238" s="762"/>
      <c r="V238" s="761"/>
      <c r="W238" s="760"/>
      <c r="X238" s="791"/>
      <c r="Y238" s="791"/>
      <c r="Z238" s="791"/>
      <c r="AA238" s="791"/>
      <c r="AB238" s="791"/>
      <c r="AC238" s="791"/>
      <c r="AD238" s="791"/>
      <c r="AE238" s="791"/>
      <c r="AF238" s="791"/>
      <c r="AG238" s="791"/>
      <c r="AH238" s="791"/>
      <c r="AI238" s="791"/>
    </row>
    <row r="239" spans="1:35" ht="8.85" customHeight="1">
      <c r="A239" s="197"/>
      <c r="B239" s="197"/>
      <c r="C239" s="197"/>
      <c r="D239" s="197"/>
      <c r="E239" s="197"/>
      <c r="F239" s="197"/>
      <c r="G239" s="197"/>
      <c r="H239" s="197"/>
      <c r="I239" s="197"/>
      <c r="U239" s="762"/>
      <c r="V239" s="761"/>
      <c r="W239" s="760"/>
      <c r="X239" s="791"/>
      <c r="Y239" s="791"/>
      <c r="Z239" s="791"/>
      <c r="AA239" s="791"/>
      <c r="AB239" s="791"/>
      <c r="AC239" s="791"/>
      <c r="AD239" s="791"/>
      <c r="AE239" s="791"/>
      <c r="AF239" s="791"/>
      <c r="AG239" s="791"/>
      <c r="AH239" s="791"/>
      <c r="AI239" s="791"/>
    </row>
    <row r="240" spans="1:35" ht="8.85" customHeight="1">
      <c r="A240" s="197"/>
      <c r="B240" s="197"/>
      <c r="C240" s="197"/>
      <c r="D240" s="197"/>
      <c r="E240" s="197"/>
      <c r="F240" s="197"/>
      <c r="G240" s="197"/>
      <c r="H240" s="197"/>
      <c r="I240" s="197"/>
      <c r="U240" s="762"/>
      <c r="V240" s="761"/>
      <c r="W240" s="760"/>
      <c r="X240" s="791"/>
      <c r="Y240" s="791"/>
      <c r="Z240" s="791"/>
      <c r="AA240" s="791"/>
      <c r="AB240" s="791"/>
      <c r="AC240" s="791"/>
      <c r="AD240" s="791"/>
      <c r="AE240" s="791"/>
      <c r="AF240" s="791"/>
      <c r="AG240" s="791"/>
      <c r="AH240" s="791"/>
      <c r="AI240" s="791"/>
    </row>
    <row r="241" spans="1:35" ht="8.85" customHeight="1">
      <c r="A241" s="197"/>
      <c r="B241" s="197"/>
      <c r="C241" s="197"/>
      <c r="D241" s="197"/>
      <c r="E241" s="197"/>
      <c r="F241" s="197"/>
      <c r="G241" s="197"/>
      <c r="H241" s="197"/>
      <c r="I241" s="197"/>
      <c r="U241" s="762"/>
      <c r="V241" s="761"/>
      <c r="W241" s="760"/>
      <c r="X241" s="791"/>
      <c r="Y241" s="791"/>
      <c r="Z241" s="791"/>
      <c r="AA241" s="791"/>
      <c r="AB241" s="791"/>
      <c r="AC241" s="791"/>
      <c r="AD241" s="791"/>
      <c r="AE241" s="791"/>
      <c r="AF241" s="791"/>
      <c r="AG241" s="791"/>
      <c r="AH241" s="791"/>
      <c r="AI241" s="791"/>
    </row>
    <row r="242" spans="1:35" ht="8.85" customHeight="1">
      <c r="A242" s="197"/>
      <c r="B242" s="197"/>
      <c r="C242" s="197"/>
      <c r="D242" s="197"/>
      <c r="E242" s="197"/>
      <c r="F242" s="197"/>
      <c r="G242" s="197"/>
      <c r="H242" s="197"/>
      <c r="I242" s="197"/>
      <c r="U242" s="762"/>
      <c r="V242" s="761"/>
      <c r="W242" s="760"/>
      <c r="X242" s="791"/>
      <c r="Y242" s="791"/>
      <c r="Z242" s="791"/>
      <c r="AA242" s="791"/>
      <c r="AB242" s="791"/>
      <c r="AC242" s="791"/>
      <c r="AD242" s="791"/>
      <c r="AE242" s="791"/>
      <c r="AF242" s="791"/>
      <c r="AG242" s="791"/>
      <c r="AH242" s="791"/>
      <c r="AI242" s="791"/>
    </row>
    <row r="243" spans="1:35" ht="8.85" customHeight="1">
      <c r="A243" s="197"/>
      <c r="B243" s="197"/>
      <c r="C243" s="197"/>
      <c r="D243" s="197"/>
      <c r="E243" s="197"/>
      <c r="F243" s="197"/>
      <c r="G243" s="197"/>
      <c r="H243" s="197"/>
      <c r="I243" s="197"/>
      <c r="U243" s="762"/>
      <c r="V243" s="761"/>
      <c r="W243" s="760"/>
      <c r="X243" s="791"/>
      <c r="Y243" s="791"/>
      <c r="Z243" s="791"/>
      <c r="AA243" s="791"/>
      <c r="AB243" s="791"/>
      <c r="AC243" s="791"/>
      <c r="AD243" s="791"/>
      <c r="AE243" s="791"/>
      <c r="AF243" s="791"/>
      <c r="AG243" s="791"/>
      <c r="AH243" s="791"/>
      <c r="AI243" s="791"/>
    </row>
    <row r="244" spans="1:35" ht="8.85" customHeight="1">
      <c r="A244" s="197"/>
      <c r="B244" s="197"/>
      <c r="C244" s="197"/>
      <c r="D244" s="197"/>
      <c r="E244" s="197"/>
      <c r="F244" s="197"/>
      <c r="G244" s="197"/>
      <c r="H244" s="197"/>
      <c r="I244" s="197"/>
      <c r="U244" s="762"/>
      <c r="V244" s="761"/>
      <c r="W244" s="760"/>
      <c r="X244" s="791"/>
      <c r="Y244" s="791"/>
      <c r="Z244" s="791"/>
      <c r="AA244" s="791"/>
      <c r="AB244" s="791"/>
      <c r="AC244" s="791"/>
      <c r="AD244" s="791"/>
      <c r="AE244" s="791"/>
      <c r="AF244" s="791"/>
      <c r="AG244" s="791"/>
      <c r="AH244" s="791"/>
      <c r="AI244" s="791"/>
    </row>
    <row r="245" spans="1:35" ht="8.85" customHeight="1">
      <c r="A245" s="197"/>
      <c r="B245" s="197"/>
      <c r="C245" s="197"/>
      <c r="D245" s="197"/>
      <c r="E245" s="197"/>
      <c r="F245" s="197"/>
      <c r="G245" s="197"/>
      <c r="H245" s="197"/>
      <c r="I245" s="197"/>
      <c r="U245" s="762"/>
      <c r="V245" s="761"/>
      <c r="W245" s="760"/>
      <c r="X245" s="791"/>
      <c r="Y245" s="791"/>
      <c r="Z245" s="791"/>
      <c r="AA245" s="791"/>
      <c r="AB245" s="791"/>
      <c r="AC245" s="791"/>
      <c r="AD245" s="791"/>
      <c r="AE245" s="791"/>
      <c r="AF245" s="791"/>
      <c r="AG245" s="791"/>
      <c r="AH245" s="791"/>
      <c r="AI245" s="791"/>
    </row>
    <row r="246" spans="1:35" ht="8.85" customHeight="1">
      <c r="A246" s="197"/>
      <c r="B246" s="197"/>
      <c r="C246" s="197"/>
      <c r="D246" s="197"/>
      <c r="E246" s="197"/>
      <c r="F246" s="197"/>
      <c r="G246" s="197"/>
      <c r="H246" s="197"/>
      <c r="I246" s="197"/>
      <c r="U246" s="762"/>
      <c r="V246" s="761"/>
      <c r="W246" s="760"/>
      <c r="X246" s="791"/>
      <c r="Y246" s="791"/>
      <c r="Z246" s="791"/>
      <c r="AA246" s="791"/>
      <c r="AB246" s="791"/>
      <c r="AC246" s="791"/>
      <c r="AD246" s="791"/>
      <c r="AE246" s="791"/>
      <c r="AF246" s="791"/>
      <c r="AG246" s="791"/>
      <c r="AH246" s="791"/>
      <c r="AI246" s="791"/>
    </row>
    <row r="247" spans="1:35" ht="8.85" customHeight="1">
      <c r="A247" s="197"/>
      <c r="B247" s="197"/>
      <c r="C247" s="197"/>
      <c r="D247" s="197"/>
      <c r="E247" s="197"/>
      <c r="F247" s="197"/>
      <c r="G247" s="197"/>
      <c r="H247" s="197"/>
      <c r="I247" s="197"/>
      <c r="U247" s="762"/>
      <c r="V247" s="761"/>
      <c r="W247" s="760"/>
      <c r="X247" s="791"/>
      <c r="Y247" s="791"/>
      <c r="Z247" s="791"/>
      <c r="AA247" s="791"/>
      <c r="AB247" s="791"/>
      <c r="AC247" s="791"/>
      <c r="AD247" s="791"/>
      <c r="AE247" s="791"/>
      <c r="AF247" s="791"/>
      <c r="AG247" s="791"/>
      <c r="AH247" s="791"/>
      <c r="AI247" s="791"/>
    </row>
    <row r="248" spans="1:35" ht="8.85" customHeight="1">
      <c r="A248" s="197"/>
      <c r="B248" s="197"/>
      <c r="C248" s="197"/>
      <c r="D248" s="197"/>
      <c r="E248" s="197"/>
      <c r="F248" s="197"/>
      <c r="G248" s="197"/>
      <c r="H248" s="197"/>
      <c r="I248" s="197"/>
      <c r="U248" s="762"/>
      <c r="V248" s="761"/>
      <c r="W248" s="760"/>
      <c r="X248" s="791"/>
      <c r="Y248" s="791"/>
      <c r="Z248" s="791"/>
      <c r="AA248" s="791"/>
      <c r="AB248" s="791"/>
      <c r="AC248" s="791"/>
      <c r="AD248" s="791"/>
      <c r="AE248" s="791"/>
      <c r="AF248" s="791"/>
      <c r="AG248" s="791"/>
      <c r="AH248" s="791"/>
      <c r="AI248" s="791"/>
    </row>
    <row r="249" spans="1:35" ht="8.85" customHeight="1">
      <c r="A249" s="197"/>
      <c r="B249" s="197"/>
      <c r="C249" s="197"/>
      <c r="D249" s="197"/>
      <c r="E249" s="197"/>
      <c r="F249" s="197"/>
      <c r="G249" s="197"/>
      <c r="H249" s="197"/>
      <c r="I249" s="197"/>
      <c r="U249" s="762"/>
      <c r="V249" s="761"/>
      <c r="W249" s="760"/>
      <c r="X249" s="791"/>
      <c r="Y249" s="791"/>
      <c r="Z249" s="791"/>
      <c r="AA249" s="791"/>
      <c r="AB249" s="791"/>
      <c r="AC249" s="791"/>
      <c r="AD249" s="791"/>
      <c r="AE249" s="791"/>
      <c r="AF249" s="791"/>
      <c r="AG249" s="791"/>
      <c r="AH249" s="791"/>
      <c r="AI249" s="791"/>
    </row>
    <row r="250" spans="1:35" ht="8.85" customHeight="1">
      <c r="A250" s="197"/>
      <c r="B250" s="197"/>
      <c r="C250" s="197"/>
      <c r="D250" s="197"/>
      <c r="E250" s="197"/>
      <c r="F250" s="197"/>
      <c r="G250" s="197"/>
      <c r="H250" s="197"/>
      <c r="I250" s="197"/>
      <c r="U250" s="762"/>
      <c r="V250" s="761"/>
      <c r="W250" s="760"/>
      <c r="X250" s="791"/>
      <c r="Y250" s="791"/>
      <c r="Z250" s="791"/>
      <c r="AA250" s="791"/>
      <c r="AB250" s="791"/>
      <c r="AC250" s="791"/>
      <c r="AD250" s="791"/>
      <c r="AE250" s="791"/>
      <c r="AF250" s="791"/>
      <c r="AG250" s="791"/>
      <c r="AH250" s="791"/>
      <c r="AI250" s="791"/>
    </row>
    <row r="251" spans="1:35" ht="8.85" customHeight="1">
      <c r="A251" s="197"/>
      <c r="B251" s="197"/>
      <c r="C251" s="197"/>
      <c r="D251" s="197"/>
      <c r="E251" s="197"/>
      <c r="F251" s="197"/>
      <c r="G251" s="197"/>
      <c r="H251" s="197"/>
      <c r="I251" s="197"/>
      <c r="U251" s="762"/>
      <c r="V251" s="761"/>
      <c r="W251" s="760"/>
      <c r="X251" s="791"/>
      <c r="Y251" s="791"/>
      <c r="Z251" s="791"/>
      <c r="AA251" s="791"/>
      <c r="AB251" s="791"/>
      <c r="AC251" s="791"/>
      <c r="AD251" s="791"/>
      <c r="AE251" s="791"/>
      <c r="AF251" s="791"/>
      <c r="AG251" s="791"/>
      <c r="AH251" s="791"/>
      <c r="AI251" s="791"/>
    </row>
    <row r="252" spans="1:35" ht="8.85" customHeight="1">
      <c r="A252" s="197"/>
      <c r="B252" s="197"/>
      <c r="C252" s="197"/>
      <c r="D252" s="197"/>
      <c r="E252" s="197"/>
      <c r="F252" s="197"/>
      <c r="G252" s="197"/>
      <c r="H252" s="197"/>
      <c r="I252" s="197"/>
      <c r="U252" s="762"/>
      <c r="V252" s="761"/>
      <c r="W252" s="760"/>
      <c r="X252" s="791"/>
      <c r="Y252" s="791"/>
      <c r="Z252" s="791"/>
      <c r="AA252" s="791"/>
      <c r="AB252" s="791"/>
      <c r="AC252" s="791"/>
      <c r="AD252" s="791"/>
      <c r="AE252" s="791"/>
      <c r="AF252" s="791"/>
      <c r="AG252" s="791"/>
      <c r="AH252" s="791"/>
      <c r="AI252" s="791"/>
    </row>
    <row r="253" spans="1:35" ht="8.85" customHeight="1">
      <c r="A253" s="197"/>
      <c r="B253" s="197"/>
      <c r="C253" s="197"/>
      <c r="D253" s="197"/>
      <c r="E253" s="197"/>
      <c r="F253" s="197"/>
      <c r="G253" s="197"/>
      <c r="H253" s="197"/>
      <c r="I253" s="197"/>
      <c r="U253" s="762"/>
      <c r="V253" s="761"/>
      <c r="W253" s="760"/>
      <c r="X253" s="791"/>
      <c r="Y253" s="791"/>
      <c r="Z253" s="791"/>
      <c r="AA253" s="791"/>
      <c r="AB253" s="791"/>
      <c r="AC253" s="791"/>
      <c r="AD253" s="791"/>
      <c r="AE253" s="791"/>
      <c r="AF253" s="791"/>
      <c r="AG253" s="791"/>
      <c r="AH253" s="791"/>
      <c r="AI253" s="791"/>
    </row>
    <row r="254" spans="1:35" ht="8.85" customHeight="1">
      <c r="A254" s="197"/>
      <c r="B254" s="197"/>
      <c r="C254" s="197"/>
      <c r="D254" s="197"/>
      <c r="E254" s="197"/>
      <c r="F254" s="197"/>
      <c r="G254" s="197"/>
      <c r="H254" s="197"/>
      <c r="I254" s="197"/>
      <c r="U254" s="762"/>
      <c r="V254" s="761"/>
      <c r="W254" s="760"/>
      <c r="X254" s="791"/>
      <c r="Y254" s="791"/>
      <c r="Z254" s="791"/>
      <c r="AA254" s="791"/>
      <c r="AB254" s="791"/>
      <c r="AC254" s="791"/>
      <c r="AD254" s="791"/>
      <c r="AE254" s="791"/>
      <c r="AF254" s="791"/>
      <c r="AG254" s="791"/>
      <c r="AH254" s="791"/>
      <c r="AI254" s="791"/>
    </row>
    <row r="255" spans="1:35" ht="8.85" customHeight="1">
      <c r="A255" s="197"/>
      <c r="B255" s="197"/>
      <c r="C255" s="197"/>
      <c r="D255" s="197"/>
      <c r="E255" s="197"/>
      <c r="F255" s="197"/>
      <c r="G255" s="197"/>
      <c r="H255" s="197"/>
      <c r="I255" s="197"/>
      <c r="U255" s="762"/>
      <c r="V255" s="761"/>
      <c r="W255" s="760"/>
      <c r="X255" s="791"/>
      <c r="Y255" s="791"/>
      <c r="Z255" s="791"/>
      <c r="AA255" s="791"/>
      <c r="AB255" s="791"/>
      <c r="AC255" s="791"/>
      <c r="AD255" s="791"/>
      <c r="AE255" s="791"/>
      <c r="AF255" s="791"/>
      <c r="AG255" s="791"/>
      <c r="AH255" s="791"/>
      <c r="AI255" s="791"/>
    </row>
    <row r="256" spans="1:35" ht="8.85" customHeight="1">
      <c r="A256" s="197"/>
      <c r="B256" s="197"/>
      <c r="C256" s="197"/>
      <c r="D256" s="197"/>
      <c r="E256" s="197"/>
      <c r="F256" s="197"/>
      <c r="G256" s="197"/>
      <c r="H256" s="197"/>
      <c r="I256" s="197"/>
      <c r="U256" s="762"/>
      <c r="V256" s="761"/>
      <c r="W256" s="760"/>
      <c r="X256" s="791"/>
      <c r="Y256" s="791"/>
      <c r="Z256" s="791"/>
      <c r="AA256" s="791"/>
      <c r="AB256" s="791"/>
      <c r="AC256" s="791"/>
      <c r="AD256" s="791"/>
      <c r="AE256" s="791"/>
      <c r="AF256" s="791"/>
      <c r="AG256" s="791"/>
      <c r="AH256" s="791"/>
      <c r="AI256" s="791"/>
    </row>
    <row r="257" spans="1:35" ht="8.85" customHeight="1">
      <c r="A257" s="197"/>
      <c r="B257" s="197"/>
      <c r="C257" s="197"/>
      <c r="D257" s="197"/>
      <c r="E257" s="197"/>
      <c r="F257" s="197"/>
      <c r="G257" s="197"/>
      <c r="H257" s="197"/>
      <c r="I257" s="197"/>
      <c r="U257" s="762"/>
      <c r="V257" s="761"/>
      <c r="W257" s="760"/>
      <c r="X257" s="791"/>
      <c r="Y257" s="791"/>
      <c r="Z257" s="791"/>
      <c r="AA257" s="791"/>
      <c r="AB257" s="791"/>
      <c r="AC257" s="791"/>
      <c r="AD257" s="791"/>
      <c r="AE257" s="791"/>
      <c r="AF257" s="791"/>
      <c r="AG257" s="791"/>
      <c r="AH257" s="791"/>
      <c r="AI257" s="791"/>
    </row>
    <row r="258" spans="1:35" ht="8.85" customHeight="1">
      <c r="A258" s="197"/>
      <c r="B258" s="197"/>
      <c r="C258" s="197"/>
      <c r="D258" s="197"/>
      <c r="E258" s="197"/>
      <c r="F258" s="197"/>
      <c r="G258" s="197"/>
      <c r="H258" s="197"/>
      <c r="I258" s="197"/>
      <c r="U258" s="762"/>
      <c r="V258" s="761"/>
      <c r="W258" s="760"/>
      <c r="X258" s="791"/>
      <c r="Y258" s="791"/>
      <c r="Z258" s="791"/>
      <c r="AA258" s="791"/>
      <c r="AB258" s="791"/>
      <c r="AC258" s="791"/>
      <c r="AD258" s="791"/>
      <c r="AE258" s="791"/>
      <c r="AF258" s="791"/>
      <c r="AG258" s="791"/>
      <c r="AH258" s="791"/>
      <c r="AI258" s="791"/>
    </row>
    <row r="259" spans="1:35" ht="8.85" customHeight="1">
      <c r="A259" s="197"/>
      <c r="B259" s="197"/>
      <c r="C259" s="197"/>
      <c r="D259" s="197"/>
      <c r="E259" s="197"/>
      <c r="F259" s="197"/>
      <c r="G259" s="197"/>
      <c r="H259" s="197"/>
      <c r="I259" s="197"/>
      <c r="U259" s="762"/>
      <c r="V259" s="761"/>
      <c r="W259" s="760"/>
      <c r="X259" s="791"/>
      <c r="Y259" s="791"/>
      <c r="Z259" s="791"/>
      <c r="AA259" s="791"/>
      <c r="AB259" s="791"/>
      <c r="AC259" s="791"/>
      <c r="AD259" s="791"/>
      <c r="AE259" s="791"/>
      <c r="AF259" s="791"/>
      <c r="AG259" s="791"/>
      <c r="AH259" s="791"/>
      <c r="AI259" s="791"/>
    </row>
    <row r="260" spans="1:35" ht="8.85" customHeight="1">
      <c r="A260" s="197"/>
      <c r="B260" s="197"/>
      <c r="C260" s="197"/>
      <c r="D260" s="197"/>
      <c r="E260" s="197"/>
      <c r="F260" s="197"/>
      <c r="G260" s="197"/>
      <c r="H260" s="197"/>
      <c r="I260" s="197"/>
      <c r="U260" s="762"/>
      <c r="V260" s="761"/>
      <c r="W260" s="760"/>
      <c r="X260" s="791"/>
      <c r="Y260" s="791"/>
      <c r="Z260" s="791"/>
      <c r="AA260" s="791"/>
      <c r="AB260" s="791"/>
      <c r="AC260" s="791"/>
      <c r="AD260" s="791"/>
      <c r="AE260" s="791"/>
      <c r="AF260" s="791"/>
      <c r="AG260" s="791"/>
      <c r="AH260" s="791"/>
      <c r="AI260" s="791"/>
    </row>
    <row r="261" spans="1:35" ht="8.85" customHeight="1">
      <c r="A261" s="197"/>
      <c r="B261" s="197"/>
      <c r="C261" s="197"/>
      <c r="D261" s="197"/>
      <c r="E261" s="197"/>
      <c r="F261" s="197"/>
      <c r="G261" s="197"/>
      <c r="H261" s="197"/>
      <c r="I261" s="197"/>
      <c r="U261" s="762"/>
      <c r="V261" s="761"/>
      <c r="W261" s="760"/>
      <c r="X261" s="791"/>
      <c r="Y261" s="791"/>
      <c r="Z261" s="791"/>
      <c r="AA261" s="791"/>
      <c r="AB261" s="791"/>
      <c r="AC261" s="791"/>
      <c r="AD261" s="791"/>
      <c r="AE261" s="791"/>
      <c r="AF261" s="791"/>
      <c r="AG261" s="791"/>
      <c r="AH261" s="791"/>
      <c r="AI261" s="791"/>
    </row>
    <row r="262" spans="1:35" ht="8.85" customHeight="1">
      <c r="A262" s="197"/>
      <c r="B262" s="197"/>
      <c r="C262" s="197"/>
      <c r="D262" s="197"/>
      <c r="E262" s="197"/>
      <c r="F262" s="197"/>
      <c r="G262" s="197"/>
      <c r="H262" s="197"/>
      <c r="I262" s="197"/>
      <c r="U262" s="762"/>
      <c r="V262" s="761"/>
      <c r="W262" s="760"/>
      <c r="X262" s="791"/>
      <c r="Y262" s="791"/>
      <c r="Z262" s="791"/>
      <c r="AA262" s="791"/>
      <c r="AB262" s="791"/>
      <c r="AC262" s="791"/>
      <c r="AD262" s="791"/>
      <c r="AE262" s="791"/>
      <c r="AF262" s="791"/>
      <c r="AG262" s="791"/>
      <c r="AH262" s="791"/>
      <c r="AI262" s="791"/>
    </row>
    <row r="263" spans="1:35" ht="8.85" customHeight="1">
      <c r="A263" s="197"/>
      <c r="B263" s="197"/>
      <c r="C263" s="197"/>
      <c r="D263" s="197"/>
      <c r="E263" s="197"/>
      <c r="F263" s="197"/>
      <c r="G263" s="197"/>
      <c r="H263" s="197"/>
      <c r="I263" s="197"/>
      <c r="U263" s="762"/>
      <c r="V263" s="761"/>
      <c r="W263" s="760"/>
      <c r="X263" s="791"/>
      <c r="Y263" s="791"/>
      <c r="Z263" s="791"/>
      <c r="AA263" s="791"/>
      <c r="AB263" s="791"/>
      <c r="AC263" s="791"/>
      <c r="AD263" s="791"/>
      <c r="AE263" s="791"/>
      <c r="AF263" s="791"/>
      <c r="AG263" s="791"/>
      <c r="AH263" s="791"/>
      <c r="AI263" s="791"/>
    </row>
    <row r="264" spans="1:35" ht="8.85" customHeight="1">
      <c r="A264" s="197"/>
      <c r="B264" s="197"/>
      <c r="C264" s="197"/>
      <c r="D264" s="197"/>
      <c r="E264" s="197"/>
      <c r="F264" s="197"/>
      <c r="G264" s="197"/>
      <c r="H264" s="197"/>
      <c r="I264" s="197"/>
      <c r="U264" s="762"/>
      <c r="V264" s="761"/>
      <c r="W264" s="760"/>
      <c r="X264" s="791"/>
      <c r="Y264" s="791"/>
      <c r="Z264" s="791"/>
      <c r="AA264" s="791"/>
      <c r="AB264" s="791"/>
      <c r="AC264" s="791"/>
      <c r="AD264" s="791"/>
      <c r="AE264" s="791"/>
      <c r="AF264" s="791"/>
      <c r="AG264" s="791"/>
      <c r="AH264" s="791"/>
      <c r="AI264" s="791"/>
    </row>
    <row r="265" spans="1:35" ht="8.85" customHeight="1">
      <c r="A265" s="197"/>
      <c r="B265" s="197"/>
      <c r="C265" s="197"/>
      <c r="D265" s="197"/>
      <c r="E265" s="197"/>
      <c r="F265" s="197"/>
      <c r="G265" s="197"/>
      <c r="H265" s="197"/>
      <c r="I265" s="197"/>
      <c r="U265" s="762"/>
      <c r="V265" s="761"/>
      <c r="W265" s="760"/>
      <c r="X265" s="791"/>
      <c r="Y265" s="791"/>
      <c r="Z265" s="791"/>
      <c r="AA265" s="791"/>
      <c r="AB265" s="791"/>
      <c r="AC265" s="791"/>
      <c r="AD265" s="791"/>
      <c r="AE265" s="791"/>
      <c r="AF265" s="791"/>
      <c r="AG265" s="791"/>
      <c r="AH265" s="791"/>
      <c r="AI265" s="791"/>
    </row>
    <row r="266" spans="1:35" ht="8.85" customHeight="1">
      <c r="A266" s="197"/>
      <c r="B266" s="197"/>
      <c r="C266" s="197"/>
      <c r="D266" s="197"/>
      <c r="E266" s="197"/>
      <c r="F266" s="197"/>
      <c r="G266" s="197"/>
      <c r="H266" s="197"/>
      <c r="I266" s="197"/>
      <c r="U266" s="762"/>
      <c r="V266" s="761"/>
      <c r="W266" s="760"/>
      <c r="X266" s="791"/>
      <c r="Y266" s="791"/>
      <c r="Z266" s="791"/>
      <c r="AA266" s="791"/>
      <c r="AB266" s="791"/>
      <c r="AC266" s="791"/>
      <c r="AD266" s="791"/>
      <c r="AE266" s="791"/>
      <c r="AF266" s="791"/>
      <c r="AG266" s="791"/>
      <c r="AH266" s="791"/>
      <c r="AI266" s="791"/>
    </row>
    <row r="267" spans="1:35" ht="8.85" customHeight="1">
      <c r="A267" s="197"/>
      <c r="B267" s="197"/>
      <c r="C267" s="197"/>
      <c r="D267" s="197"/>
      <c r="E267" s="197"/>
      <c r="F267" s="197"/>
      <c r="G267" s="197"/>
      <c r="H267" s="197"/>
      <c r="I267" s="197"/>
      <c r="U267" s="762"/>
      <c r="V267" s="761"/>
      <c r="W267" s="760"/>
      <c r="X267" s="791"/>
      <c r="Y267" s="791"/>
      <c r="Z267" s="791"/>
      <c r="AA267" s="791"/>
      <c r="AB267" s="791"/>
      <c r="AC267" s="791"/>
      <c r="AD267" s="791"/>
      <c r="AE267" s="791"/>
      <c r="AF267" s="791"/>
      <c r="AG267" s="791"/>
      <c r="AH267" s="791"/>
      <c r="AI267" s="791"/>
    </row>
    <row r="268" spans="1:35" ht="8.85" customHeight="1">
      <c r="A268" s="197"/>
      <c r="B268" s="197"/>
      <c r="C268" s="197"/>
      <c r="D268" s="197"/>
      <c r="E268" s="197"/>
      <c r="F268" s="197"/>
      <c r="G268" s="197"/>
      <c r="H268" s="197"/>
      <c r="I268" s="197"/>
      <c r="U268" s="762"/>
      <c r="V268" s="761"/>
      <c r="W268" s="760"/>
      <c r="X268" s="791"/>
      <c r="Y268" s="791"/>
      <c r="Z268" s="791"/>
      <c r="AA268" s="791"/>
      <c r="AB268" s="791"/>
      <c r="AC268" s="791"/>
      <c r="AD268" s="791"/>
      <c r="AE268" s="791"/>
      <c r="AF268" s="791"/>
      <c r="AG268" s="791"/>
      <c r="AH268" s="791"/>
      <c r="AI268" s="791"/>
    </row>
    <row r="269" spans="1:35" ht="8.85" customHeight="1">
      <c r="A269" s="197"/>
      <c r="B269" s="197"/>
      <c r="C269" s="197"/>
      <c r="D269" s="197"/>
      <c r="E269" s="197"/>
      <c r="F269" s="197"/>
      <c r="G269" s="197"/>
      <c r="H269" s="197"/>
      <c r="I269" s="197"/>
      <c r="U269" s="762"/>
      <c r="V269" s="761"/>
      <c r="W269" s="760"/>
      <c r="X269" s="791"/>
      <c r="Y269" s="791"/>
      <c r="Z269" s="791"/>
      <c r="AA269" s="791"/>
      <c r="AB269" s="791"/>
      <c r="AC269" s="791"/>
      <c r="AD269" s="791"/>
      <c r="AE269" s="791"/>
      <c r="AF269" s="791"/>
      <c r="AG269" s="791"/>
      <c r="AH269" s="791"/>
      <c r="AI269" s="791"/>
    </row>
    <row r="270" spans="1:35" ht="8.85" customHeight="1">
      <c r="A270" s="197"/>
      <c r="B270" s="197"/>
      <c r="C270" s="197"/>
      <c r="D270" s="197"/>
      <c r="E270" s="197"/>
      <c r="F270" s="197"/>
      <c r="G270" s="197"/>
      <c r="H270" s="197"/>
      <c r="I270" s="197"/>
      <c r="U270" s="762"/>
      <c r="V270" s="761"/>
      <c r="W270" s="760"/>
      <c r="X270" s="791"/>
      <c r="Y270" s="791"/>
      <c r="Z270" s="791"/>
      <c r="AA270" s="791"/>
      <c r="AB270" s="791"/>
      <c r="AC270" s="791"/>
      <c r="AD270" s="791"/>
      <c r="AE270" s="791"/>
      <c r="AF270" s="791"/>
      <c r="AG270" s="791"/>
      <c r="AH270" s="791"/>
      <c r="AI270" s="791"/>
    </row>
    <row r="271" spans="1:35" ht="8.85" customHeight="1">
      <c r="A271" s="197"/>
      <c r="B271" s="197"/>
      <c r="C271" s="197"/>
      <c r="D271" s="197"/>
      <c r="E271" s="197"/>
      <c r="F271" s="197"/>
      <c r="G271" s="197"/>
      <c r="H271" s="197"/>
      <c r="I271" s="197"/>
      <c r="U271" s="762"/>
      <c r="V271" s="761"/>
      <c r="W271" s="760"/>
      <c r="X271" s="791"/>
      <c r="Y271" s="791"/>
      <c r="Z271" s="791"/>
      <c r="AA271" s="791"/>
      <c r="AB271" s="791"/>
      <c r="AC271" s="791"/>
      <c r="AD271" s="791"/>
      <c r="AE271" s="791"/>
      <c r="AF271" s="791"/>
      <c r="AG271" s="791"/>
      <c r="AH271" s="791"/>
      <c r="AI271" s="791"/>
    </row>
    <row r="272" spans="1:35" ht="8.85" customHeight="1">
      <c r="A272" s="197"/>
      <c r="B272" s="197"/>
      <c r="C272" s="197"/>
      <c r="D272" s="197"/>
      <c r="E272" s="197"/>
      <c r="F272" s="197"/>
      <c r="G272" s="197"/>
      <c r="H272" s="197"/>
      <c r="I272" s="197"/>
      <c r="U272" s="762"/>
      <c r="V272" s="761"/>
      <c r="W272" s="760"/>
      <c r="X272" s="791"/>
      <c r="Y272" s="791"/>
      <c r="Z272" s="791"/>
      <c r="AA272" s="791"/>
      <c r="AB272" s="791"/>
      <c r="AC272" s="791"/>
      <c r="AD272" s="791"/>
      <c r="AE272" s="791"/>
      <c r="AF272" s="791"/>
      <c r="AG272" s="791"/>
      <c r="AH272" s="791"/>
      <c r="AI272" s="791"/>
    </row>
    <row r="273" spans="1:35" ht="8.85" customHeight="1">
      <c r="A273" s="197"/>
      <c r="B273" s="197"/>
      <c r="C273" s="197"/>
      <c r="D273" s="197"/>
      <c r="E273" s="197"/>
      <c r="F273" s="197"/>
      <c r="G273" s="197"/>
      <c r="H273" s="197"/>
      <c r="I273" s="197"/>
      <c r="U273" s="762"/>
      <c r="V273" s="761"/>
      <c r="W273" s="760"/>
      <c r="X273" s="791"/>
      <c r="Y273" s="791"/>
      <c r="Z273" s="791"/>
      <c r="AA273" s="791"/>
      <c r="AB273" s="791"/>
      <c r="AC273" s="791"/>
      <c r="AD273" s="791"/>
      <c r="AE273" s="791"/>
      <c r="AF273" s="791"/>
      <c r="AG273" s="791"/>
      <c r="AH273" s="791"/>
      <c r="AI273" s="791"/>
    </row>
    <row r="274" spans="1:35" ht="8.85" customHeight="1">
      <c r="A274" s="197"/>
      <c r="B274" s="197"/>
      <c r="C274" s="197"/>
      <c r="D274" s="197"/>
      <c r="E274" s="197"/>
      <c r="F274" s="197"/>
      <c r="G274" s="197"/>
      <c r="H274" s="197"/>
      <c r="I274" s="197"/>
      <c r="U274" s="762"/>
      <c r="V274" s="761"/>
      <c r="W274" s="760"/>
      <c r="X274" s="791"/>
      <c r="Y274" s="791"/>
      <c r="Z274" s="791"/>
      <c r="AA274" s="791"/>
      <c r="AB274" s="791"/>
      <c r="AC274" s="791"/>
      <c r="AD274" s="791"/>
      <c r="AE274" s="791"/>
      <c r="AF274" s="791"/>
      <c r="AG274" s="791"/>
      <c r="AH274" s="791"/>
      <c r="AI274" s="791"/>
    </row>
    <row r="275" spans="1:35" ht="8.85" customHeight="1">
      <c r="A275" s="197"/>
      <c r="B275" s="197"/>
      <c r="C275" s="197"/>
      <c r="D275" s="197"/>
      <c r="E275" s="197"/>
      <c r="F275" s="197"/>
      <c r="G275" s="197"/>
      <c r="H275" s="197"/>
      <c r="I275" s="197"/>
      <c r="U275" s="762"/>
      <c r="V275" s="761"/>
      <c r="W275" s="760"/>
      <c r="X275" s="791"/>
      <c r="Y275" s="791"/>
      <c r="Z275" s="791"/>
      <c r="AA275" s="791"/>
      <c r="AB275" s="791"/>
      <c r="AC275" s="791"/>
      <c r="AD275" s="791"/>
      <c r="AE275" s="791"/>
      <c r="AF275" s="791"/>
      <c r="AG275" s="791"/>
      <c r="AH275" s="791"/>
      <c r="AI275" s="791"/>
    </row>
    <row r="276" spans="1:35" ht="8.85" customHeight="1">
      <c r="A276" s="197"/>
      <c r="B276" s="197"/>
      <c r="C276" s="197"/>
      <c r="D276" s="197"/>
      <c r="E276" s="197"/>
      <c r="F276" s="197"/>
      <c r="G276" s="197"/>
      <c r="H276" s="197"/>
      <c r="I276" s="197"/>
      <c r="U276" s="762"/>
      <c r="V276" s="761"/>
      <c r="W276" s="760"/>
      <c r="X276" s="791"/>
      <c r="Y276" s="791"/>
      <c r="Z276" s="791"/>
      <c r="AA276" s="791"/>
      <c r="AB276" s="791"/>
      <c r="AC276" s="791"/>
      <c r="AD276" s="791"/>
      <c r="AE276" s="791"/>
      <c r="AF276" s="791"/>
      <c r="AG276" s="791"/>
      <c r="AH276" s="791"/>
      <c r="AI276" s="791"/>
    </row>
    <row r="277" spans="1:35" ht="8.85" customHeight="1">
      <c r="A277" s="197"/>
      <c r="B277" s="197"/>
      <c r="C277" s="197"/>
      <c r="D277" s="197"/>
      <c r="E277" s="197"/>
      <c r="F277" s="197"/>
      <c r="G277" s="197"/>
      <c r="H277" s="197"/>
      <c r="I277" s="197"/>
      <c r="U277" s="762"/>
      <c r="V277" s="761"/>
      <c r="W277" s="760"/>
      <c r="X277" s="791"/>
      <c r="Y277" s="791"/>
      <c r="Z277" s="791"/>
      <c r="AA277" s="791"/>
      <c r="AB277" s="791"/>
      <c r="AC277" s="791"/>
      <c r="AD277" s="791"/>
      <c r="AE277" s="791"/>
      <c r="AF277" s="791"/>
      <c r="AG277" s="791"/>
      <c r="AH277" s="791"/>
      <c r="AI277" s="791"/>
    </row>
    <row r="278" spans="1:35" ht="8.85" customHeight="1">
      <c r="A278" s="197"/>
      <c r="B278" s="197"/>
      <c r="C278" s="197"/>
      <c r="D278" s="197"/>
      <c r="E278" s="197"/>
      <c r="F278" s="197"/>
      <c r="G278" s="197"/>
      <c r="H278" s="197"/>
      <c r="I278" s="197"/>
      <c r="U278" s="762"/>
      <c r="V278" s="761"/>
      <c r="W278" s="760"/>
      <c r="X278" s="791"/>
      <c r="Y278" s="791"/>
      <c r="Z278" s="791"/>
      <c r="AA278" s="791"/>
      <c r="AB278" s="791"/>
      <c r="AC278" s="791"/>
      <c r="AD278" s="791"/>
      <c r="AE278" s="791"/>
      <c r="AF278" s="791"/>
      <c r="AG278" s="791"/>
      <c r="AH278" s="791"/>
      <c r="AI278" s="791"/>
    </row>
    <row r="279" spans="1:35" ht="8.85" customHeight="1">
      <c r="A279" s="197"/>
      <c r="B279" s="197"/>
      <c r="C279" s="197"/>
      <c r="D279" s="197"/>
      <c r="E279" s="197"/>
      <c r="F279" s="197"/>
      <c r="G279" s="197"/>
      <c r="H279" s="197"/>
      <c r="I279" s="197"/>
      <c r="U279" s="762"/>
      <c r="V279" s="761"/>
      <c r="W279" s="760"/>
      <c r="X279" s="791"/>
      <c r="Y279" s="791"/>
      <c r="Z279" s="791"/>
      <c r="AA279" s="791"/>
      <c r="AB279" s="791"/>
      <c r="AC279" s="791"/>
      <c r="AD279" s="791"/>
      <c r="AE279" s="791"/>
      <c r="AF279" s="791"/>
      <c r="AG279" s="791"/>
      <c r="AH279" s="791"/>
      <c r="AI279" s="791"/>
    </row>
    <row r="280" spans="1:35" ht="8.85" customHeight="1">
      <c r="A280" s="197"/>
      <c r="B280" s="197"/>
      <c r="C280" s="197"/>
      <c r="D280" s="197"/>
      <c r="E280" s="197"/>
      <c r="F280" s="197"/>
      <c r="G280" s="197"/>
      <c r="H280" s="197"/>
      <c r="I280" s="197"/>
      <c r="U280" s="762"/>
      <c r="V280" s="761"/>
      <c r="W280" s="760"/>
      <c r="X280" s="791"/>
      <c r="Y280" s="791"/>
      <c r="Z280" s="791"/>
      <c r="AA280" s="791"/>
      <c r="AB280" s="791"/>
      <c r="AC280" s="791"/>
      <c r="AD280" s="791"/>
      <c r="AE280" s="791"/>
      <c r="AF280" s="791"/>
      <c r="AG280" s="791"/>
      <c r="AH280" s="791"/>
      <c r="AI280" s="791"/>
    </row>
    <row r="281" spans="1:35" ht="8.85" customHeight="1">
      <c r="A281" s="197"/>
      <c r="B281" s="197"/>
      <c r="C281" s="197"/>
      <c r="D281" s="197"/>
      <c r="E281" s="197"/>
      <c r="F281" s="197"/>
      <c r="G281" s="197"/>
      <c r="H281" s="197"/>
      <c r="I281" s="197"/>
      <c r="M281" s="792"/>
      <c r="U281" s="762"/>
      <c r="V281" s="761"/>
      <c r="W281" s="760"/>
      <c r="X281" s="791"/>
      <c r="Y281" s="791"/>
      <c r="Z281" s="791"/>
      <c r="AA281" s="791"/>
      <c r="AB281" s="791"/>
      <c r="AC281" s="791"/>
      <c r="AD281" s="791"/>
      <c r="AE281" s="791"/>
      <c r="AF281" s="791"/>
      <c r="AG281" s="791"/>
      <c r="AH281" s="791"/>
      <c r="AI281" s="791"/>
    </row>
    <row r="282" spans="1:35" ht="8.85" customHeight="1">
      <c r="A282" s="197"/>
      <c r="B282" s="197"/>
      <c r="C282" s="197"/>
      <c r="D282" s="197"/>
      <c r="E282" s="197"/>
      <c r="F282" s="197"/>
      <c r="G282" s="197"/>
      <c r="H282" s="197"/>
      <c r="I282" s="197"/>
      <c r="U282" s="762"/>
      <c r="V282" s="761"/>
      <c r="W282" s="760"/>
      <c r="X282" s="791"/>
      <c r="Y282" s="791"/>
      <c r="Z282" s="791"/>
      <c r="AA282" s="791"/>
      <c r="AB282" s="791"/>
      <c r="AC282" s="791"/>
      <c r="AD282" s="791"/>
      <c r="AE282" s="791"/>
      <c r="AF282" s="791"/>
      <c r="AG282" s="791"/>
      <c r="AH282" s="791"/>
      <c r="AI282" s="791"/>
    </row>
    <row r="283" spans="1:35" ht="8.85" customHeight="1">
      <c r="A283" s="197"/>
      <c r="B283" s="197"/>
      <c r="C283" s="197"/>
      <c r="D283" s="197"/>
      <c r="E283" s="197"/>
      <c r="F283" s="197"/>
      <c r="G283" s="197"/>
      <c r="H283" s="197"/>
      <c r="I283" s="197"/>
      <c r="U283" s="762"/>
      <c r="V283" s="761"/>
      <c r="W283" s="760"/>
      <c r="X283" s="791"/>
      <c r="Y283" s="791"/>
      <c r="Z283" s="791"/>
      <c r="AA283" s="791"/>
      <c r="AB283" s="791"/>
      <c r="AC283" s="791"/>
      <c r="AD283" s="791"/>
      <c r="AE283" s="791"/>
      <c r="AF283" s="791"/>
      <c r="AG283" s="791"/>
      <c r="AH283" s="791"/>
      <c r="AI283" s="791"/>
    </row>
    <row r="284" spans="1:35" ht="8.85" customHeight="1">
      <c r="A284" s="197"/>
      <c r="B284" s="197"/>
      <c r="C284" s="197"/>
      <c r="D284" s="197"/>
      <c r="E284" s="197"/>
      <c r="F284" s="197"/>
      <c r="G284" s="197"/>
      <c r="H284" s="197"/>
      <c r="I284" s="197"/>
      <c r="U284" s="762"/>
      <c r="V284" s="761"/>
      <c r="W284" s="760"/>
      <c r="X284" s="791"/>
      <c r="Y284" s="791"/>
      <c r="Z284" s="791"/>
      <c r="AA284" s="791"/>
      <c r="AB284" s="791"/>
      <c r="AC284" s="791"/>
      <c r="AD284" s="791"/>
      <c r="AE284" s="791"/>
      <c r="AF284" s="791"/>
      <c r="AG284" s="791"/>
      <c r="AH284" s="791"/>
      <c r="AI284" s="791"/>
    </row>
    <row r="285" spans="1:35" ht="8.85" customHeight="1">
      <c r="A285" s="197"/>
      <c r="B285" s="197"/>
      <c r="C285" s="197"/>
      <c r="D285" s="197"/>
      <c r="E285" s="197"/>
      <c r="F285" s="197"/>
      <c r="G285" s="197"/>
      <c r="H285" s="197"/>
      <c r="I285" s="197"/>
      <c r="U285" s="762"/>
      <c r="V285" s="761"/>
      <c r="W285" s="760"/>
      <c r="X285" s="791"/>
      <c r="Y285" s="791"/>
      <c r="Z285" s="791"/>
      <c r="AA285" s="791"/>
      <c r="AB285" s="791"/>
      <c r="AC285" s="791"/>
      <c r="AD285" s="791"/>
      <c r="AE285" s="791"/>
      <c r="AF285" s="791"/>
      <c r="AG285" s="791"/>
      <c r="AH285" s="791"/>
      <c r="AI285" s="791"/>
    </row>
    <row r="286" spans="1:35" ht="8.85" customHeight="1">
      <c r="A286" s="197"/>
      <c r="B286" s="197"/>
      <c r="C286" s="197"/>
      <c r="D286" s="197"/>
      <c r="E286" s="197"/>
      <c r="F286" s="197"/>
      <c r="G286" s="197"/>
      <c r="H286" s="197"/>
      <c r="I286" s="197"/>
      <c r="U286" s="762"/>
      <c r="V286" s="761"/>
      <c r="W286" s="760"/>
      <c r="X286" s="791"/>
      <c r="Y286" s="791"/>
      <c r="Z286" s="791"/>
      <c r="AA286" s="791"/>
      <c r="AB286" s="791"/>
      <c r="AC286" s="791"/>
      <c r="AD286" s="791"/>
      <c r="AE286" s="791"/>
      <c r="AF286" s="791"/>
      <c r="AG286" s="791"/>
      <c r="AH286" s="791"/>
      <c r="AI286" s="791"/>
    </row>
    <row r="287" spans="1:35" ht="8.85" customHeight="1">
      <c r="A287" s="197"/>
      <c r="B287" s="197"/>
      <c r="C287" s="197"/>
      <c r="D287" s="197"/>
      <c r="E287" s="197"/>
      <c r="F287" s="197"/>
      <c r="G287" s="197"/>
      <c r="H287" s="197"/>
      <c r="I287" s="197"/>
      <c r="U287" s="762"/>
      <c r="V287" s="761"/>
      <c r="W287" s="760"/>
      <c r="X287" s="791"/>
      <c r="Y287" s="791"/>
      <c r="Z287" s="791"/>
      <c r="AA287" s="791"/>
      <c r="AB287" s="791"/>
      <c r="AC287" s="791"/>
      <c r="AD287" s="791"/>
      <c r="AE287" s="791"/>
      <c r="AF287" s="791"/>
      <c r="AG287" s="791"/>
      <c r="AH287" s="791"/>
      <c r="AI287" s="791"/>
    </row>
    <row r="288" spans="1:35" ht="8.85" customHeight="1">
      <c r="A288" s="197"/>
      <c r="B288" s="197"/>
      <c r="C288" s="197"/>
      <c r="D288" s="197"/>
      <c r="E288" s="197"/>
      <c r="F288" s="197"/>
      <c r="G288" s="197"/>
      <c r="H288" s="197"/>
      <c r="I288" s="197"/>
      <c r="U288" s="762"/>
      <c r="V288" s="761"/>
      <c r="W288" s="760"/>
      <c r="X288" s="791"/>
      <c r="Y288" s="791"/>
      <c r="Z288" s="791"/>
      <c r="AA288" s="791"/>
      <c r="AB288" s="791"/>
      <c r="AC288" s="791"/>
      <c r="AD288" s="791"/>
      <c r="AE288" s="791"/>
      <c r="AF288" s="791"/>
      <c r="AG288" s="791"/>
      <c r="AH288" s="791"/>
      <c r="AI288" s="791"/>
    </row>
    <row r="289" spans="1:35" ht="8.85" customHeight="1">
      <c r="A289" s="197"/>
      <c r="B289" s="197"/>
      <c r="C289" s="197"/>
      <c r="D289" s="197"/>
      <c r="E289" s="197"/>
      <c r="F289" s="197"/>
      <c r="G289" s="197"/>
      <c r="H289" s="197"/>
      <c r="I289" s="197"/>
      <c r="U289" s="762"/>
      <c r="V289" s="761"/>
      <c r="W289" s="760"/>
      <c r="X289" s="791"/>
      <c r="Y289" s="791"/>
      <c r="Z289" s="791"/>
      <c r="AA289" s="791"/>
      <c r="AB289" s="791"/>
      <c r="AC289" s="791"/>
      <c r="AD289" s="791"/>
      <c r="AE289" s="791"/>
      <c r="AF289" s="791"/>
      <c r="AG289" s="791"/>
      <c r="AH289" s="791"/>
      <c r="AI289" s="791"/>
    </row>
    <row r="290" spans="1:35" ht="8.85" customHeight="1">
      <c r="A290" s="197"/>
      <c r="B290" s="197"/>
      <c r="C290" s="197"/>
      <c r="D290" s="197"/>
      <c r="E290" s="197"/>
      <c r="F290" s="197"/>
      <c r="G290" s="197"/>
      <c r="H290" s="197"/>
      <c r="I290" s="197"/>
      <c r="U290" s="762"/>
      <c r="V290" s="761"/>
      <c r="W290" s="760"/>
      <c r="X290" s="791"/>
      <c r="Y290" s="791"/>
      <c r="Z290" s="791"/>
      <c r="AA290" s="791"/>
      <c r="AB290" s="791"/>
      <c r="AC290" s="791"/>
      <c r="AD290" s="791"/>
      <c r="AE290" s="791"/>
      <c r="AF290" s="791"/>
      <c r="AG290" s="791"/>
      <c r="AH290" s="791"/>
      <c r="AI290" s="791"/>
    </row>
    <row r="291" spans="1:35" ht="8.85" customHeight="1">
      <c r="A291" s="197"/>
      <c r="B291" s="197"/>
      <c r="C291" s="197"/>
      <c r="D291" s="197"/>
      <c r="E291" s="197"/>
      <c r="F291" s="197"/>
      <c r="G291" s="197"/>
      <c r="H291" s="197"/>
      <c r="I291" s="197"/>
      <c r="U291" s="762"/>
      <c r="V291" s="761"/>
      <c r="W291" s="760"/>
      <c r="X291" s="791"/>
      <c r="Y291" s="791"/>
      <c r="Z291" s="791"/>
      <c r="AA291" s="791"/>
      <c r="AB291" s="791"/>
      <c r="AC291" s="791"/>
      <c r="AD291" s="791"/>
      <c r="AE291" s="791"/>
      <c r="AF291" s="791"/>
      <c r="AG291" s="791"/>
      <c r="AH291" s="791"/>
      <c r="AI291" s="791"/>
    </row>
    <row r="292" spans="1:35" ht="8.85" customHeight="1">
      <c r="A292" s="197"/>
      <c r="B292" s="197"/>
      <c r="C292" s="197"/>
      <c r="D292" s="197"/>
      <c r="E292" s="197"/>
      <c r="F292" s="197"/>
      <c r="G292" s="197"/>
      <c r="H292" s="197"/>
      <c r="I292" s="197"/>
      <c r="U292" s="762"/>
      <c r="V292" s="761"/>
      <c r="W292" s="760"/>
      <c r="X292" s="791"/>
      <c r="Y292" s="791"/>
      <c r="Z292" s="791"/>
      <c r="AA292" s="791"/>
      <c r="AB292" s="791"/>
      <c r="AC292" s="791"/>
      <c r="AD292" s="791"/>
      <c r="AE292" s="791"/>
      <c r="AF292" s="791"/>
      <c r="AG292" s="791"/>
      <c r="AH292" s="791"/>
      <c r="AI292" s="791"/>
    </row>
    <row r="293" spans="1:35" ht="8.85" customHeight="1">
      <c r="A293" s="197"/>
      <c r="B293" s="197"/>
      <c r="C293" s="197"/>
      <c r="D293" s="197"/>
      <c r="E293" s="197"/>
      <c r="F293" s="197"/>
      <c r="G293" s="197"/>
      <c r="H293" s="197"/>
      <c r="I293" s="197"/>
      <c r="U293" s="762"/>
      <c r="V293" s="761"/>
      <c r="W293" s="760"/>
      <c r="X293" s="791"/>
      <c r="Y293" s="791"/>
      <c r="Z293" s="791"/>
      <c r="AA293" s="791"/>
      <c r="AB293" s="791"/>
      <c r="AC293" s="791"/>
      <c r="AD293" s="791"/>
      <c r="AE293" s="791"/>
      <c r="AF293" s="791"/>
      <c r="AG293" s="791"/>
      <c r="AH293" s="791"/>
      <c r="AI293" s="791"/>
    </row>
    <row r="294" spans="1:35" ht="8.85" customHeight="1">
      <c r="A294" s="197"/>
      <c r="B294" s="197"/>
      <c r="C294" s="197"/>
      <c r="D294" s="197"/>
      <c r="E294" s="197"/>
      <c r="F294" s="197"/>
      <c r="G294" s="197"/>
      <c r="H294" s="197"/>
      <c r="I294" s="197"/>
      <c r="U294" s="762"/>
      <c r="V294" s="761"/>
      <c r="W294" s="760"/>
      <c r="X294" s="791"/>
      <c r="Y294" s="791"/>
      <c r="Z294" s="791"/>
      <c r="AA294" s="791"/>
      <c r="AB294" s="791"/>
      <c r="AC294" s="791"/>
      <c r="AD294" s="791"/>
      <c r="AE294" s="791"/>
      <c r="AF294" s="791"/>
      <c r="AG294" s="791"/>
      <c r="AH294" s="791"/>
      <c r="AI294" s="791"/>
    </row>
    <row r="295" spans="1:35" ht="8.85" customHeight="1">
      <c r="A295" s="197"/>
      <c r="B295" s="197"/>
      <c r="C295" s="197"/>
      <c r="D295" s="197"/>
      <c r="E295" s="197"/>
      <c r="F295" s="197"/>
      <c r="G295" s="197"/>
      <c r="H295" s="197"/>
      <c r="I295" s="197"/>
      <c r="U295" s="762"/>
      <c r="V295" s="761"/>
      <c r="W295" s="760"/>
      <c r="X295" s="791"/>
      <c r="Y295" s="791"/>
      <c r="Z295" s="791"/>
      <c r="AA295" s="791"/>
      <c r="AB295" s="791"/>
      <c r="AC295" s="791"/>
      <c r="AD295" s="791"/>
      <c r="AE295" s="791"/>
      <c r="AF295" s="791"/>
      <c r="AG295" s="791"/>
      <c r="AH295" s="791"/>
      <c r="AI295" s="791"/>
    </row>
    <row r="296" spans="1:35" ht="8.85" customHeight="1">
      <c r="A296" s="197"/>
      <c r="B296" s="197"/>
      <c r="C296" s="197"/>
      <c r="D296" s="197"/>
      <c r="E296" s="197"/>
      <c r="F296" s="197"/>
      <c r="G296" s="197"/>
      <c r="H296" s="197"/>
      <c r="I296" s="197"/>
      <c r="U296" s="762"/>
      <c r="V296" s="761"/>
      <c r="W296" s="760"/>
      <c r="X296" s="791"/>
      <c r="Y296" s="791"/>
      <c r="Z296" s="791"/>
      <c r="AA296" s="791"/>
      <c r="AB296" s="791"/>
      <c r="AC296" s="791"/>
      <c r="AD296" s="791"/>
      <c r="AE296" s="791"/>
      <c r="AF296" s="791"/>
      <c r="AG296" s="791"/>
      <c r="AH296" s="791"/>
      <c r="AI296" s="791"/>
    </row>
    <row r="297" spans="1:35" ht="8.85" customHeight="1">
      <c r="A297" s="197"/>
      <c r="B297" s="197"/>
      <c r="C297" s="197"/>
      <c r="D297" s="197"/>
      <c r="E297" s="197"/>
      <c r="F297" s="197"/>
      <c r="G297" s="197"/>
      <c r="H297" s="197"/>
      <c r="I297" s="197"/>
      <c r="U297" s="762"/>
      <c r="V297" s="761"/>
      <c r="W297" s="760"/>
      <c r="X297" s="791"/>
      <c r="Y297" s="791"/>
      <c r="Z297" s="791"/>
      <c r="AA297" s="791"/>
      <c r="AB297" s="791"/>
      <c r="AC297" s="791"/>
      <c r="AD297" s="791"/>
      <c r="AE297" s="791"/>
      <c r="AF297" s="791"/>
      <c r="AG297" s="791"/>
      <c r="AH297" s="791"/>
      <c r="AI297" s="791"/>
    </row>
    <row r="298" spans="1:35" ht="8.85" customHeight="1">
      <c r="A298" s="197"/>
      <c r="B298" s="197"/>
      <c r="C298" s="197"/>
      <c r="D298" s="197"/>
      <c r="E298" s="197"/>
      <c r="F298" s="197"/>
      <c r="G298" s="197"/>
      <c r="H298" s="197"/>
      <c r="I298" s="197"/>
      <c r="U298" s="762"/>
      <c r="V298" s="761"/>
      <c r="W298" s="760"/>
      <c r="X298" s="791"/>
      <c r="Y298" s="791"/>
      <c r="Z298" s="791"/>
      <c r="AA298" s="791"/>
      <c r="AB298" s="791"/>
      <c r="AC298" s="791"/>
      <c r="AD298" s="791"/>
      <c r="AE298" s="791"/>
      <c r="AF298" s="791"/>
      <c r="AG298" s="791"/>
      <c r="AH298" s="791"/>
      <c r="AI298" s="791"/>
    </row>
    <row r="299" spans="1:35" ht="8.85" customHeight="1">
      <c r="A299" s="197"/>
      <c r="B299" s="197"/>
      <c r="C299" s="197"/>
      <c r="D299" s="197"/>
      <c r="E299" s="197"/>
      <c r="F299" s="197"/>
      <c r="G299" s="197"/>
      <c r="H299" s="197"/>
      <c r="I299" s="197"/>
      <c r="U299" s="762"/>
      <c r="V299" s="761"/>
      <c r="W299" s="760"/>
      <c r="X299" s="791"/>
      <c r="Y299" s="791"/>
      <c r="Z299" s="791"/>
      <c r="AA299" s="791"/>
      <c r="AB299" s="791"/>
      <c r="AC299" s="791"/>
      <c r="AD299" s="791"/>
      <c r="AE299" s="791"/>
      <c r="AF299" s="791"/>
      <c r="AG299" s="791"/>
      <c r="AH299" s="791"/>
      <c r="AI299" s="791"/>
    </row>
    <row r="300" spans="1:35" ht="8.85" customHeight="1">
      <c r="A300" s="197"/>
      <c r="B300" s="197"/>
      <c r="C300" s="197"/>
      <c r="D300" s="197"/>
      <c r="E300" s="197"/>
      <c r="F300" s="197"/>
      <c r="G300" s="197"/>
      <c r="H300" s="197"/>
      <c r="I300" s="197"/>
      <c r="U300" s="762"/>
      <c r="V300" s="761"/>
      <c r="W300" s="760"/>
      <c r="X300" s="791"/>
      <c r="Y300" s="791"/>
      <c r="Z300" s="791"/>
      <c r="AA300" s="791"/>
      <c r="AB300" s="791"/>
      <c r="AC300" s="791"/>
      <c r="AD300" s="791"/>
      <c r="AE300" s="791"/>
      <c r="AF300" s="791"/>
      <c r="AG300" s="791"/>
      <c r="AH300" s="791"/>
      <c r="AI300" s="791"/>
    </row>
    <row r="301" spans="1:35" ht="8.85" customHeight="1">
      <c r="A301" s="197"/>
      <c r="B301" s="197"/>
      <c r="C301" s="197"/>
      <c r="D301" s="197"/>
      <c r="E301" s="197"/>
      <c r="F301" s="197"/>
      <c r="G301" s="197"/>
      <c r="H301" s="197"/>
      <c r="I301" s="197"/>
      <c r="U301" s="762"/>
      <c r="V301" s="761"/>
      <c r="W301" s="760"/>
      <c r="X301" s="791"/>
      <c r="Y301" s="791"/>
      <c r="Z301" s="791"/>
      <c r="AA301" s="791"/>
      <c r="AB301" s="791"/>
      <c r="AC301" s="791"/>
      <c r="AD301" s="791"/>
      <c r="AE301" s="791"/>
      <c r="AF301" s="791"/>
      <c r="AG301" s="791"/>
      <c r="AH301" s="791"/>
      <c r="AI301" s="791"/>
    </row>
    <row r="302" spans="1:35" ht="8.85" customHeight="1">
      <c r="A302" s="197"/>
      <c r="B302" s="197"/>
      <c r="C302" s="197"/>
      <c r="D302" s="197"/>
      <c r="E302" s="197"/>
      <c r="F302" s="197"/>
      <c r="G302" s="197"/>
      <c r="H302" s="197"/>
      <c r="I302" s="197"/>
      <c r="U302" s="762"/>
      <c r="V302" s="761"/>
      <c r="W302" s="760"/>
      <c r="X302" s="791"/>
      <c r="Y302" s="791"/>
      <c r="Z302" s="791"/>
      <c r="AA302" s="791"/>
      <c r="AB302" s="791"/>
      <c r="AC302" s="791"/>
      <c r="AD302" s="791"/>
      <c r="AE302" s="791"/>
      <c r="AF302" s="791"/>
      <c r="AG302" s="791"/>
      <c r="AH302" s="791"/>
      <c r="AI302" s="791"/>
    </row>
    <row r="303" spans="1:35" ht="8.85" customHeight="1">
      <c r="A303" s="197"/>
      <c r="B303" s="197"/>
      <c r="C303" s="197"/>
      <c r="D303" s="197"/>
      <c r="E303" s="197"/>
      <c r="F303" s="197"/>
      <c r="G303" s="197"/>
      <c r="H303" s="197"/>
      <c r="I303" s="197"/>
      <c r="U303" s="762"/>
      <c r="V303" s="761"/>
      <c r="W303" s="760"/>
      <c r="X303" s="791"/>
      <c r="Y303" s="791"/>
      <c r="Z303" s="791"/>
      <c r="AA303" s="791"/>
      <c r="AB303" s="791"/>
      <c r="AC303" s="791"/>
      <c r="AD303" s="791"/>
      <c r="AE303" s="791"/>
      <c r="AF303" s="791"/>
      <c r="AG303" s="791"/>
      <c r="AH303" s="791"/>
      <c r="AI303" s="791"/>
    </row>
    <row r="304" spans="1:35" ht="8.85" customHeight="1">
      <c r="A304" s="197"/>
      <c r="B304" s="197"/>
      <c r="C304" s="197"/>
      <c r="D304" s="197"/>
      <c r="E304" s="197"/>
      <c r="F304" s="197"/>
      <c r="G304" s="197"/>
      <c r="H304" s="197"/>
      <c r="I304" s="197"/>
      <c r="U304" s="762"/>
      <c r="V304" s="761"/>
      <c r="W304" s="760"/>
      <c r="X304" s="791"/>
      <c r="Y304" s="791"/>
      <c r="Z304" s="791"/>
      <c r="AA304" s="791"/>
      <c r="AB304" s="791"/>
      <c r="AC304" s="791"/>
      <c r="AD304" s="791"/>
      <c r="AE304" s="791"/>
      <c r="AF304" s="791"/>
      <c r="AG304" s="791"/>
      <c r="AH304" s="791"/>
      <c r="AI304" s="791"/>
    </row>
    <row r="305" spans="1:35" ht="8.85" customHeight="1">
      <c r="A305" s="197"/>
      <c r="B305" s="197"/>
      <c r="C305" s="197"/>
      <c r="D305" s="197"/>
      <c r="E305" s="197"/>
      <c r="F305" s="197"/>
      <c r="G305" s="197"/>
      <c r="H305" s="197"/>
      <c r="I305" s="197"/>
      <c r="U305" s="762"/>
      <c r="V305" s="761"/>
      <c r="W305" s="760"/>
      <c r="X305" s="791"/>
      <c r="Y305" s="791"/>
      <c r="Z305" s="791"/>
      <c r="AA305" s="791"/>
      <c r="AB305" s="791"/>
      <c r="AC305" s="791"/>
      <c r="AD305" s="791"/>
      <c r="AE305" s="791"/>
      <c r="AF305" s="791"/>
      <c r="AG305" s="791"/>
      <c r="AH305" s="791"/>
      <c r="AI305" s="791"/>
    </row>
    <row r="306" spans="1:35" ht="8.85" customHeight="1">
      <c r="A306" s="197"/>
      <c r="B306" s="197"/>
      <c r="C306" s="197"/>
      <c r="D306" s="197"/>
      <c r="E306" s="197"/>
      <c r="F306" s="197"/>
      <c r="G306" s="197"/>
      <c r="H306" s="197"/>
      <c r="I306" s="197"/>
      <c r="U306" s="762"/>
      <c r="V306" s="761"/>
      <c r="W306" s="760"/>
      <c r="X306" s="791"/>
      <c r="Y306" s="791"/>
      <c r="Z306" s="791"/>
      <c r="AA306" s="791"/>
      <c r="AB306" s="791"/>
      <c r="AC306" s="791"/>
      <c r="AD306" s="791"/>
      <c r="AE306" s="791"/>
      <c r="AF306" s="791"/>
      <c r="AG306" s="791"/>
      <c r="AH306" s="791"/>
      <c r="AI306" s="791"/>
    </row>
    <row r="307" spans="1:35" ht="8.85" customHeight="1">
      <c r="A307" s="197"/>
      <c r="B307" s="197"/>
      <c r="C307" s="197"/>
      <c r="D307" s="197"/>
      <c r="E307" s="197"/>
      <c r="F307" s="197"/>
      <c r="G307" s="197"/>
      <c r="H307" s="197"/>
      <c r="I307" s="197"/>
      <c r="U307" s="762"/>
      <c r="V307" s="761"/>
      <c r="W307" s="760"/>
      <c r="X307" s="791"/>
      <c r="Y307" s="791"/>
      <c r="Z307" s="791"/>
      <c r="AA307" s="791"/>
      <c r="AB307" s="791"/>
      <c r="AC307" s="791"/>
      <c r="AD307" s="791"/>
      <c r="AE307" s="791"/>
      <c r="AF307" s="791"/>
      <c r="AG307" s="791"/>
      <c r="AH307" s="791"/>
      <c r="AI307" s="791"/>
    </row>
    <row r="308" spans="1:35" ht="8.85" customHeight="1">
      <c r="A308" s="197"/>
      <c r="B308" s="197"/>
      <c r="C308" s="197"/>
      <c r="D308" s="197"/>
      <c r="E308" s="197"/>
      <c r="F308" s="197"/>
      <c r="G308" s="197"/>
      <c r="H308" s="197"/>
      <c r="I308" s="197"/>
      <c r="U308" s="762"/>
      <c r="V308" s="761"/>
      <c r="W308" s="760"/>
      <c r="X308" s="791"/>
      <c r="Y308" s="791"/>
      <c r="Z308" s="791"/>
      <c r="AA308" s="791"/>
      <c r="AB308" s="791"/>
      <c r="AC308" s="791"/>
      <c r="AD308" s="791"/>
      <c r="AE308" s="791"/>
      <c r="AF308" s="791"/>
      <c r="AG308" s="791"/>
      <c r="AH308" s="791"/>
      <c r="AI308" s="791"/>
    </row>
    <row r="309" spans="1:35" ht="8.85" customHeight="1">
      <c r="A309" s="197"/>
      <c r="B309" s="197"/>
      <c r="C309" s="197"/>
      <c r="D309" s="197"/>
      <c r="E309" s="197"/>
      <c r="F309" s="197"/>
      <c r="G309" s="197"/>
      <c r="H309" s="197"/>
      <c r="I309" s="197"/>
      <c r="U309" s="762"/>
      <c r="V309" s="761"/>
      <c r="W309" s="760"/>
      <c r="X309" s="791"/>
      <c r="Y309" s="791"/>
      <c r="Z309" s="791"/>
      <c r="AA309" s="791"/>
      <c r="AB309" s="791"/>
      <c r="AC309" s="791"/>
      <c r="AD309" s="791"/>
      <c r="AE309" s="791"/>
      <c r="AF309" s="791"/>
      <c r="AG309" s="791"/>
      <c r="AH309" s="791"/>
      <c r="AI309" s="791"/>
    </row>
    <row r="310" spans="1:35" ht="8.85" customHeight="1">
      <c r="A310" s="197"/>
      <c r="B310" s="197"/>
      <c r="C310" s="197"/>
      <c r="D310" s="197"/>
      <c r="E310" s="197"/>
      <c r="F310" s="197"/>
      <c r="G310" s="197"/>
      <c r="H310" s="197"/>
      <c r="I310" s="197"/>
      <c r="U310" s="762"/>
      <c r="V310" s="761"/>
      <c r="W310" s="760"/>
      <c r="X310" s="791"/>
      <c r="Y310" s="791"/>
      <c r="Z310" s="791"/>
      <c r="AA310" s="791"/>
      <c r="AB310" s="791"/>
      <c r="AC310" s="791"/>
      <c r="AD310" s="791"/>
      <c r="AE310" s="791"/>
      <c r="AF310" s="791"/>
      <c r="AG310" s="791"/>
      <c r="AH310" s="791"/>
      <c r="AI310" s="791"/>
    </row>
    <row r="311" spans="1:35" ht="8.85" customHeight="1">
      <c r="A311" s="197"/>
      <c r="B311" s="197"/>
      <c r="C311" s="197"/>
      <c r="D311" s="197"/>
      <c r="E311" s="197"/>
      <c r="F311" s="197"/>
      <c r="G311" s="197"/>
      <c r="H311" s="197"/>
      <c r="I311" s="197"/>
      <c r="U311" s="762"/>
      <c r="V311" s="761"/>
      <c r="W311" s="760"/>
      <c r="X311" s="791"/>
      <c r="Y311" s="791"/>
      <c r="Z311" s="791"/>
      <c r="AA311" s="791"/>
      <c r="AB311" s="791"/>
      <c r="AC311" s="791"/>
      <c r="AD311" s="791"/>
      <c r="AE311" s="791"/>
      <c r="AF311" s="791"/>
      <c r="AG311" s="791"/>
      <c r="AH311" s="791"/>
      <c r="AI311" s="791"/>
    </row>
    <row r="312" spans="1:35" ht="8.85" customHeight="1">
      <c r="A312" s="197"/>
      <c r="B312" s="197"/>
      <c r="C312" s="197"/>
      <c r="D312" s="197"/>
      <c r="E312" s="197"/>
      <c r="F312" s="197"/>
      <c r="G312" s="197"/>
      <c r="H312" s="197"/>
      <c r="I312" s="197"/>
      <c r="U312" s="762"/>
      <c r="V312" s="761"/>
      <c r="W312" s="760"/>
      <c r="X312" s="791"/>
      <c r="Y312" s="791"/>
      <c r="Z312" s="791"/>
      <c r="AA312" s="791"/>
      <c r="AB312" s="791"/>
      <c r="AC312" s="791"/>
      <c r="AD312" s="791"/>
      <c r="AE312" s="791"/>
      <c r="AF312" s="791"/>
      <c r="AG312" s="791"/>
      <c r="AH312" s="791"/>
      <c r="AI312" s="791"/>
    </row>
    <row r="313" spans="1:35" ht="8.85" customHeight="1">
      <c r="A313" s="197"/>
      <c r="B313" s="197"/>
      <c r="C313" s="197"/>
      <c r="D313" s="197"/>
      <c r="E313" s="197"/>
      <c r="F313" s="197"/>
      <c r="G313" s="197"/>
      <c r="H313" s="197"/>
      <c r="I313" s="197"/>
      <c r="U313" s="762"/>
      <c r="V313" s="761"/>
      <c r="W313" s="760"/>
      <c r="X313" s="791"/>
      <c r="Y313" s="791"/>
      <c r="Z313" s="791"/>
      <c r="AA313" s="791"/>
      <c r="AB313" s="791"/>
      <c r="AC313" s="791"/>
      <c r="AD313" s="791"/>
      <c r="AE313" s="791"/>
      <c r="AF313" s="791"/>
      <c r="AG313" s="791"/>
      <c r="AH313" s="791"/>
      <c r="AI313" s="791"/>
    </row>
    <row r="314" spans="1:35" ht="8.85" customHeight="1">
      <c r="A314" s="197"/>
      <c r="B314" s="197"/>
      <c r="C314" s="197"/>
      <c r="D314" s="197"/>
      <c r="E314" s="197"/>
      <c r="F314" s="197"/>
      <c r="G314" s="197"/>
      <c r="H314" s="197"/>
      <c r="I314" s="197"/>
      <c r="U314" s="762"/>
      <c r="V314" s="761"/>
      <c r="W314" s="760"/>
      <c r="X314" s="791"/>
      <c r="Y314" s="791"/>
      <c r="Z314" s="791"/>
      <c r="AA314" s="791"/>
      <c r="AB314" s="791"/>
      <c r="AC314" s="791"/>
      <c r="AD314" s="791"/>
      <c r="AE314" s="791"/>
      <c r="AF314" s="791"/>
      <c r="AG314" s="791"/>
      <c r="AH314" s="791"/>
      <c r="AI314" s="791"/>
    </row>
    <row r="315" spans="1:35" ht="8.85" customHeight="1">
      <c r="A315" s="197"/>
      <c r="B315" s="197"/>
      <c r="C315" s="197"/>
      <c r="D315" s="197"/>
      <c r="E315" s="197"/>
      <c r="F315" s="197"/>
      <c r="G315" s="197"/>
      <c r="H315" s="197"/>
      <c r="I315" s="197"/>
      <c r="U315" s="762"/>
      <c r="V315" s="761"/>
      <c r="W315" s="760"/>
      <c r="X315" s="791"/>
      <c r="Y315" s="791"/>
      <c r="Z315" s="791"/>
      <c r="AA315" s="791"/>
      <c r="AB315" s="791"/>
      <c r="AC315" s="791"/>
      <c r="AD315" s="791"/>
      <c r="AE315" s="791"/>
      <c r="AF315" s="791"/>
      <c r="AG315" s="791"/>
      <c r="AH315" s="791"/>
      <c r="AI315" s="791"/>
    </row>
    <row r="316" spans="1:35" ht="8.85" customHeight="1">
      <c r="A316" s="197"/>
      <c r="B316" s="197"/>
      <c r="C316" s="197"/>
      <c r="D316" s="197"/>
      <c r="E316" s="197"/>
      <c r="F316" s="197"/>
      <c r="G316" s="197"/>
      <c r="H316" s="197"/>
      <c r="I316" s="197"/>
      <c r="U316" s="762"/>
      <c r="V316" s="761"/>
      <c r="W316" s="760"/>
      <c r="X316" s="791"/>
      <c r="Y316" s="791"/>
      <c r="Z316" s="791"/>
      <c r="AA316" s="791"/>
      <c r="AB316" s="791"/>
      <c r="AC316" s="791"/>
      <c r="AD316" s="791"/>
      <c r="AE316" s="791"/>
      <c r="AF316" s="791"/>
      <c r="AG316" s="791"/>
      <c r="AH316" s="791"/>
      <c r="AI316" s="791"/>
    </row>
    <row r="317" spans="1:35" ht="8.85" customHeight="1">
      <c r="A317" s="197"/>
      <c r="B317" s="197"/>
      <c r="C317" s="197"/>
      <c r="D317" s="197"/>
      <c r="E317" s="197"/>
      <c r="F317" s="197"/>
      <c r="G317" s="197"/>
      <c r="H317" s="197"/>
      <c r="I317" s="197"/>
      <c r="U317" s="762"/>
      <c r="V317" s="761"/>
      <c r="W317" s="760"/>
      <c r="X317" s="791"/>
      <c r="Y317" s="791"/>
      <c r="Z317" s="791"/>
      <c r="AA317" s="791"/>
      <c r="AB317" s="791"/>
      <c r="AC317" s="791"/>
      <c r="AD317" s="791"/>
      <c r="AE317" s="791"/>
      <c r="AF317" s="791"/>
      <c r="AG317" s="791"/>
      <c r="AH317" s="791"/>
      <c r="AI317" s="791"/>
    </row>
    <row r="318" spans="1:35" ht="8.85" customHeight="1">
      <c r="U318" s="762"/>
      <c r="V318" s="761"/>
      <c r="W318" s="760"/>
      <c r="X318" s="791"/>
      <c r="Y318" s="791"/>
      <c r="Z318" s="791"/>
      <c r="AA318" s="791"/>
      <c r="AB318" s="791"/>
      <c r="AC318" s="791"/>
      <c r="AD318" s="791"/>
      <c r="AE318" s="791"/>
      <c r="AF318" s="791"/>
      <c r="AG318" s="791"/>
      <c r="AH318" s="791"/>
      <c r="AI318" s="791"/>
    </row>
    <row r="319" spans="1:35" ht="8.85" customHeight="1">
      <c r="U319" s="762"/>
      <c r="V319" s="761"/>
      <c r="W319" s="760"/>
      <c r="X319" s="791"/>
      <c r="Y319" s="791"/>
      <c r="Z319" s="791"/>
      <c r="AA319" s="791"/>
      <c r="AB319" s="791"/>
      <c r="AC319" s="791"/>
      <c r="AD319" s="791"/>
      <c r="AE319" s="791"/>
      <c r="AF319" s="791"/>
      <c r="AG319" s="791"/>
      <c r="AH319" s="791"/>
      <c r="AI319" s="791"/>
    </row>
    <row r="320" spans="1:35" ht="8.85" customHeight="1">
      <c r="U320" s="762"/>
      <c r="V320" s="761"/>
      <c r="W320" s="760"/>
      <c r="X320" s="791"/>
      <c r="Y320" s="791"/>
      <c r="Z320" s="791"/>
      <c r="AA320" s="791"/>
      <c r="AB320" s="791"/>
      <c r="AC320" s="791"/>
      <c r="AD320" s="791"/>
      <c r="AE320" s="791"/>
      <c r="AF320" s="791"/>
      <c r="AG320" s="791"/>
      <c r="AH320" s="791"/>
      <c r="AI320" s="791"/>
    </row>
    <row r="321" spans="21:35" ht="8.85" customHeight="1">
      <c r="U321" s="762"/>
      <c r="V321" s="761"/>
      <c r="W321" s="760"/>
      <c r="X321" s="791"/>
      <c r="Y321" s="791"/>
      <c r="Z321" s="791"/>
      <c r="AA321" s="791"/>
      <c r="AB321" s="791"/>
      <c r="AC321" s="791"/>
      <c r="AD321" s="791"/>
      <c r="AE321" s="791"/>
      <c r="AF321" s="791"/>
      <c r="AG321" s="791"/>
      <c r="AH321" s="791"/>
      <c r="AI321" s="791"/>
    </row>
    <row r="322" spans="21:35" ht="8.85" customHeight="1">
      <c r="U322" s="762"/>
      <c r="V322" s="761"/>
      <c r="W322" s="760"/>
      <c r="X322" s="791"/>
      <c r="Y322" s="791"/>
      <c r="Z322" s="791"/>
      <c r="AA322" s="791"/>
      <c r="AB322" s="791"/>
      <c r="AC322" s="791"/>
      <c r="AD322" s="791"/>
      <c r="AE322" s="791"/>
      <c r="AF322" s="791"/>
      <c r="AG322" s="791"/>
      <c r="AH322" s="791"/>
      <c r="AI322" s="791"/>
    </row>
    <row r="323" spans="21:35" ht="8.85" customHeight="1">
      <c r="U323" s="762"/>
      <c r="V323" s="761"/>
      <c r="W323" s="760"/>
      <c r="X323" s="791"/>
      <c r="Y323" s="791"/>
      <c r="Z323" s="791"/>
      <c r="AA323" s="791"/>
      <c r="AB323" s="791"/>
      <c r="AC323" s="791"/>
      <c r="AD323" s="791"/>
      <c r="AE323" s="791"/>
      <c r="AF323" s="791"/>
      <c r="AG323" s="791"/>
      <c r="AH323" s="791"/>
      <c r="AI323" s="791"/>
    </row>
    <row r="324" spans="21:35" ht="8.85" customHeight="1">
      <c r="U324" s="762"/>
      <c r="V324" s="761"/>
      <c r="W324" s="760"/>
      <c r="X324" s="791"/>
      <c r="Y324" s="791"/>
      <c r="Z324" s="791"/>
      <c r="AA324" s="791"/>
      <c r="AB324" s="791"/>
      <c r="AC324" s="791"/>
      <c r="AD324" s="791"/>
      <c r="AE324" s="791"/>
      <c r="AF324" s="791"/>
      <c r="AG324" s="791"/>
      <c r="AH324" s="791"/>
      <c r="AI324" s="791"/>
    </row>
    <row r="325" spans="21:35" ht="8.85" customHeight="1">
      <c r="U325" s="762"/>
      <c r="V325" s="761"/>
      <c r="W325" s="760"/>
      <c r="X325" s="791"/>
      <c r="Y325" s="791"/>
      <c r="Z325" s="791"/>
      <c r="AA325" s="791"/>
      <c r="AB325" s="791"/>
      <c r="AC325" s="791"/>
      <c r="AD325" s="791"/>
      <c r="AE325" s="791"/>
      <c r="AF325" s="791"/>
      <c r="AG325" s="791"/>
      <c r="AH325" s="791"/>
      <c r="AI325" s="791"/>
    </row>
    <row r="326" spans="21:35" ht="8.85" customHeight="1">
      <c r="U326" s="762"/>
      <c r="V326" s="761"/>
      <c r="W326" s="760"/>
      <c r="X326" s="791"/>
      <c r="Y326" s="791"/>
      <c r="Z326" s="791"/>
      <c r="AA326" s="791"/>
      <c r="AB326" s="791"/>
      <c r="AC326" s="791"/>
      <c r="AD326" s="791"/>
      <c r="AE326" s="791"/>
      <c r="AF326" s="791"/>
      <c r="AG326" s="791"/>
      <c r="AH326" s="791"/>
      <c r="AI326" s="791"/>
    </row>
    <row r="327" spans="21:35" ht="8.85" customHeight="1">
      <c r="U327" s="762"/>
      <c r="V327" s="761"/>
      <c r="W327" s="760"/>
      <c r="X327" s="791"/>
      <c r="Y327" s="791"/>
      <c r="Z327" s="791"/>
      <c r="AA327" s="791"/>
      <c r="AB327" s="791"/>
      <c r="AC327" s="791"/>
      <c r="AD327" s="791"/>
      <c r="AE327" s="791"/>
      <c r="AF327" s="791"/>
      <c r="AG327" s="791"/>
      <c r="AH327" s="791"/>
      <c r="AI327" s="791"/>
    </row>
    <row r="328" spans="21:35" ht="8.85" customHeight="1">
      <c r="U328" s="762"/>
      <c r="V328" s="761"/>
      <c r="W328" s="760"/>
      <c r="X328" s="791"/>
      <c r="Y328" s="791"/>
      <c r="Z328" s="791"/>
      <c r="AA328" s="791"/>
      <c r="AB328" s="791"/>
      <c r="AC328" s="791"/>
      <c r="AD328" s="791"/>
      <c r="AE328" s="791"/>
      <c r="AF328" s="791"/>
      <c r="AG328" s="791"/>
      <c r="AH328" s="791"/>
      <c r="AI328" s="791"/>
    </row>
    <row r="329" spans="21:35" ht="8.85" customHeight="1">
      <c r="U329" s="762"/>
      <c r="V329" s="761"/>
      <c r="W329" s="760"/>
      <c r="X329" s="791"/>
      <c r="Y329" s="791"/>
      <c r="Z329" s="791"/>
      <c r="AA329" s="791"/>
      <c r="AB329" s="791"/>
      <c r="AC329" s="791"/>
      <c r="AD329" s="791"/>
      <c r="AE329" s="791"/>
      <c r="AF329" s="791"/>
      <c r="AG329" s="791"/>
      <c r="AH329" s="791"/>
      <c r="AI329" s="791"/>
    </row>
    <row r="330" spans="21:35" ht="8.85" customHeight="1">
      <c r="U330" s="762"/>
      <c r="V330" s="761"/>
      <c r="W330" s="760"/>
      <c r="X330" s="791"/>
      <c r="Y330" s="791"/>
      <c r="Z330" s="791"/>
      <c r="AA330" s="791"/>
      <c r="AB330" s="791"/>
      <c r="AC330" s="791"/>
      <c r="AD330" s="791"/>
      <c r="AE330" s="791"/>
      <c r="AF330" s="791"/>
      <c r="AG330" s="791"/>
      <c r="AH330" s="791"/>
      <c r="AI330" s="791"/>
    </row>
    <row r="331" spans="21:35" ht="8.85" customHeight="1">
      <c r="U331" s="762"/>
      <c r="V331" s="761"/>
      <c r="W331" s="760"/>
      <c r="X331" s="791"/>
      <c r="Y331" s="791"/>
      <c r="Z331" s="791"/>
      <c r="AA331" s="791"/>
      <c r="AB331" s="791"/>
      <c r="AC331" s="791"/>
      <c r="AD331" s="791"/>
      <c r="AE331" s="791"/>
      <c r="AF331" s="791"/>
      <c r="AG331" s="791"/>
      <c r="AH331" s="791"/>
      <c r="AI331" s="791"/>
    </row>
    <row r="332" spans="21:35" ht="8.85" customHeight="1">
      <c r="U332" s="762"/>
      <c r="V332" s="761"/>
      <c r="W332" s="760"/>
      <c r="X332" s="791"/>
      <c r="Y332" s="791"/>
      <c r="Z332" s="791"/>
      <c r="AA332" s="791"/>
      <c r="AB332" s="791"/>
      <c r="AC332" s="791"/>
      <c r="AD332" s="791"/>
      <c r="AE332" s="791"/>
      <c r="AF332" s="791"/>
      <c r="AG332" s="791"/>
      <c r="AH332" s="791"/>
      <c r="AI332" s="791"/>
    </row>
    <row r="333" spans="21:35" ht="8.85" customHeight="1">
      <c r="U333" s="762"/>
      <c r="V333" s="761"/>
      <c r="W333" s="760"/>
      <c r="X333" s="791"/>
      <c r="Y333" s="791"/>
      <c r="Z333" s="791"/>
      <c r="AA333" s="791"/>
      <c r="AB333" s="791"/>
      <c r="AC333" s="791"/>
      <c r="AD333" s="791"/>
      <c r="AE333" s="791"/>
      <c r="AF333" s="791"/>
      <c r="AG333" s="791"/>
      <c r="AH333" s="791"/>
      <c r="AI333" s="791"/>
    </row>
    <row r="334" spans="21:35" ht="8.85" customHeight="1">
      <c r="U334" s="762"/>
      <c r="V334" s="761"/>
      <c r="W334" s="760"/>
      <c r="X334" s="791"/>
      <c r="Y334" s="791"/>
      <c r="Z334" s="791"/>
      <c r="AA334" s="791"/>
      <c r="AB334" s="791"/>
      <c r="AC334" s="791"/>
      <c r="AD334" s="791"/>
      <c r="AE334" s="791"/>
      <c r="AF334" s="791"/>
      <c r="AG334" s="791"/>
      <c r="AH334" s="791"/>
      <c r="AI334" s="791"/>
    </row>
    <row r="335" spans="21:35" ht="8.85" customHeight="1">
      <c r="U335" s="762"/>
      <c r="V335" s="761"/>
      <c r="W335" s="760"/>
      <c r="X335" s="791"/>
      <c r="Y335" s="791"/>
      <c r="Z335" s="791"/>
      <c r="AA335" s="791"/>
      <c r="AB335" s="791"/>
      <c r="AC335" s="791"/>
      <c r="AD335" s="791"/>
      <c r="AE335" s="791"/>
      <c r="AF335" s="791"/>
      <c r="AG335" s="791"/>
      <c r="AH335" s="791"/>
      <c r="AI335" s="791"/>
    </row>
    <row r="336" spans="21:35" ht="8.85" customHeight="1">
      <c r="U336" s="762"/>
      <c r="V336" s="761"/>
      <c r="W336" s="760"/>
      <c r="X336" s="791"/>
      <c r="Y336" s="791"/>
      <c r="Z336" s="791"/>
      <c r="AA336" s="791"/>
      <c r="AB336" s="791"/>
      <c r="AC336" s="791"/>
      <c r="AD336" s="791"/>
      <c r="AE336" s="791"/>
      <c r="AF336" s="791"/>
      <c r="AG336" s="791"/>
      <c r="AH336" s="791"/>
      <c r="AI336" s="791"/>
    </row>
    <row r="337" spans="21:35" ht="8.85" customHeight="1">
      <c r="U337" s="762"/>
      <c r="V337" s="761"/>
      <c r="W337" s="760"/>
      <c r="X337" s="791"/>
      <c r="Y337" s="791"/>
      <c r="Z337" s="791"/>
      <c r="AA337" s="791"/>
      <c r="AB337" s="791"/>
      <c r="AC337" s="791"/>
      <c r="AD337" s="791"/>
      <c r="AE337" s="791"/>
      <c r="AF337" s="791"/>
      <c r="AG337" s="791"/>
      <c r="AH337" s="791"/>
      <c r="AI337" s="791"/>
    </row>
    <row r="338" spans="21:35" ht="8.85" customHeight="1">
      <c r="U338" s="762"/>
      <c r="V338" s="761"/>
      <c r="W338" s="760"/>
      <c r="X338" s="791"/>
      <c r="Y338" s="791"/>
      <c r="Z338" s="791"/>
      <c r="AA338" s="791"/>
      <c r="AB338" s="791"/>
      <c r="AC338" s="791"/>
      <c r="AD338" s="791"/>
      <c r="AE338" s="791"/>
      <c r="AF338" s="791"/>
      <c r="AG338" s="791"/>
      <c r="AH338" s="791"/>
      <c r="AI338" s="791"/>
    </row>
    <row r="339" spans="21:35" ht="8.85" customHeight="1">
      <c r="U339" s="762"/>
      <c r="V339" s="761"/>
      <c r="W339" s="760"/>
      <c r="X339" s="791"/>
      <c r="Y339" s="791"/>
      <c r="Z339" s="791"/>
      <c r="AA339" s="791"/>
      <c r="AB339" s="791"/>
      <c r="AC339" s="791"/>
      <c r="AD339" s="791"/>
      <c r="AE339" s="791"/>
      <c r="AF339" s="791"/>
      <c r="AG339" s="791"/>
      <c r="AH339" s="791"/>
      <c r="AI339" s="791"/>
    </row>
    <row r="340" spans="21:35" ht="8.85" customHeight="1">
      <c r="U340" s="762"/>
      <c r="V340" s="761"/>
      <c r="W340" s="760"/>
      <c r="X340" s="791"/>
      <c r="Y340" s="791"/>
      <c r="Z340" s="791"/>
      <c r="AA340" s="791"/>
      <c r="AB340" s="791"/>
      <c r="AC340" s="791"/>
      <c r="AD340" s="791"/>
      <c r="AE340" s="791"/>
      <c r="AF340" s="791"/>
      <c r="AG340" s="791"/>
      <c r="AH340" s="791"/>
      <c r="AI340" s="791"/>
    </row>
    <row r="341" spans="21:35" ht="8.85" customHeight="1">
      <c r="U341" s="762"/>
      <c r="V341" s="761"/>
      <c r="W341" s="760"/>
      <c r="X341" s="791"/>
      <c r="Y341" s="791"/>
      <c r="Z341" s="791"/>
      <c r="AA341" s="791"/>
      <c r="AB341" s="791"/>
      <c r="AC341" s="791"/>
      <c r="AD341" s="791"/>
      <c r="AE341" s="791"/>
      <c r="AF341" s="791"/>
      <c r="AG341" s="791"/>
      <c r="AH341" s="791"/>
      <c r="AI341" s="791"/>
    </row>
    <row r="342" spans="21:35" ht="8.85" customHeight="1">
      <c r="U342" s="762"/>
      <c r="V342" s="761"/>
      <c r="W342" s="760"/>
      <c r="X342" s="791"/>
      <c r="Y342" s="791"/>
      <c r="Z342" s="791"/>
      <c r="AA342" s="791"/>
      <c r="AB342" s="791"/>
      <c r="AC342" s="791"/>
      <c r="AD342" s="791"/>
      <c r="AE342" s="791"/>
      <c r="AF342" s="791"/>
      <c r="AG342" s="791"/>
      <c r="AH342" s="791"/>
      <c r="AI342" s="791"/>
    </row>
    <row r="343" spans="21:35" ht="8.85" customHeight="1">
      <c r="U343" s="762"/>
      <c r="V343" s="761"/>
      <c r="W343" s="760"/>
      <c r="X343" s="791"/>
      <c r="Y343" s="791"/>
      <c r="Z343" s="791"/>
      <c r="AA343" s="791"/>
      <c r="AB343" s="791"/>
      <c r="AC343" s="791"/>
      <c r="AD343" s="791"/>
      <c r="AE343" s="791"/>
      <c r="AF343" s="791"/>
      <c r="AG343" s="791"/>
      <c r="AH343" s="791"/>
      <c r="AI343" s="791"/>
    </row>
    <row r="344" spans="21:35" ht="8.85" customHeight="1">
      <c r="U344" s="762"/>
      <c r="V344" s="761"/>
      <c r="W344" s="760"/>
      <c r="X344" s="791"/>
      <c r="Y344" s="791"/>
      <c r="Z344" s="791"/>
      <c r="AA344" s="791"/>
      <c r="AB344" s="791"/>
      <c r="AC344" s="791"/>
      <c r="AD344" s="791"/>
      <c r="AE344" s="791"/>
      <c r="AF344" s="791"/>
      <c r="AG344" s="791"/>
      <c r="AH344" s="791"/>
      <c r="AI344" s="791"/>
    </row>
    <row r="345" spans="21:35" ht="8.85" customHeight="1">
      <c r="U345" s="762"/>
      <c r="V345" s="761"/>
      <c r="W345" s="760"/>
      <c r="X345" s="791"/>
      <c r="Y345" s="791"/>
      <c r="Z345" s="791"/>
      <c r="AA345" s="791"/>
      <c r="AB345" s="791"/>
      <c r="AC345" s="791"/>
      <c r="AD345" s="791"/>
      <c r="AE345" s="791"/>
      <c r="AF345" s="791"/>
      <c r="AG345" s="791"/>
      <c r="AH345" s="791"/>
      <c r="AI345" s="791"/>
    </row>
    <row r="346" spans="21:35" ht="8.85" customHeight="1">
      <c r="U346" s="762"/>
      <c r="V346" s="761"/>
      <c r="W346" s="760"/>
      <c r="X346" s="791"/>
      <c r="Y346" s="791"/>
      <c r="Z346" s="791"/>
      <c r="AA346" s="791"/>
      <c r="AB346" s="791"/>
      <c r="AC346" s="791"/>
      <c r="AD346" s="791"/>
      <c r="AE346" s="791"/>
      <c r="AF346" s="791"/>
      <c r="AG346" s="791"/>
      <c r="AH346" s="791"/>
      <c r="AI346" s="791"/>
    </row>
    <row r="347" spans="21:35" ht="8.85" customHeight="1">
      <c r="U347" s="762"/>
      <c r="V347" s="761"/>
      <c r="W347" s="760"/>
      <c r="X347" s="791"/>
      <c r="Y347" s="791"/>
      <c r="Z347" s="791"/>
      <c r="AA347" s="791"/>
      <c r="AB347" s="791"/>
      <c r="AC347" s="791"/>
      <c r="AD347" s="791"/>
      <c r="AE347" s="791"/>
      <c r="AF347" s="791"/>
      <c r="AG347" s="791"/>
      <c r="AH347" s="791"/>
      <c r="AI347" s="791"/>
    </row>
    <row r="348" spans="21:35" ht="8.85" customHeight="1">
      <c r="U348" s="762"/>
      <c r="V348" s="761"/>
      <c r="W348" s="760"/>
      <c r="X348" s="791"/>
      <c r="Y348" s="791"/>
      <c r="Z348" s="791"/>
      <c r="AA348" s="791"/>
      <c r="AB348" s="791"/>
      <c r="AC348" s="791"/>
      <c r="AD348" s="791"/>
      <c r="AE348" s="791"/>
      <c r="AF348" s="791"/>
      <c r="AG348" s="791"/>
      <c r="AH348" s="791"/>
      <c r="AI348" s="791"/>
    </row>
    <row r="349" spans="21:35" ht="8.85" customHeight="1">
      <c r="U349" s="762"/>
      <c r="V349" s="761"/>
      <c r="W349" s="760"/>
      <c r="X349" s="791"/>
      <c r="Y349" s="791"/>
      <c r="Z349" s="791"/>
      <c r="AA349" s="791"/>
      <c r="AB349" s="791"/>
      <c r="AC349" s="791"/>
      <c r="AD349" s="791"/>
      <c r="AE349" s="791"/>
      <c r="AF349" s="791"/>
      <c r="AG349" s="791"/>
      <c r="AH349" s="791"/>
      <c r="AI349" s="791"/>
    </row>
    <row r="350" spans="21:35" ht="8.85" customHeight="1">
      <c r="U350" s="762"/>
      <c r="V350" s="761"/>
      <c r="W350" s="760"/>
      <c r="X350" s="791"/>
      <c r="Y350" s="791"/>
      <c r="Z350" s="791"/>
      <c r="AA350" s="791"/>
      <c r="AB350" s="791"/>
      <c r="AC350" s="791"/>
      <c r="AD350" s="791"/>
      <c r="AE350" s="791"/>
      <c r="AF350" s="791"/>
      <c r="AG350" s="791"/>
      <c r="AH350" s="791"/>
      <c r="AI350" s="791"/>
    </row>
    <row r="351" spans="21:35" ht="8.85" customHeight="1">
      <c r="U351" s="762"/>
      <c r="V351" s="761"/>
      <c r="W351" s="760"/>
      <c r="X351" s="791"/>
      <c r="Y351" s="791"/>
      <c r="Z351" s="791"/>
      <c r="AA351" s="791"/>
      <c r="AB351" s="791"/>
      <c r="AC351" s="791"/>
      <c r="AD351" s="791"/>
      <c r="AE351" s="791"/>
      <c r="AF351" s="791"/>
      <c r="AG351" s="791"/>
      <c r="AH351" s="791"/>
      <c r="AI351" s="791"/>
    </row>
    <row r="352" spans="21:35" ht="8.85" customHeight="1">
      <c r="U352" s="762"/>
      <c r="V352" s="761"/>
      <c r="W352" s="760"/>
      <c r="X352" s="793"/>
      <c r="Y352" s="793"/>
      <c r="Z352" s="793"/>
      <c r="AA352" s="793"/>
      <c r="AB352" s="793"/>
      <c r="AC352" s="793"/>
      <c r="AD352" s="793"/>
      <c r="AE352" s="793"/>
      <c r="AF352" s="793"/>
      <c r="AG352" s="793"/>
      <c r="AH352" s="793"/>
      <c r="AI352" s="793"/>
    </row>
    <row r="353" spans="21:35" ht="8.85" customHeight="1">
      <c r="U353" s="762"/>
      <c r="V353" s="761"/>
      <c r="W353" s="760"/>
      <c r="X353" s="793"/>
      <c r="Y353" s="793"/>
      <c r="Z353" s="793"/>
      <c r="AA353" s="793"/>
      <c r="AB353" s="793"/>
      <c r="AC353" s="793"/>
      <c r="AD353" s="793"/>
      <c r="AE353" s="793"/>
      <c r="AF353" s="793"/>
      <c r="AG353" s="793"/>
      <c r="AH353" s="793"/>
      <c r="AI353" s="793"/>
    </row>
    <row r="354" spans="21:35" ht="8.85" customHeight="1">
      <c r="U354" s="762"/>
      <c r="V354" s="761"/>
      <c r="W354" s="760"/>
      <c r="X354" s="793"/>
      <c r="Y354" s="793"/>
      <c r="Z354" s="793"/>
      <c r="AA354" s="793"/>
      <c r="AB354" s="793"/>
      <c r="AC354" s="793"/>
      <c r="AD354" s="793"/>
      <c r="AE354" s="793"/>
      <c r="AF354" s="793"/>
      <c r="AG354" s="793"/>
      <c r="AH354" s="793"/>
      <c r="AI354" s="793"/>
    </row>
    <row r="355" spans="21:35" ht="8.85" customHeight="1">
      <c r="U355" s="762"/>
      <c r="V355" s="761"/>
      <c r="W355" s="760"/>
      <c r="X355" s="793"/>
      <c r="Y355" s="793"/>
      <c r="Z355" s="793"/>
      <c r="AA355" s="793"/>
      <c r="AB355" s="793"/>
      <c r="AC355" s="793"/>
      <c r="AD355" s="793"/>
      <c r="AE355" s="793"/>
      <c r="AF355" s="793"/>
      <c r="AG355" s="793"/>
      <c r="AH355" s="793"/>
      <c r="AI355" s="793"/>
    </row>
    <row r="356" spans="21:35" ht="8.85" customHeight="1">
      <c r="U356" s="762"/>
      <c r="V356" s="761"/>
      <c r="W356" s="760"/>
      <c r="X356" s="793"/>
      <c r="Y356" s="793"/>
      <c r="Z356" s="793"/>
      <c r="AA356" s="793"/>
      <c r="AB356" s="793"/>
      <c r="AC356" s="793"/>
      <c r="AD356" s="793"/>
      <c r="AE356" s="793"/>
      <c r="AF356" s="793"/>
      <c r="AG356" s="793"/>
      <c r="AH356" s="793"/>
      <c r="AI356" s="793"/>
    </row>
    <row r="357" spans="21:35" ht="8.85" customHeight="1">
      <c r="U357" s="762"/>
      <c r="V357" s="761"/>
      <c r="W357" s="760"/>
      <c r="X357" s="793"/>
      <c r="Y357" s="793"/>
      <c r="Z357" s="793"/>
      <c r="AA357" s="793"/>
      <c r="AB357" s="793"/>
      <c r="AC357" s="793"/>
      <c r="AD357" s="793"/>
      <c r="AE357" s="793"/>
      <c r="AF357" s="793"/>
      <c r="AG357" s="793"/>
      <c r="AH357" s="793"/>
      <c r="AI357" s="793"/>
    </row>
    <row r="358" spans="21:35" ht="8.85" customHeight="1">
      <c r="U358" s="762"/>
      <c r="V358" s="761"/>
      <c r="W358" s="760"/>
      <c r="X358" s="793"/>
      <c r="Y358" s="793"/>
      <c r="Z358" s="793"/>
      <c r="AA358" s="793"/>
      <c r="AB358" s="793"/>
      <c r="AC358" s="793"/>
      <c r="AD358" s="793"/>
      <c r="AE358" s="793"/>
      <c r="AF358" s="793"/>
      <c r="AG358" s="793"/>
      <c r="AH358" s="793"/>
      <c r="AI358" s="793"/>
    </row>
    <row r="359" spans="21:35" ht="8.85" customHeight="1">
      <c r="U359" s="762"/>
      <c r="V359" s="761"/>
      <c r="W359" s="760"/>
      <c r="X359" s="793"/>
      <c r="Y359" s="793"/>
      <c r="Z359" s="793"/>
      <c r="AA359" s="793"/>
      <c r="AB359" s="793"/>
      <c r="AC359" s="793"/>
      <c r="AD359" s="793"/>
      <c r="AE359" s="793"/>
      <c r="AF359" s="793"/>
      <c r="AG359" s="793"/>
      <c r="AH359" s="793"/>
      <c r="AI359" s="793"/>
    </row>
    <row r="360" spans="21:35" ht="8.85" customHeight="1">
      <c r="U360" s="762"/>
      <c r="V360" s="761"/>
      <c r="W360" s="760"/>
      <c r="X360" s="793"/>
      <c r="Y360" s="793"/>
      <c r="Z360" s="793"/>
      <c r="AA360" s="793"/>
      <c r="AB360" s="793"/>
      <c r="AC360" s="793"/>
      <c r="AD360" s="793"/>
      <c r="AE360" s="793"/>
      <c r="AF360" s="793"/>
      <c r="AG360" s="793"/>
      <c r="AH360" s="793"/>
      <c r="AI360" s="793"/>
    </row>
    <row r="361" spans="21:35" ht="8.85" customHeight="1">
      <c r="U361" s="762"/>
      <c r="V361" s="761"/>
      <c r="W361" s="760"/>
      <c r="X361" s="793"/>
      <c r="Y361" s="793"/>
      <c r="Z361" s="793"/>
      <c r="AA361" s="793"/>
      <c r="AB361" s="793"/>
      <c r="AC361" s="793"/>
      <c r="AD361" s="793"/>
      <c r="AE361" s="793"/>
      <c r="AF361" s="793"/>
      <c r="AG361" s="793"/>
      <c r="AH361" s="793"/>
      <c r="AI361" s="793"/>
    </row>
    <row r="362" spans="21:35" ht="8.85" customHeight="1">
      <c r="U362" s="762"/>
      <c r="V362" s="761"/>
      <c r="W362" s="760"/>
      <c r="X362" s="793"/>
      <c r="Y362" s="793"/>
      <c r="Z362" s="793"/>
      <c r="AA362" s="793"/>
      <c r="AB362" s="793"/>
      <c r="AC362" s="793"/>
      <c r="AD362" s="793"/>
      <c r="AE362" s="793"/>
      <c r="AF362" s="793"/>
      <c r="AG362" s="793"/>
      <c r="AH362" s="793"/>
      <c r="AI362" s="793"/>
    </row>
    <row r="363" spans="21:35" ht="8.85" customHeight="1">
      <c r="U363" s="762"/>
      <c r="V363" s="761"/>
      <c r="W363" s="760"/>
      <c r="X363" s="793"/>
      <c r="Y363" s="793"/>
      <c r="Z363" s="793"/>
      <c r="AA363" s="793"/>
      <c r="AB363" s="793"/>
      <c r="AC363" s="793"/>
      <c r="AD363" s="793"/>
      <c r="AE363" s="793"/>
      <c r="AF363" s="793"/>
      <c r="AG363" s="793"/>
      <c r="AH363" s="793"/>
      <c r="AI363" s="793"/>
    </row>
    <row r="364" spans="21:35" ht="12.75">
      <c r="U364" s="762"/>
      <c r="V364" s="761"/>
      <c r="W364" s="760"/>
      <c r="X364" s="793"/>
      <c r="Y364" s="793"/>
      <c r="Z364" s="793"/>
      <c r="AA364" s="793"/>
      <c r="AB364" s="793"/>
      <c r="AC364" s="793"/>
      <c r="AD364" s="793"/>
      <c r="AE364" s="793"/>
      <c r="AF364" s="793"/>
      <c r="AG364" s="793"/>
      <c r="AH364" s="793"/>
      <c r="AI364" s="793"/>
    </row>
    <row r="365" spans="21:35" ht="12.75">
      <c r="U365" s="762"/>
      <c r="V365" s="761"/>
      <c r="W365" s="760"/>
      <c r="X365" s="793"/>
      <c r="Y365" s="793"/>
      <c r="Z365" s="793"/>
      <c r="AA365" s="793"/>
      <c r="AB365" s="793"/>
      <c r="AC365" s="793"/>
      <c r="AD365" s="793"/>
      <c r="AE365" s="793"/>
      <c r="AF365" s="793"/>
      <c r="AG365" s="793"/>
      <c r="AH365" s="793"/>
      <c r="AI365" s="793"/>
    </row>
    <row r="366" spans="21:35" ht="12.75">
      <c r="U366" s="762"/>
      <c r="V366" s="761"/>
      <c r="W366" s="760"/>
      <c r="X366" s="793"/>
      <c r="Y366" s="793"/>
      <c r="Z366" s="793"/>
      <c r="AA366" s="793"/>
      <c r="AB366" s="793"/>
      <c r="AC366" s="793"/>
      <c r="AD366" s="793"/>
      <c r="AE366" s="793"/>
      <c r="AF366" s="793"/>
      <c r="AG366" s="793"/>
      <c r="AH366" s="793"/>
      <c r="AI366" s="793"/>
    </row>
    <row r="367" spans="21:35" ht="12.75">
      <c r="U367" s="762"/>
      <c r="V367" s="761"/>
      <c r="W367" s="760"/>
      <c r="X367" s="793"/>
      <c r="Y367" s="793"/>
      <c r="Z367" s="793"/>
      <c r="AA367" s="793"/>
      <c r="AB367" s="793"/>
      <c r="AC367" s="793"/>
      <c r="AD367" s="793"/>
      <c r="AE367" s="793"/>
      <c r="AF367" s="793"/>
      <c r="AG367" s="793"/>
      <c r="AH367" s="793"/>
      <c r="AI367" s="793"/>
    </row>
    <row r="368" spans="21:35" ht="12.75">
      <c r="U368" s="762"/>
      <c r="V368" s="761"/>
      <c r="W368" s="760"/>
      <c r="X368" s="793"/>
      <c r="Y368" s="793"/>
      <c r="Z368" s="793"/>
      <c r="AA368" s="793"/>
      <c r="AB368" s="793"/>
      <c r="AC368" s="793"/>
      <c r="AD368" s="793"/>
      <c r="AE368" s="793"/>
      <c r="AF368" s="793"/>
      <c r="AG368" s="793"/>
      <c r="AH368" s="793"/>
      <c r="AI368" s="793"/>
    </row>
    <row r="369" spans="21:35" ht="12.75">
      <c r="U369" s="762"/>
      <c r="V369" s="761"/>
      <c r="W369" s="760"/>
      <c r="X369" s="793"/>
      <c r="Y369" s="793"/>
      <c r="Z369" s="793"/>
      <c r="AA369" s="793"/>
      <c r="AB369" s="793"/>
      <c r="AC369" s="793"/>
      <c r="AD369" s="793"/>
      <c r="AE369" s="793"/>
      <c r="AF369" s="793"/>
      <c r="AG369" s="793"/>
      <c r="AH369" s="793"/>
      <c r="AI369" s="793"/>
    </row>
    <row r="370" spans="21:35" ht="12.75">
      <c r="U370" s="762"/>
      <c r="V370" s="761"/>
      <c r="W370" s="760"/>
      <c r="X370" s="793"/>
      <c r="Y370" s="793"/>
      <c r="Z370" s="793"/>
      <c r="AA370" s="793"/>
      <c r="AB370" s="793"/>
      <c r="AC370" s="793"/>
      <c r="AD370" s="793"/>
      <c r="AE370" s="793"/>
      <c r="AF370" s="793"/>
      <c r="AG370" s="793"/>
      <c r="AH370" s="793"/>
      <c r="AI370" s="793"/>
    </row>
    <row r="371" spans="21:35" ht="12.75">
      <c r="U371" s="762"/>
      <c r="V371" s="761"/>
      <c r="W371" s="760"/>
      <c r="X371" s="793"/>
      <c r="Y371" s="793"/>
      <c r="Z371" s="793"/>
      <c r="AA371" s="793"/>
      <c r="AB371" s="793"/>
      <c r="AC371" s="793"/>
      <c r="AD371" s="793"/>
      <c r="AE371" s="793"/>
      <c r="AF371" s="793"/>
      <c r="AG371" s="793"/>
      <c r="AH371" s="793"/>
      <c r="AI371" s="793"/>
    </row>
    <row r="372" spans="21:35" ht="12.75">
      <c r="U372" s="762"/>
      <c r="V372" s="761"/>
      <c r="W372" s="760"/>
      <c r="X372" s="793"/>
      <c r="Y372" s="793"/>
      <c r="Z372" s="793"/>
      <c r="AA372" s="793"/>
      <c r="AB372" s="793"/>
      <c r="AC372" s="793"/>
      <c r="AD372" s="793"/>
      <c r="AE372" s="793"/>
      <c r="AF372" s="793"/>
      <c r="AG372" s="793"/>
      <c r="AH372" s="793"/>
      <c r="AI372" s="793"/>
    </row>
    <row r="373" spans="21:35" ht="12.75">
      <c r="U373" s="762"/>
      <c r="V373" s="761"/>
      <c r="W373" s="760"/>
      <c r="X373" s="793"/>
      <c r="Y373" s="793"/>
      <c r="Z373" s="793"/>
      <c r="AA373" s="793"/>
      <c r="AB373" s="793"/>
      <c r="AC373" s="793"/>
      <c r="AD373" s="793"/>
      <c r="AE373" s="793"/>
      <c r="AF373" s="793"/>
      <c r="AG373" s="793"/>
      <c r="AH373" s="793"/>
      <c r="AI373" s="793"/>
    </row>
    <row r="374" spans="21:35" ht="12.75">
      <c r="U374" s="762"/>
      <c r="V374" s="761"/>
      <c r="W374" s="760"/>
      <c r="X374" s="793"/>
      <c r="Y374" s="793"/>
      <c r="Z374" s="793"/>
      <c r="AA374" s="793"/>
      <c r="AB374" s="793"/>
      <c r="AC374" s="793"/>
      <c r="AD374" s="793"/>
      <c r="AE374" s="793"/>
      <c r="AF374" s="793"/>
      <c r="AG374" s="793"/>
      <c r="AH374" s="793"/>
      <c r="AI374" s="793"/>
    </row>
    <row r="375" spans="21:35" ht="12.75">
      <c r="U375" s="762"/>
      <c r="V375" s="761"/>
      <c r="W375" s="760"/>
      <c r="X375" s="793"/>
      <c r="Y375" s="793"/>
      <c r="Z375" s="793"/>
      <c r="AA375" s="793"/>
      <c r="AB375" s="793"/>
      <c r="AC375" s="793"/>
      <c r="AD375" s="793"/>
      <c r="AE375" s="793"/>
      <c r="AF375" s="793"/>
      <c r="AG375" s="793"/>
      <c r="AH375" s="793"/>
      <c r="AI375" s="793"/>
    </row>
    <row r="376" spans="21:35" ht="12.75">
      <c r="U376" s="762"/>
      <c r="V376" s="761"/>
      <c r="W376" s="760"/>
      <c r="X376" s="793"/>
      <c r="Y376" s="793"/>
      <c r="Z376" s="793"/>
      <c r="AA376" s="793"/>
      <c r="AB376" s="793"/>
      <c r="AC376" s="793"/>
      <c r="AD376" s="793"/>
      <c r="AE376" s="793"/>
      <c r="AF376" s="793"/>
      <c r="AG376" s="793"/>
      <c r="AH376" s="793"/>
      <c r="AI376" s="793"/>
    </row>
    <row r="377" spans="21:35" ht="12.75">
      <c r="U377" s="762"/>
      <c r="V377" s="761"/>
      <c r="W377" s="760"/>
      <c r="X377" s="793"/>
      <c r="Y377" s="793"/>
      <c r="Z377" s="793"/>
      <c r="AA377" s="793"/>
      <c r="AB377" s="793"/>
      <c r="AC377" s="793"/>
      <c r="AD377" s="793"/>
      <c r="AE377" s="793"/>
      <c r="AF377" s="793"/>
      <c r="AG377" s="793"/>
      <c r="AH377" s="793"/>
      <c r="AI377" s="793"/>
    </row>
    <row r="378" spans="21:35" ht="12.75">
      <c r="U378" s="762"/>
      <c r="V378" s="761"/>
      <c r="W378" s="760"/>
      <c r="X378" s="794"/>
      <c r="Y378" s="794"/>
      <c r="Z378" s="794"/>
      <c r="AA378" s="794"/>
      <c r="AB378" s="794"/>
      <c r="AC378" s="794"/>
      <c r="AD378" s="794"/>
      <c r="AE378" s="794"/>
      <c r="AF378" s="794"/>
      <c r="AG378" s="794"/>
      <c r="AH378" s="794"/>
      <c r="AI378" s="794"/>
    </row>
    <row r="379" spans="21:35" ht="12.75">
      <c r="U379" s="762"/>
      <c r="V379" s="761"/>
      <c r="W379" s="760"/>
      <c r="X379" s="794"/>
      <c r="Y379" s="794"/>
      <c r="Z379" s="794"/>
      <c r="AA379" s="794"/>
      <c r="AB379" s="794"/>
      <c r="AC379" s="794"/>
      <c r="AD379" s="794"/>
      <c r="AE379" s="794"/>
      <c r="AF379" s="794"/>
      <c r="AG379" s="794"/>
      <c r="AH379" s="794"/>
      <c r="AI379" s="794"/>
    </row>
    <row r="380" spans="21:35" ht="12.75">
      <c r="U380" s="762"/>
      <c r="V380" s="761"/>
      <c r="W380" s="760"/>
      <c r="X380" s="794"/>
      <c r="Y380" s="794"/>
      <c r="Z380" s="794"/>
      <c r="AA380" s="794"/>
      <c r="AB380" s="794"/>
      <c r="AC380" s="794"/>
      <c r="AD380" s="794"/>
      <c r="AE380" s="794"/>
      <c r="AF380" s="794"/>
      <c r="AG380" s="794"/>
      <c r="AH380" s="794"/>
      <c r="AI380" s="794"/>
    </row>
    <row r="381" spans="21:35" ht="12.75">
      <c r="U381" s="762"/>
      <c r="V381" s="761"/>
      <c r="W381" s="760"/>
      <c r="X381" s="794"/>
      <c r="Y381" s="794"/>
      <c r="Z381" s="794"/>
      <c r="AA381" s="794"/>
      <c r="AB381" s="794"/>
      <c r="AC381" s="794"/>
      <c r="AD381" s="794"/>
      <c r="AE381" s="794"/>
      <c r="AF381" s="794"/>
      <c r="AG381" s="794"/>
      <c r="AH381" s="794"/>
      <c r="AI381" s="794"/>
    </row>
    <row r="382" spans="21:35" ht="12.75">
      <c r="U382" s="762"/>
      <c r="V382" s="761"/>
      <c r="W382" s="760"/>
      <c r="X382" s="794"/>
      <c r="Y382" s="794"/>
      <c r="Z382" s="794"/>
      <c r="AA382" s="794"/>
      <c r="AB382" s="794"/>
      <c r="AC382" s="794"/>
      <c r="AD382" s="794"/>
      <c r="AE382" s="794"/>
      <c r="AF382" s="794"/>
      <c r="AG382" s="794"/>
      <c r="AH382" s="794"/>
      <c r="AI382" s="794"/>
    </row>
    <row r="383" spans="21:35" ht="12.75">
      <c r="U383" s="762"/>
      <c r="V383" s="761"/>
      <c r="W383" s="760"/>
      <c r="X383" s="794"/>
      <c r="Y383" s="794"/>
      <c r="Z383" s="794"/>
      <c r="AA383" s="794"/>
      <c r="AB383" s="794"/>
      <c r="AC383" s="794"/>
      <c r="AD383" s="794"/>
      <c r="AE383" s="794"/>
      <c r="AF383" s="794"/>
      <c r="AG383" s="794"/>
      <c r="AH383" s="794"/>
      <c r="AI383" s="794"/>
    </row>
    <row r="384" spans="21:35" ht="12.75">
      <c r="U384" s="762"/>
      <c r="V384" s="761"/>
      <c r="W384" s="760"/>
      <c r="X384" s="794"/>
      <c r="Y384" s="794"/>
      <c r="Z384" s="794"/>
      <c r="AA384" s="794"/>
      <c r="AB384" s="794"/>
      <c r="AC384" s="794"/>
      <c r="AD384" s="794"/>
      <c r="AE384" s="794"/>
      <c r="AF384" s="794"/>
      <c r="AG384" s="794"/>
      <c r="AH384" s="794"/>
      <c r="AI384" s="794"/>
    </row>
    <row r="385" spans="21:35" ht="12.75">
      <c r="U385" s="762"/>
      <c r="V385" s="761"/>
      <c r="W385" s="760"/>
      <c r="X385" s="794"/>
      <c r="Y385" s="794"/>
      <c r="Z385" s="794"/>
      <c r="AA385" s="794"/>
      <c r="AB385" s="794"/>
      <c r="AC385" s="794"/>
      <c r="AD385" s="794"/>
      <c r="AE385" s="794"/>
      <c r="AF385" s="794"/>
      <c r="AG385" s="794"/>
      <c r="AH385" s="794"/>
      <c r="AI385" s="794"/>
    </row>
    <row r="386" spans="21:35" ht="12.75">
      <c r="U386" s="762"/>
      <c r="V386" s="761"/>
      <c r="W386" s="760"/>
      <c r="X386" s="794"/>
      <c r="Y386" s="794"/>
      <c r="Z386" s="794"/>
      <c r="AA386" s="794"/>
      <c r="AB386" s="794"/>
      <c r="AC386" s="794"/>
      <c r="AD386" s="794"/>
      <c r="AE386" s="794"/>
      <c r="AF386" s="794"/>
      <c r="AG386" s="794"/>
      <c r="AH386" s="794"/>
      <c r="AI386" s="794"/>
    </row>
    <row r="387" spans="21:35" ht="12.75">
      <c r="U387" s="762"/>
      <c r="V387" s="761"/>
      <c r="W387" s="760"/>
      <c r="X387" s="794"/>
      <c r="Y387" s="794"/>
      <c r="Z387" s="794"/>
      <c r="AA387" s="794"/>
      <c r="AB387" s="794"/>
      <c r="AC387" s="794"/>
      <c r="AD387" s="794"/>
      <c r="AE387" s="794"/>
      <c r="AF387" s="794"/>
      <c r="AG387" s="794"/>
      <c r="AH387" s="794"/>
      <c r="AI387" s="794"/>
    </row>
    <row r="388" spans="21:35" ht="12.75">
      <c r="U388" s="762"/>
      <c r="V388" s="761"/>
      <c r="W388" s="760"/>
      <c r="X388" s="794"/>
      <c r="Y388" s="794"/>
      <c r="Z388" s="794"/>
      <c r="AA388" s="794"/>
      <c r="AB388" s="794"/>
      <c r="AC388" s="794"/>
      <c r="AD388" s="794"/>
      <c r="AE388" s="794"/>
      <c r="AF388" s="794"/>
      <c r="AG388" s="794"/>
      <c r="AH388" s="794"/>
      <c r="AI388" s="794"/>
    </row>
    <row r="389" spans="21:35" ht="12.75">
      <c r="U389" s="762"/>
      <c r="V389" s="761"/>
      <c r="W389" s="760"/>
      <c r="X389" s="794"/>
      <c r="Y389" s="794"/>
      <c r="Z389" s="794"/>
      <c r="AA389" s="794"/>
      <c r="AB389" s="794"/>
      <c r="AC389" s="794"/>
      <c r="AD389" s="794"/>
      <c r="AE389" s="794"/>
      <c r="AF389" s="794"/>
      <c r="AG389" s="794"/>
      <c r="AH389" s="794"/>
      <c r="AI389" s="794"/>
    </row>
    <row r="390" spans="21:35" ht="12.75">
      <c r="U390" s="762"/>
      <c r="V390" s="761"/>
      <c r="W390" s="760"/>
      <c r="X390" s="794"/>
      <c r="Y390" s="794"/>
      <c r="Z390" s="794"/>
      <c r="AA390" s="794"/>
      <c r="AB390" s="794"/>
      <c r="AC390" s="794"/>
      <c r="AD390" s="794"/>
      <c r="AE390" s="794"/>
      <c r="AF390" s="794"/>
      <c r="AG390" s="794"/>
      <c r="AH390" s="794"/>
      <c r="AI390" s="794"/>
    </row>
    <row r="391" spans="21:35" ht="12.75">
      <c r="U391" s="762"/>
      <c r="V391" s="761"/>
      <c r="W391" s="760"/>
      <c r="X391" s="794"/>
      <c r="Y391" s="794"/>
      <c r="Z391" s="794"/>
      <c r="AA391" s="794"/>
      <c r="AB391" s="794"/>
      <c r="AC391" s="794"/>
      <c r="AD391" s="794"/>
      <c r="AE391" s="794"/>
      <c r="AF391" s="794"/>
      <c r="AG391" s="794"/>
      <c r="AH391" s="794"/>
      <c r="AI391" s="794"/>
    </row>
    <row r="392" spans="21:35" ht="12.75">
      <c r="U392" s="762"/>
      <c r="V392" s="761"/>
      <c r="W392" s="760"/>
      <c r="X392" s="794"/>
      <c r="Y392" s="794"/>
      <c r="Z392" s="794"/>
      <c r="AA392" s="794"/>
      <c r="AB392" s="794"/>
      <c r="AC392" s="794"/>
      <c r="AD392" s="794"/>
      <c r="AE392" s="794"/>
      <c r="AF392" s="794"/>
      <c r="AG392" s="794"/>
      <c r="AH392" s="794"/>
      <c r="AI392" s="794"/>
    </row>
    <row r="393" spans="21:35" ht="12.75">
      <c r="U393" s="762"/>
      <c r="V393" s="761"/>
      <c r="W393" s="760"/>
      <c r="X393" s="794"/>
      <c r="Y393" s="794"/>
      <c r="Z393" s="794"/>
      <c r="AA393" s="794"/>
      <c r="AB393" s="794"/>
      <c r="AC393" s="794"/>
      <c r="AD393" s="794"/>
      <c r="AE393" s="794"/>
      <c r="AF393" s="794"/>
      <c r="AG393" s="794"/>
      <c r="AH393" s="794"/>
      <c r="AI393" s="794"/>
    </row>
    <row r="394" spans="21:35" ht="12.75">
      <c r="U394" s="762"/>
      <c r="V394" s="761"/>
      <c r="W394" s="760"/>
      <c r="X394" s="794"/>
      <c r="Y394" s="794"/>
      <c r="Z394" s="794"/>
      <c r="AA394" s="794"/>
      <c r="AB394" s="794"/>
      <c r="AC394" s="794"/>
      <c r="AD394" s="794"/>
      <c r="AE394" s="794"/>
      <c r="AF394" s="794"/>
      <c r="AG394" s="794"/>
      <c r="AH394" s="794"/>
      <c r="AI394" s="794"/>
    </row>
    <row r="395" spans="21:35" ht="12.75">
      <c r="U395" s="762"/>
      <c r="V395" s="761"/>
      <c r="W395" s="760"/>
      <c r="X395" s="794"/>
      <c r="Y395" s="794"/>
      <c r="Z395" s="794"/>
      <c r="AA395" s="794"/>
      <c r="AB395" s="794"/>
      <c r="AC395" s="794"/>
      <c r="AD395" s="794"/>
      <c r="AE395" s="794"/>
      <c r="AF395" s="794"/>
      <c r="AG395" s="794"/>
      <c r="AH395" s="794"/>
      <c r="AI395" s="794"/>
    </row>
    <row r="396" spans="21:35" ht="12.75">
      <c r="U396" s="762"/>
      <c r="V396" s="761"/>
      <c r="W396" s="760"/>
      <c r="X396" s="794"/>
      <c r="Y396" s="794"/>
      <c r="Z396" s="794"/>
      <c r="AA396" s="794"/>
      <c r="AB396" s="794"/>
      <c r="AC396" s="794"/>
      <c r="AD396" s="794"/>
      <c r="AE396" s="794"/>
      <c r="AF396" s="794"/>
      <c r="AG396" s="794"/>
      <c r="AH396" s="794"/>
      <c r="AI396" s="794"/>
    </row>
    <row r="397" spans="21:35" ht="12.75">
      <c r="U397" s="762"/>
      <c r="V397" s="761"/>
      <c r="W397" s="760"/>
      <c r="X397" s="794"/>
      <c r="Y397" s="794"/>
      <c r="Z397" s="794"/>
      <c r="AA397" s="794"/>
      <c r="AB397" s="794"/>
      <c r="AC397" s="794"/>
      <c r="AD397" s="794"/>
      <c r="AE397" s="794"/>
      <c r="AF397" s="794"/>
      <c r="AG397" s="794"/>
      <c r="AH397" s="794"/>
      <c r="AI397" s="794"/>
    </row>
    <row r="398" spans="21:35" ht="12.75">
      <c r="U398" s="762"/>
      <c r="V398" s="761"/>
      <c r="W398" s="760"/>
      <c r="X398" s="794"/>
      <c r="Y398" s="794"/>
      <c r="Z398" s="794"/>
      <c r="AA398" s="794"/>
      <c r="AB398" s="794"/>
      <c r="AC398" s="794"/>
      <c r="AD398" s="794"/>
      <c r="AE398" s="794"/>
      <c r="AF398" s="794"/>
      <c r="AG398" s="794"/>
      <c r="AH398" s="794"/>
      <c r="AI398" s="794"/>
    </row>
    <row r="399" spans="21:35" ht="12.75">
      <c r="U399" s="762"/>
      <c r="V399" s="761"/>
      <c r="W399" s="760"/>
      <c r="X399" s="794"/>
      <c r="Y399" s="794"/>
      <c r="Z399" s="794"/>
      <c r="AA399" s="794"/>
      <c r="AB399" s="794"/>
      <c r="AC399" s="794"/>
      <c r="AD399" s="794"/>
      <c r="AE399" s="794"/>
      <c r="AF399" s="794"/>
      <c r="AG399" s="794"/>
      <c r="AH399" s="794"/>
      <c r="AI399" s="794"/>
    </row>
    <row r="400" spans="21:35" ht="12.75">
      <c r="U400" s="762"/>
      <c r="V400" s="761"/>
      <c r="W400" s="760"/>
      <c r="X400" s="794"/>
      <c r="Y400" s="794"/>
      <c r="Z400" s="794"/>
      <c r="AA400" s="794"/>
      <c r="AB400" s="794"/>
      <c r="AC400" s="794"/>
      <c r="AD400" s="794"/>
      <c r="AE400" s="794"/>
      <c r="AF400" s="794"/>
      <c r="AG400" s="794"/>
      <c r="AH400" s="794"/>
      <c r="AI400" s="794"/>
    </row>
    <row r="401" spans="21:35" ht="12.75">
      <c r="U401" s="762"/>
      <c r="V401" s="761"/>
      <c r="W401" s="760"/>
      <c r="X401" s="794"/>
      <c r="Y401" s="794"/>
      <c r="Z401" s="794"/>
      <c r="AA401" s="794"/>
      <c r="AB401" s="794"/>
      <c r="AC401" s="794"/>
      <c r="AD401" s="794"/>
      <c r="AE401" s="794"/>
      <c r="AF401" s="794"/>
      <c r="AG401" s="794"/>
      <c r="AH401" s="794"/>
      <c r="AI401" s="794"/>
    </row>
    <row r="402" spans="21:35" ht="12.75">
      <c r="U402" s="762"/>
      <c r="V402" s="761"/>
      <c r="W402" s="760"/>
      <c r="X402" s="794"/>
      <c r="Y402" s="794"/>
      <c r="Z402" s="794"/>
      <c r="AA402" s="794"/>
      <c r="AB402" s="794"/>
      <c r="AC402" s="794"/>
      <c r="AD402" s="794"/>
      <c r="AE402" s="794"/>
      <c r="AF402" s="794"/>
      <c r="AG402" s="794"/>
      <c r="AH402" s="794"/>
      <c r="AI402" s="794"/>
    </row>
    <row r="403" spans="21:35" ht="12.75">
      <c r="U403" s="762"/>
      <c r="V403" s="761"/>
      <c r="W403" s="760"/>
      <c r="X403" s="794"/>
      <c r="Y403" s="794"/>
      <c r="Z403" s="794"/>
      <c r="AA403" s="794"/>
      <c r="AB403" s="794"/>
      <c r="AC403" s="794"/>
      <c r="AD403" s="794"/>
      <c r="AE403" s="794"/>
      <c r="AF403" s="794"/>
      <c r="AG403" s="794"/>
      <c r="AH403" s="794"/>
      <c r="AI403" s="794"/>
    </row>
    <row r="404" spans="21:35" ht="12.75">
      <c r="U404" s="762"/>
      <c r="V404" s="761"/>
      <c r="W404" s="760"/>
      <c r="X404" s="794"/>
      <c r="Y404" s="794"/>
      <c r="Z404" s="794"/>
      <c r="AA404" s="794"/>
      <c r="AB404" s="794"/>
      <c r="AC404" s="794"/>
      <c r="AD404" s="794"/>
      <c r="AE404" s="794"/>
      <c r="AF404" s="794"/>
      <c r="AG404" s="794"/>
      <c r="AH404" s="794"/>
      <c r="AI404" s="794"/>
    </row>
    <row r="405" spans="21:35" ht="12.75">
      <c r="U405" s="762"/>
      <c r="V405" s="761"/>
      <c r="W405" s="760"/>
      <c r="X405" s="794"/>
      <c r="Y405" s="794"/>
      <c r="Z405" s="794"/>
      <c r="AA405" s="794"/>
      <c r="AB405" s="794"/>
      <c r="AC405" s="794"/>
      <c r="AD405" s="794"/>
      <c r="AE405" s="794"/>
      <c r="AF405" s="794"/>
      <c r="AG405" s="794"/>
      <c r="AH405" s="794"/>
      <c r="AI405" s="794"/>
    </row>
    <row r="406" spans="21:35" ht="12.75">
      <c r="U406" s="762"/>
      <c r="V406" s="761"/>
      <c r="W406" s="760"/>
      <c r="X406" s="794"/>
      <c r="Y406" s="794"/>
      <c r="Z406" s="794"/>
      <c r="AA406" s="794"/>
      <c r="AB406" s="794"/>
      <c r="AC406" s="794"/>
      <c r="AD406" s="794"/>
      <c r="AE406" s="794"/>
      <c r="AF406" s="794"/>
      <c r="AG406" s="794"/>
      <c r="AH406" s="794"/>
      <c r="AI406" s="794"/>
    </row>
    <row r="407" spans="21:35" ht="12.75">
      <c r="U407" s="762"/>
      <c r="V407" s="761"/>
      <c r="W407" s="760"/>
      <c r="X407" s="794"/>
      <c r="Y407" s="794"/>
      <c r="Z407" s="794"/>
      <c r="AA407" s="794"/>
      <c r="AB407" s="794"/>
      <c r="AC407" s="794"/>
      <c r="AD407" s="794"/>
      <c r="AE407" s="794"/>
      <c r="AF407" s="794"/>
      <c r="AG407" s="794"/>
      <c r="AH407" s="794"/>
      <c r="AI407" s="794"/>
    </row>
    <row r="408" spans="21:35" ht="12.75">
      <c r="U408" s="762"/>
      <c r="V408" s="761"/>
      <c r="W408" s="760"/>
      <c r="X408" s="794"/>
      <c r="Y408" s="794"/>
      <c r="Z408" s="794"/>
      <c r="AA408" s="794"/>
      <c r="AB408" s="794"/>
      <c r="AC408" s="794"/>
      <c r="AD408" s="794"/>
      <c r="AE408" s="794"/>
      <c r="AF408" s="794"/>
      <c r="AG408" s="794"/>
      <c r="AH408" s="794"/>
      <c r="AI408" s="794"/>
    </row>
    <row r="409" spans="21:35" ht="12.75">
      <c r="U409" s="762"/>
      <c r="V409" s="761"/>
      <c r="W409" s="760"/>
      <c r="X409" s="794"/>
      <c r="Y409" s="794"/>
      <c r="Z409" s="794"/>
      <c r="AA409" s="794"/>
      <c r="AB409" s="794"/>
      <c r="AC409" s="794"/>
      <c r="AD409" s="794"/>
      <c r="AE409" s="794"/>
      <c r="AF409" s="794"/>
      <c r="AG409" s="794"/>
      <c r="AH409" s="794"/>
      <c r="AI409" s="794"/>
    </row>
    <row r="410" spans="21:35" ht="12.75">
      <c r="U410" s="762"/>
      <c r="V410" s="761"/>
      <c r="W410" s="760"/>
      <c r="X410" s="794"/>
      <c r="Y410" s="794"/>
      <c r="Z410" s="794"/>
      <c r="AA410" s="794"/>
      <c r="AB410" s="794"/>
      <c r="AC410" s="794"/>
      <c r="AD410" s="794"/>
      <c r="AE410" s="794"/>
      <c r="AF410" s="794"/>
      <c r="AG410" s="794"/>
      <c r="AH410" s="794"/>
      <c r="AI410" s="794"/>
    </row>
    <row r="411" spans="21:35" ht="12.75">
      <c r="U411" s="762"/>
      <c r="V411" s="761"/>
      <c r="W411" s="760"/>
      <c r="X411" s="794"/>
      <c r="Y411" s="794"/>
      <c r="Z411" s="794"/>
      <c r="AA411" s="794"/>
      <c r="AB411" s="794"/>
      <c r="AC411" s="794"/>
      <c r="AD411" s="794"/>
      <c r="AE411" s="794"/>
      <c r="AF411" s="794"/>
      <c r="AG411" s="794"/>
      <c r="AH411" s="794"/>
      <c r="AI411" s="794"/>
    </row>
    <row r="412" spans="21:35" ht="12.75">
      <c r="U412" s="762"/>
      <c r="V412" s="761"/>
      <c r="W412" s="760"/>
      <c r="X412" s="794"/>
      <c r="Y412" s="794"/>
      <c r="Z412" s="794"/>
      <c r="AA412" s="794"/>
      <c r="AB412" s="794"/>
      <c r="AC412" s="794"/>
      <c r="AD412" s="794"/>
      <c r="AE412" s="794"/>
      <c r="AF412" s="794"/>
      <c r="AG412" s="794"/>
      <c r="AH412" s="794"/>
      <c r="AI412" s="794"/>
    </row>
    <row r="413" spans="21:35" ht="12.75">
      <c r="U413" s="762"/>
      <c r="V413" s="761"/>
      <c r="W413" s="760"/>
      <c r="X413" s="794"/>
      <c r="Y413" s="794"/>
      <c r="Z413" s="794"/>
      <c r="AA413" s="794"/>
      <c r="AB413" s="794"/>
      <c r="AC413" s="794"/>
      <c r="AD413" s="794"/>
      <c r="AE413" s="794"/>
      <c r="AF413" s="794"/>
      <c r="AG413" s="794"/>
      <c r="AH413" s="794"/>
      <c r="AI413" s="794"/>
    </row>
    <row r="414" spans="21:35" ht="12.75">
      <c r="U414" s="762"/>
      <c r="V414" s="761"/>
      <c r="W414" s="760"/>
      <c r="X414" s="794"/>
      <c r="Y414" s="794"/>
      <c r="Z414" s="794"/>
      <c r="AA414" s="794"/>
      <c r="AB414" s="794"/>
      <c r="AC414" s="794"/>
      <c r="AD414" s="794"/>
      <c r="AE414" s="794"/>
      <c r="AF414" s="794"/>
      <c r="AG414" s="794"/>
      <c r="AH414" s="794"/>
      <c r="AI414" s="794"/>
    </row>
    <row r="415" spans="21:35" ht="12.75">
      <c r="U415" s="762"/>
      <c r="V415" s="761"/>
      <c r="W415" s="760"/>
      <c r="X415" s="794"/>
      <c r="Y415" s="794"/>
      <c r="Z415" s="794"/>
      <c r="AA415" s="794"/>
      <c r="AB415" s="794"/>
      <c r="AC415" s="794"/>
      <c r="AD415" s="794"/>
      <c r="AE415" s="794"/>
      <c r="AF415" s="794"/>
      <c r="AG415" s="794"/>
      <c r="AH415" s="794"/>
      <c r="AI415" s="794"/>
    </row>
    <row r="416" spans="21:35" ht="12.75">
      <c r="U416" s="762"/>
      <c r="V416" s="761"/>
      <c r="W416" s="760"/>
      <c r="X416" s="794"/>
      <c r="Y416" s="794"/>
      <c r="Z416" s="794"/>
      <c r="AA416" s="794"/>
      <c r="AB416" s="794"/>
      <c r="AC416" s="794"/>
      <c r="AD416" s="794"/>
      <c r="AE416" s="794"/>
      <c r="AF416" s="794"/>
      <c r="AG416" s="794"/>
      <c r="AH416" s="794"/>
      <c r="AI416" s="794"/>
    </row>
    <row r="417" spans="21:35" ht="12.75">
      <c r="U417" s="762"/>
      <c r="V417" s="761"/>
      <c r="W417" s="760"/>
      <c r="X417" s="794"/>
      <c r="Y417" s="794"/>
      <c r="Z417" s="794"/>
      <c r="AA417" s="794"/>
      <c r="AB417" s="794"/>
      <c r="AC417" s="794"/>
      <c r="AD417" s="794"/>
      <c r="AE417" s="794"/>
      <c r="AF417" s="794"/>
      <c r="AG417" s="794"/>
      <c r="AH417" s="794"/>
      <c r="AI417" s="794"/>
    </row>
    <row r="418" spans="21:35" ht="12.75">
      <c r="U418" s="762"/>
      <c r="V418" s="761"/>
      <c r="W418" s="760"/>
      <c r="X418" s="794"/>
      <c r="Y418" s="794"/>
      <c r="Z418" s="794"/>
      <c r="AA418" s="794"/>
      <c r="AB418" s="794"/>
      <c r="AC418" s="794"/>
      <c r="AD418" s="794"/>
      <c r="AE418" s="794"/>
      <c r="AF418" s="794"/>
      <c r="AG418" s="794"/>
      <c r="AH418" s="794"/>
      <c r="AI418" s="794"/>
    </row>
    <row r="419" spans="21:35" ht="12.75">
      <c r="U419" s="762"/>
      <c r="V419" s="761"/>
      <c r="W419" s="760"/>
      <c r="X419" s="794"/>
      <c r="Y419" s="794"/>
      <c r="Z419" s="794"/>
      <c r="AA419" s="794"/>
      <c r="AB419" s="794"/>
      <c r="AC419" s="794"/>
      <c r="AD419" s="794"/>
      <c r="AE419" s="794"/>
      <c r="AF419" s="794"/>
      <c r="AG419" s="794"/>
      <c r="AH419" s="794"/>
      <c r="AI419" s="794"/>
    </row>
    <row r="420" spans="21:35" ht="12.75">
      <c r="U420" s="762"/>
      <c r="V420" s="761"/>
      <c r="W420" s="760"/>
      <c r="X420" s="794"/>
      <c r="Y420" s="794"/>
      <c r="Z420" s="794"/>
      <c r="AA420" s="794"/>
      <c r="AB420" s="794"/>
      <c r="AC420" s="794"/>
      <c r="AD420" s="794"/>
      <c r="AE420" s="794"/>
      <c r="AF420" s="794"/>
      <c r="AG420" s="794"/>
      <c r="AH420" s="794"/>
      <c r="AI420" s="794"/>
    </row>
    <row r="421" spans="21:35" ht="12.75">
      <c r="U421" s="762"/>
      <c r="V421" s="761"/>
      <c r="W421" s="760"/>
      <c r="X421" s="794"/>
      <c r="Y421" s="794"/>
      <c r="Z421" s="794"/>
      <c r="AA421" s="794"/>
      <c r="AB421" s="794"/>
      <c r="AC421" s="794"/>
      <c r="AD421" s="794"/>
      <c r="AE421" s="794"/>
      <c r="AF421" s="794"/>
      <c r="AG421" s="794"/>
      <c r="AH421" s="794"/>
      <c r="AI421" s="794"/>
    </row>
    <row r="422" spans="21:35" ht="12.75">
      <c r="U422" s="762"/>
      <c r="V422" s="761"/>
      <c r="W422" s="760"/>
      <c r="X422" s="794"/>
      <c r="Y422" s="794"/>
      <c r="Z422" s="794"/>
      <c r="AA422" s="794"/>
      <c r="AB422" s="794"/>
      <c r="AC422" s="794"/>
      <c r="AD422" s="794"/>
      <c r="AE422" s="794"/>
      <c r="AF422" s="794"/>
      <c r="AG422" s="794"/>
      <c r="AH422" s="794"/>
      <c r="AI422" s="794"/>
    </row>
    <row r="423" spans="21:35" ht="12.75">
      <c r="U423" s="762"/>
      <c r="V423" s="761"/>
      <c r="W423" s="760"/>
      <c r="X423" s="794"/>
      <c r="Y423" s="794"/>
      <c r="Z423" s="794"/>
      <c r="AA423" s="794"/>
      <c r="AB423" s="794"/>
      <c r="AC423" s="794"/>
      <c r="AD423" s="794"/>
      <c r="AE423" s="794"/>
      <c r="AF423" s="794"/>
      <c r="AG423" s="794"/>
      <c r="AH423" s="794"/>
      <c r="AI423" s="794"/>
    </row>
    <row r="424" spans="21:35" ht="12.75">
      <c r="U424" s="762"/>
      <c r="V424" s="761"/>
      <c r="W424" s="760"/>
      <c r="X424" s="794"/>
      <c r="Y424" s="794"/>
      <c r="Z424" s="794"/>
      <c r="AA424" s="794"/>
      <c r="AB424" s="794"/>
      <c r="AC424" s="794"/>
      <c r="AD424" s="794"/>
      <c r="AE424" s="794"/>
      <c r="AF424" s="794"/>
      <c r="AG424" s="794"/>
      <c r="AH424" s="794"/>
      <c r="AI424" s="794"/>
    </row>
    <row r="425" spans="21:35" ht="12.75">
      <c r="U425" s="762"/>
      <c r="V425" s="761"/>
      <c r="W425" s="760"/>
      <c r="X425" s="794"/>
      <c r="Y425" s="794"/>
      <c r="Z425" s="794"/>
      <c r="AA425" s="794"/>
      <c r="AB425" s="794"/>
      <c r="AC425" s="794"/>
      <c r="AD425" s="794"/>
      <c r="AE425" s="794"/>
      <c r="AF425" s="794"/>
      <c r="AG425" s="794"/>
      <c r="AH425" s="794"/>
      <c r="AI425" s="794"/>
    </row>
    <row r="426" spans="21:35" ht="12.75">
      <c r="U426" s="762"/>
      <c r="V426" s="761"/>
      <c r="W426" s="760"/>
      <c r="X426" s="794"/>
      <c r="Y426" s="794"/>
      <c r="Z426" s="794"/>
      <c r="AA426" s="794"/>
      <c r="AB426" s="794"/>
      <c r="AC426" s="794"/>
      <c r="AD426" s="794"/>
      <c r="AE426" s="794"/>
      <c r="AF426" s="794"/>
      <c r="AG426" s="794"/>
      <c r="AH426" s="794"/>
      <c r="AI426" s="794"/>
    </row>
    <row r="427" spans="21:35" ht="12.75">
      <c r="U427" s="762"/>
      <c r="V427" s="761"/>
      <c r="W427" s="760"/>
      <c r="X427" s="794"/>
      <c r="Y427" s="794"/>
      <c r="Z427" s="794"/>
      <c r="AA427" s="794"/>
      <c r="AB427" s="794"/>
      <c r="AC427" s="794"/>
      <c r="AD427" s="794"/>
      <c r="AE427" s="794"/>
      <c r="AF427" s="794"/>
      <c r="AG427" s="794"/>
      <c r="AH427" s="794"/>
      <c r="AI427" s="794"/>
    </row>
    <row r="428" spans="21:35" ht="12.75">
      <c r="U428" s="762"/>
      <c r="V428" s="761"/>
      <c r="W428" s="760"/>
      <c r="X428" s="794"/>
      <c r="Y428" s="794"/>
      <c r="Z428" s="794"/>
      <c r="AA428" s="794"/>
      <c r="AB428" s="794"/>
      <c r="AC428" s="794"/>
      <c r="AD428" s="794"/>
      <c r="AE428" s="794"/>
      <c r="AF428" s="794"/>
      <c r="AG428" s="794"/>
      <c r="AH428" s="794"/>
      <c r="AI428" s="794"/>
    </row>
    <row r="429" spans="21:35" ht="13.5" thickBot="1">
      <c r="U429" s="762"/>
      <c r="V429" s="761"/>
      <c r="W429" s="760"/>
      <c r="X429" s="794"/>
      <c r="Y429" s="794"/>
      <c r="Z429" s="794"/>
      <c r="AA429" s="794"/>
      <c r="AB429" s="794"/>
      <c r="AC429" s="794"/>
      <c r="AD429" s="794"/>
      <c r="AE429" s="794"/>
      <c r="AF429" s="794"/>
      <c r="AG429" s="794"/>
      <c r="AH429" s="794"/>
      <c r="AI429" s="794"/>
    </row>
    <row r="430" spans="21:35" ht="12.75">
      <c r="U430" s="761"/>
      <c r="V430" s="769"/>
      <c r="W430" s="760"/>
      <c r="X430" s="795"/>
      <c r="Y430" s="795"/>
      <c r="Z430" s="795"/>
      <c r="AA430" s="795"/>
      <c r="AB430" s="795"/>
      <c r="AC430" s="795"/>
      <c r="AD430" s="795"/>
      <c r="AE430" s="795"/>
      <c r="AF430" s="795"/>
      <c r="AG430" s="795"/>
      <c r="AH430" s="795"/>
      <c r="AI430" s="795"/>
    </row>
    <row r="431" spans="21:35" ht="12.75">
      <c r="U431" s="762"/>
      <c r="V431" s="761"/>
      <c r="W431" s="760"/>
      <c r="X431" s="795"/>
      <c r="Y431" s="795"/>
      <c r="Z431" s="795"/>
      <c r="AA431" s="795"/>
      <c r="AB431" s="795"/>
      <c r="AC431" s="795"/>
      <c r="AD431" s="795"/>
      <c r="AE431" s="795"/>
      <c r="AF431" s="795"/>
      <c r="AG431" s="795"/>
      <c r="AH431" s="795"/>
      <c r="AI431" s="795"/>
    </row>
    <row r="432" spans="21:35" ht="12.75">
      <c r="U432" s="762"/>
      <c r="V432" s="761"/>
      <c r="W432" s="760"/>
      <c r="X432" s="795"/>
      <c r="Y432" s="795"/>
      <c r="Z432" s="795"/>
      <c r="AA432" s="795"/>
      <c r="AB432" s="795"/>
      <c r="AC432" s="795"/>
      <c r="AD432" s="795"/>
      <c r="AE432" s="795"/>
      <c r="AF432" s="795"/>
      <c r="AG432" s="795"/>
      <c r="AH432" s="795"/>
      <c r="AI432" s="795"/>
    </row>
    <row r="433" spans="21:35" ht="12.75">
      <c r="U433" s="762"/>
      <c r="V433" s="761"/>
      <c r="W433" s="760"/>
      <c r="X433" s="795"/>
      <c r="Y433" s="795"/>
      <c r="Z433" s="795"/>
      <c r="AA433" s="795"/>
      <c r="AB433" s="795"/>
      <c r="AC433" s="795"/>
      <c r="AD433" s="795"/>
      <c r="AE433" s="795"/>
      <c r="AF433" s="795"/>
      <c r="AG433" s="795"/>
      <c r="AH433" s="795"/>
      <c r="AI433" s="795"/>
    </row>
    <row r="434" spans="21:35" ht="12.75">
      <c r="U434" s="762"/>
      <c r="V434" s="761"/>
      <c r="W434" s="760"/>
      <c r="X434" s="795"/>
      <c r="Y434" s="795"/>
      <c r="Z434" s="795"/>
      <c r="AA434" s="795"/>
      <c r="AB434" s="795"/>
      <c r="AC434" s="795"/>
      <c r="AD434" s="795"/>
      <c r="AE434" s="795"/>
      <c r="AF434" s="795"/>
      <c r="AG434" s="795"/>
      <c r="AH434" s="795"/>
      <c r="AI434" s="795"/>
    </row>
    <row r="435" spans="21:35" ht="12.75">
      <c r="U435" s="762"/>
      <c r="V435" s="761"/>
      <c r="W435" s="760"/>
      <c r="X435" s="795"/>
      <c r="Y435" s="795"/>
      <c r="Z435" s="795"/>
      <c r="AA435" s="795"/>
      <c r="AB435" s="795"/>
      <c r="AC435" s="795"/>
      <c r="AD435" s="795"/>
      <c r="AE435" s="795"/>
      <c r="AF435" s="795"/>
      <c r="AG435" s="795"/>
      <c r="AH435" s="795"/>
      <c r="AI435" s="795"/>
    </row>
    <row r="436" spans="21:35" ht="12.75">
      <c r="U436" s="762"/>
      <c r="V436" s="761"/>
      <c r="W436" s="760"/>
      <c r="X436" s="795"/>
      <c r="Y436" s="795"/>
      <c r="Z436" s="795"/>
      <c r="AA436" s="795"/>
      <c r="AB436" s="795"/>
      <c r="AC436" s="795"/>
      <c r="AD436" s="795"/>
      <c r="AE436" s="795"/>
      <c r="AF436" s="795"/>
      <c r="AG436" s="795"/>
      <c r="AH436" s="795"/>
      <c r="AI436" s="795"/>
    </row>
    <row r="437" spans="21:35" ht="12.75">
      <c r="U437" s="762"/>
      <c r="V437" s="761"/>
      <c r="W437" s="760"/>
      <c r="X437" s="795"/>
      <c r="Y437" s="795"/>
      <c r="Z437" s="795"/>
      <c r="AA437" s="795"/>
      <c r="AB437" s="795"/>
      <c r="AC437" s="795"/>
      <c r="AD437" s="795"/>
      <c r="AE437" s="795"/>
      <c r="AF437" s="795"/>
      <c r="AG437" s="795"/>
      <c r="AH437" s="795"/>
      <c r="AI437" s="795"/>
    </row>
    <row r="438" spans="21:35" ht="12.75">
      <c r="U438" s="762"/>
      <c r="V438" s="761"/>
      <c r="W438" s="760"/>
      <c r="X438" s="795"/>
      <c r="Y438" s="795"/>
      <c r="Z438" s="795"/>
      <c r="AA438" s="795"/>
      <c r="AB438" s="795"/>
      <c r="AC438" s="795"/>
      <c r="AD438" s="795"/>
      <c r="AE438" s="795"/>
      <c r="AF438" s="795"/>
      <c r="AG438" s="795"/>
      <c r="AH438" s="795"/>
      <c r="AI438" s="795"/>
    </row>
    <row r="439" spans="21:35" ht="12.75">
      <c r="U439" s="762"/>
      <c r="V439" s="761"/>
      <c r="W439" s="760"/>
      <c r="X439" s="795"/>
      <c r="Y439" s="795"/>
      <c r="Z439" s="795"/>
      <c r="AA439" s="795"/>
      <c r="AB439" s="795"/>
      <c r="AC439" s="795"/>
      <c r="AD439" s="795"/>
      <c r="AE439" s="795"/>
      <c r="AF439" s="795"/>
      <c r="AG439" s="795"/>
      <c r="AH439" s="795"/>
      <c r="AI439" s="795"/>
    </row>
    <row r="440" spans="21:35" ht="12.75">
      <c r="U440" s="762"/>
      <c r="V440" s="761"/>
      <c r="W440" s="760"/>
      <c r="X440" s="795"/>
      <c r="Y440" s="795"/>
      <c r="Z440" s="795"/>
      <c r="AA440" s="795"/>
      <c r="AB440" s="795"/>
      <c r="AC440" s="795"/>
      <c r="AD440" s="795"/>
      <c r="AE440" s="795"/>
      <c r="AF440" s="795"/>
      <c r="AG440" s="795"/>
      <c r="AH440" s="795"/>
      <c r="AI440" s="795"/>
    </row>
    <row r="441" spans="21:35" ht="12.75">
      <c r="U441" s="762"/>
      <c r="V441" s="761"/>
      <c r="W441" s="760"/>
      <c r="X441" s="795"/>
      <c r="Y441" s="795"/>
      <c r="Z441" s="795"/>
      <c r="AA441" s="795"/>
      <c r="AB441" s="795"/>
      <c r="AC441" s="795"/>
      <c r="AD441" s="795"/>
      <c r="AE441" s="795"/>
      <c r="AF441" s="795"/>
      <c r="AG441" s="795"/>
      <c r="AH441" s="795"/>
      <c r="AI441" s="795"/>
    </row>
    <row r="442" spans="21:35" ht="12.75">
      <c r="U442" s="762"/>
      <c r="V442" s="761"/>
      <c r="W442" s="760"/>
      <c r="X442" s="795"/>
      <c r="Y442" s="795"/>
      <c r="Z442" s="795"/>
      <c r="AA442" s="795"/>
      <c r="AB442" s="795"/>
      <c r="AC442" s="795"/>
      <c r="AD442" s="795"/>
      <c r="AE442" s="795"/>
      <c r="AF442" s="795"/>
      <c r="AG442" s="795"/>
      <c r="AH442" s="795"/>
      <c r="AI442" s="795"/>
    </row>
    <row r="443" spans="21:35" ht="12.75">
      <c r="U443" s="762"/>
      <c r="V443" s="761"/>
      <c r="W443" s="760"/>
      <c r="X443" s="795"/>
      <c r="Y443" s="795"/>
      <c r="Z443" s="795"/>
      <c r="AA443" s="795"/>
      <c r="AB443" s="795"/>
      <c r="AC443" s="795"/>
      <c r="AD443" s="795"/>
      <c r="AE443" s="795"/>
      <c r="AF443" s="795"/>
      <c r="AG443" s="795"/>
      <c r="AH443" s="795"/>
      <c r="AI443" s="795"/>
    </row>
    <row r="444" spans="21:35" ht="12.75">
      <c r="U444" s="762"/>
      <c r="V444" s="761"/>
      <c r="W444" s="760"/>
      <c r="X444" s="795"/>
      <c r="Y444" s="795"/>
      <c r="Z444" s="795"/>
      <c r="AA444" s="795"/>
      <c r="AB444" s="795"/>
      <c r="AC444" s="795"/>
      <c r="AD444" s="795"/>
      <c r="AE444" s="795"/>
      <c r="AF444" s="796"/>
      <c r="AG444" s="795"/>
      <c r="AH444" s="795"/>
      <c r="AI444" s="795"/>
    </row>
    <row r="445" spans="21:35" ht="12.75">
      <c r="U445" s="762"/>
      <c r="V445" s="761"/>
      <c r="W445" s="760"/>
      <c r="X445" s="795"/>
      <c r="Y445" s="795"/>
      <c r="Z445" s="795"/>
      <c r="AA445" s="795"/>
      <c r="AB445" s="795"/>
      <c r="AC445" s="795"/>
      <c r="AD445" s="795"/>
      <c r="AE445" s="795"/>
      <c r="AF445" s="795"/>
      <c r="AG445" s="795"/>
      <c r="AH445" s="795"/>
      <c r="AI445" s="795"/>
    </row>
    <row r="446" spans="21:35" ht="12.75">
      <c r="U446" s="762"/>
      <c r="V446" s="761"/>
      <c r="W446" s="760"/>
      <c r="X446" s="795"/>
      <c r="Y446" s="795"/>
      <c r="Z446" s="795"/>
      <c r="AA446" s="795"/>
      <c r="AB446" s="795"/>
      <c r="AC446" s="795"/>
      <c r="AD446" s="795"/>
      <c r="AE446" s="795"/>
      <c r="AF446" s="795"/>
      <c r="AG446" s="795"/>
      <c r="AH446" s="795"/>
      <c r="AI446" s="795"/>
    </row>
    <row r="447" spans="21:35" ht="12.75">
      <c r="U447" s="762"/>
      <c r="V447" s="761"/>
      <c r="W447" s="760"/>
      <c r="X447" s="795"/>
      <c r="Y447" s="795"/>
      <c r="Z447" s="795"/>
      <c r="AA447" s="795"/>
      <c r="AB447" s="795"/>
      <c r="AC447" s="795"/>
      <c r="AD447" s="795"/>
      <c r="AE447" s="795"/>
      <c r="AF447" s="795"/>
      <c r="AG447" s="795"/>
      <c r="AH447" s="795"/>
      <c r="AI447" s="795"/>
    </row>
    <row r="448" spans="21:35" ht="12.75">
      <c r="U448" s="762"/>
      <c r="V448" s="761"/>
      <c r="W448" s="760"/>
      <c r="X448" s="795"/>
      <c r="Y448" s="795"/>
      <c r="Z448" s="795"/>
      <c r="AA448" s="795"/>
      <c r="AB448" s="795"/>
      <c r="AC448" s="795"/>
      <c r="AD448" s="795"/>
      <c r="AE448" s="795"/>
      <c r="AF448" s="795"/>
      <c r="AG448" s="795"/>
      <c r="AH448" s="795"/>
      <c r="AI448" s="795"/>
    </row>
    <row r="449" spans="21:35" ht="12.75">
      <c r="U449" s="762"/>
      <c r="V449" s="761"/>
      <c r="W449" s="760"/>
      <c r="X449" s="795"/>
      <c r="Y449" s="795"/>
      <c r="Z449" s="795"/>
      <c r="AA449" s="795"/>
      <c r="AB449" s="795"/>
      <c r="AC449" s="795"/>
      <c r="AD449" s="795"/>
      <c r="AE449" s="795"/>
      <c r="AF449" s="795"/>
      <c r="AG449" s="795"/>
      <c r="AH449" s="795"/>
      <c r="AI449" s="795"/>
    </row>
    <row r="450" spans="21:35" ht="12.75">
      <c r="U450" s="762"/>
      <c r="V450" s="761"/>
      <c r="W450" s="760"/>
      <c r="X450" s="795"/>
      <c r="Y450" s="795"/>
      <c r="Z450" s="795"/>
      <c r="AA450" s="795"/>
      <c r="AB450" s="795"/>
      <c r="AC450" s="795"/>
      <c r="AD450" s="795"/>
      <c r="AE450" s="795"/>
      <c r="AF450" s="795"/>
      <c r="AG450" s="795"/>
      <c r="AH450" s="795"/>
      <c r="AI450" s="795"/>
    </row>
    <row r="451" spans="21:35" ht="12.75">
      <c r="U451" s="762"/>
      <c r="V451" s="761"/>
      <c r="W451" s="760"/>
      <c r="X451" s="795"/>
      <c r="Y451" s="795"/>
      <c r="Z451" s="795"/>
      <c r="AA451" s="795"/>
      <c r="AB451" s="795"/>
      <c r="AC451" s="795"/>
      <c r="AD451" s="795"/>
      <c r="AE451" s="795"/>
      <c r="AF451" s="795"/>
      <c r="AG451" s="795"/>
      <c r="AH451" s="795"/>
      <c r="AI451" s="795"/>
    </row>
    <row r="452" spans="21:35" ht="12.75">
      <c r="U452" s="762"/>
      <c r="V452" s="761"/>
      <c r="W452" s="760"/>
      <c r="X452" s="795"/>
      <c r="Y452" s="795"/>
      <c r="Z452" s="795"/>
      <c r="AA452" s="795"/>
      <c r="AB452" s="795"/>
      <c r="AC452" s="795"/>
      <c r="AD452" s="795"/>
      <c r="AE452" s="795"/>
      <c r="AF452" s="795"/>
      <c r="AG452" s="795"/>
      <c r="AH452" s="795"/>
      <c r="AI452" s="795"/>
    </row>
    <row r="453" spans="21:35" ht="12.75">
      <c r="U453" s="762"/>
      <c r="V453" s="761"/>
      <c r="W453" s="760"/>
      <c r="X453" s="795"/>
      <c r="Y453" s="795"/>
      <c r="Z453" s="795"/>
      <c r="AA453" s="795"/>
      <c r="AB453" s="795"/>
      <c r="AC453" s="795"/>
      <c r="AD453" s="795"/>
      <c r="AE453" s="795"/>
      <c r="AF453" s="795"/>
      <c r="AG453" s="795"/>
      <c r="AH453" s="795"/>
      <c r="AI453" s="795"/>
    </row>
    <row r="454" spans="21:35" ht="12.75">
      <c r="U454" s="762"/>
      <c r="V454" s="761"/>
      <c r="W454" s="760"/>
      <c r="X454" s="795"/>
      <c r="Y454" s="795"/>
      <c r="Z454" s="795"/>
      <c r="AA454" s="795"/>
      <c r="AB454" s="795"/>
      <c r="AC454" s="795"/>
      <c r="AD454" s="795"/>
      <c r="AE454" s="795"/>
      <c r="AF454" s="795"/>
      <c r="AG454" s="795"/>
      <c r="AH454" s="795"/>
      <c r="AI454" s="795"/>
    </row>
    <row r="455" spans="21:35" ht="12.75">
      <c r="U455" s="762"/>
      <c r="V455" s="761"/>
      <c r="W455" s="760"/>
      <c r="X455" s="795"/>
      <c r="Y455" s="795"/>
      <c r="Z455" s="795"/>
      <c r="AA455" s="795"/>
      <c r="AB455" s="795"/>
      <c r="AC455" s="795"/>
      <c r="AD455" s="795"/>
      <c r="AE455" s="795"/>
      <c r="AF455" s="795"/>
      <c r="AG455" s="795"/>
      <c r="AH455" s="795"/>
      <c r="AI455" s="795"/>
    </row>
    <row r="456" spans="21:35" ht="12.75">
      <c r="U456" s="762"/>
      <c r="V456" s="761"/>
      <c r="W456" s="760"/>
      <c r="X456" s="795"/>
      <c r="Y456" s="795"/>
      <c r="Z456" s="795"/>
      <c r="AA456" s="795"/>
      <c r="AB456" s="795"/>
      <c r="AC456" s="795"/>
      <c r="AD456" s="795"/>
      <c r="AE456" s="795"/>
      <c r="AF456" s="795"/>
      <c r="AG456" s="795"/>
      <c r="AH456" s="795"/>
      <c r="AI456" s="795"/>
    </row>
    <row r="457" spans="21:35" ht="12.75">
      <c r="U457" s="762"/>
      <c r="V457" s="761"/>
      <c r="W457" s="760"/>
      <c r="X457" s="795"/>
      <c r="Y457" s="795"/>
      <c r="Z457" s="795"/>
      <c r="AA457" s="795"/>
      <c r="AB457" s="795"/>
      <c r="AC457" s="795"/>
      <c r="AD457" s="795"/>
      <c r="AE457" s="795"/>
      <c r="AF457" s="795"/>
      <c r="AG457" s="795"/>
      <c r="AH457" s="795"/>
      <c r="AI457" s="795"/>
    </row>
    <row r="458" spans="21:35" ht="12.75">
      <c r="U458" s="762"/>
      <c r="V458" s="761"/>
      <c r="W458" s="760"/>
      <c r="X458" s="795"/>
      <c r="Y458" s="795"/>
      <c r="Z458" s="795"/>
      <c r="AA458" s="795"/>
      <c r="AB458" s="795"/>
      <c r="AC458" s="795"/>
      <c r="AD458" s="795"/>
      <c r="AE458" s="795"/>
      <c r="AF458" s="795"/>
      <c r="AG458" s="795"/>
      <c r="AH458" s="795"/>
      <c r="AI458" s="795"/>
    </row>
    <row r="459" spans="21:35" ht="12.75">
      <c r="U459" s="762"/>
      <c r="V459" s="761"/>
      <c r="W459" s="760"/>
      <c r="X459" s="795"/>
      <c r="Y459" s="795"/>
      <c r="Z459" s="795"/>
      <c r="AA459" s="795"/>
      <c r="AB459" s="795"/>
      <c r="AC459" s="795"/>
      <c r="AD459" s="795"/>
      <c r="AE459" s="795"/>
      <c r="AF459" s="795"/>
      <c r="AG459" s="795"/>
      <c r="AH459" s="795"/>
      <c r="AI459" s="795"/>
    </row>
    <row r="460" spans="21:35" ht="12.75">
      <c r="U460" s="762"/>
      <c r="V460" s="761"/>
      <c r="W460" s="760"/>
      <c r="X460" s="795"/>
      <c r="Y460" s="795"/>
      <c r="Z460" s="795"/>
      <c r="AA460" s="795"/>
      <c r="AB460" s="795"/>
      <c r="AC460" s="795"/>
      <c r="AD460" s="795"/>
      <c r="AE460" s="795"/>
      <c r="AF460" s="795"/>
      <c r="AG460" s="795"/>
      <c r="AH460" s="795"/>
      <c r="AI460" s="795"/>
    </row>
    <row r="461" spans="21:35" ht="12.75">
      <c r="U461" s="762"/>
      <c r="V461" s="761"/>
      <c r="W461" s="760"/>
      <c r="X461" s="795"/>
      <c r="Y461" s="795"/>
      <c r="Z461" s="795"/>
      <c r="AA461" s="795"/>
      <c r="AB461" s="795"/>
      <c r="AC461" s="795"/>
      <c r="AD461" s="795"/>
      <c r="AE461" s="795"/>
      <c r="AF461" s="795"/>
      <c r="AG461" s="795"/>
      <c r="AH461" s="795"/>
      <c r="AI461" s="795"/>
    </row>
    <row r="462" spans="21:35" ht="12.75">
      <c r="U462" s="762"/>
      <c r="V462" s="761"/>
      <c r="W462" s="760"/>
      <c r="X462" s="795"/>
      <c r="Y462" s="795"/>
      <c r="Z462" s="795"/>
      <c r="AA462" s="795"/>
      <c r="AB462" s="795"/>
      <c r="AC462" s="795"/>
      <c r="AD462" s="795"/>
      <c r="AE462" s="795"/>
      <c r="AF462" s="795"/>
      <c r="AG462" s="795"/>
      <c r="AH462" s="795"/>
      <c r="AI462" s="795"/>
    </row>
    <row r="463" spans="21:35" ht="12.75">
      <c r="U463" s="762"/>
      <c r="V463" s="761"/>
      <c r="W463" s="760"/>
      <c r="X463" s="795"/>
      <c r="Y463" s="795"/>
      <c r="Z463" s="795"/>
      <c r="AA463" s="795"/>
      <c r="AB463" s="795"/>
      <c r="AC463" s="795"/>
      <c r="AD463" s="795"/>
      <c r="AE463" s="795"/>
      <c r="AF463" s="795"/>
      <c r="AG463" s="795"/>
      <c r="AH463" s="795"/>
      <c r="AI463" s="795"/>
    </row>
    <row r="464" spans="21:35" ht="12.75">
      <c r="U464" s="762"/>
      <c r="V464" s="761"/>
      <c r="W464" s="760"/>
      <c r="X464" s="795"/>
      <c r="Y464" s="795"/>
      <c r="Z464" s="795"/>
      <c r="AA464" s="795"/>
      <c r="AB464" s="795"/>
      <c r="AC464" s="795"/>
      <c r="AD464" s="795"/>
      <c r="AE464" s="795"/>
      <c r="AF464" s="795"/>
      <c r="AG464" s="795"/>
      <c r="AH464" s="795"/>
      <c r="AI464" s="795"/>
    </row>
    <row r="465" spans="21:35" ht="12.75">
      <c r="U465" s="762"/>
      <c r="V465" s="761"/>
      <c r="W465" s="760"/>
      <c r="X465" s="795"/>
      <c r="Y465" s="795"/>
      <c r="Z465" s="795"/>
      <c r="AA465" s="795"/>
      <c r="AB465" s="795"/>
      <c r="AC465" s="795"/>
      <c r="AD465" s="795"/>
      <c r="AE465" s="795"/>
      <c r="AF465" s="795"/>
      <c r="AG465" s="795"/>
      <c r="AH465" s="795"/>
      <c r="AI465" s="795"/>
    </row>
    <row r="466" spans="21:35" ht="12.75">
      <c r="U466" s="762"/>
      <c r="V466" s="761"/>
      <c r="W466" s="760"/>
      <c r="X466" s="795"/>
      <c r="Y466" s="795"/>
      <c r="Z466" s="795"/>
      <c r="AA466" s="795"/>
      <c r="AB466" s="795"/>
      <c r="AC466" s="795"/>
      <c r="AD466" s="795"/>
      <c r="AE466" s="795"/>
      <c r="AF466" s="795"/>
      <c r="AG466" s="795"/>
      <c r="AH466" s="795"/>
      <c r="AI466" s="795"/>
    </row>
    <row r="467" spans="21:35" ht="12.75">
      <c r="U467" s="762"/>
      <c r="V467" s="761"/>
      <c r="W467" s="760"/>
      <c r="X467" s="795"/>
      <c r="Y467" s="795"/>
      <c r="Z467" s="795"/>
      <c r="AA467" s="795"/>
      <c r="AB467" s="795"/>
      <c r="AC467" s="795"/>
      <c r="AD467" s="795"/>
      <c r="AE467" s="795"/>
      <c r="AF467" s="795"/>
      <c r="AG467" s="795"/>
      <c r="AH467" s="795"/>
      <c r="AI467" s="795"/>
    </row>
    <row r="468" spans="21:35" ht="12.75">
      <c r="U468" s="762"/>
      <c r="V468" s="761"/>
      <c r="W468" s="760"/>
      <c r="X468" s="795"/>
      <c r="Y468" s="795"/>
      <c r="Z468" s="795"/>
      <c r="AA468" s="795"/>
      <c r="AB468" s="795"/>
      <c r="AC468" s="795"/>
      <c r="AD468" s="795"/>
      <c r="AE468" s="795"/>
      <c r="AF468" s="795"/>
      <c r="AG468" s="795"/>
      <c r="AH468" s="795"/>
      <c r="AI468" s="795"/>
    </row>
    <row r="469" spans="21:35" ht="12.75">
      <c r="U469" s="762"/>
      <c r="V469" s="761"/>
      <c r="W469" s="760"/>
      <c r="X469" s="795"/>
      <c r="Y469" s="795"/>
      <c r="Z469" s="795"/>
      <c r="AA469" s="795"/>
      <c r="AB469" s="795"/>
      <c r="AC469" s="795"/>
      <c r="AD469" s="795"/>
      <c r="AE469" s="795"/>
      <c r="AF469" s="795"/>
      <c r="AG469" s="795"/>
      <c r="AH469" s="795"/>
      <c r="AI469" s="795"/>
    </row>
    <row r="470" spans="21:35" ht="12.75">
      <c r="U470" s="762"/>
      <c r="V470" s="761"/>
      <c r="W470" s="760"/>
      <c r="X470" s="795"/>
      <c r="Y470" s="795"/>
      <c r="Z470" s="795"/>
      <c r="AA470" s="795"/>
      <c r="AB470" s="795"/>
      <c r="AC470" s="795"/>
      <c r="AD470" s="795"/>
      <c r="AE470" s="795"/>
      <c r="AF470" s="795"/>
      <c r="AG470" s="795"/>
      <c r="AH470" s="795"/>
      <c r="AI470" s="795"/>
    </row>
    <row r="471" spans="21:35" ht="12.75">
      <c r="U471" s="762"/>
      <c r="V471" s="761"/>
      <c r="W471" s="760"/>
      <c r="X471" s="795"/>
      <c r="Y471" s="795"/>
      <c r="Z471" s="795"/>
      <c r="AA471" s="795"/>
      <c r="AB471" s="795"/>
      <c r="AC471" s="795"/>
      <c r="AD471" s="795"/>
      <c r="AE471" s="795"/>
      <c r="AF471" s="795"/>
      <c r="AG471" s="795"/>
      <c r="AH471" s="795"/>
      <c r="AI471" s="795"/>
    </row>
    <row r="472" spans="21:35" ht="12.75">
      <c r="U472" s="762"/>
      <c r="V472" s="761"/>
      <c r="W472" s="760"/>
      <c r="X472" s="795"/>
      <c r="Y472" s="795"/>
      <c r="Z472" s="795"/>
      <c r="AA472" s="795"/>
      <c r="AB472" s="795"/>
      <c r="AC472" s="795"/>
      <c r="AD472" s="795"/>
      <c r="AE472" s="795"/>
      <c r="AF472" s="795"/>
      <c r="AG472" s="795"/>
      <c r="AH472" s="795"/>
      <c r="AI472" s="795"/>
    </row>
    <row r="473" spans="21:35" ht="12.75">
      <c r="U473" s="762"/>
      <c r="V473" s="761"/>
      <c r="W473" s="760"/>
      <c r="X473" s="795"/>
      <c r="Y473" s="795"/>
      <c r="Z473" s="795"/>
      <c r="AA473" s="795"/>
      <c r="AB473" s="795"/>
      <c r="AC473" s="795"/>
      <c r="AD473" s="795"/>
      <c r="AE473" s="795"/>
      <c r="AF473" s="795"/>
      <c r="AG473" s="795"/>
      <c r="AH473" s="795"/>
      <c r="AI473" s="795"/>
    </row>
    <row r="474" spans="21:35" ht="12.75">
      <c r="U474" s="762"/>
      <c r="V474" s="761"/>
      <c r="W474" s="760"/>
      <c r="X474" s="795"/>
      <c r="Y474" s="795"/>
      <c r="Z474" s="795"/>
      <c r="AA474" s="795"/>
      <c r="AB474" s="795"/>
      <c r="AC474" s="795"/>
      <c r="AD474" s="795"/>
      <c r="AE474" s="795"/>
      <c r="AF474" s="795"/>
      <c r="AG474" s="795"/>
      <c r="AH474" s="795"/>
      <c r="AI474" s="795"/>
    </row>
    <row r="475" spans="21:35" ht="12.75">
      <c r="U475" s="762"/>
      <c r="V475" s="761"/>
      <c r="W475" s="760"/>
      <c r="X475" s="795"/>
      <c r="Y475" s="795"/>
      <c r="Z475" s="795"/>
      <c r="AA475" s="795"/>
      <c r="AB475" s="795"/>
      <c r="AC475" s="795"/>
      <c r="AD475" s="795"/>
      <c r="AE475" s="795"/>
      <c r="AF475" s="795"/>
      <c r="AG475" s="795"/>
      <c r="AH475" s="795"/>
      <c r="AI475" s="795"/>
    </row>
    <row r="476" spans="21:35" ht="12.75">
      <c r="U476" s="762"/>
      <c r="V476" s="761"/>
      <c r="W476" s="760"/>
      <c r="X476" s="795"/>
      <c r="Y476" s="795"/>
      <c r="Z476" s="795"/>
      <c r="AA476" s="795"/>
      <c r="AB476" s="795"/>
      <c r="AC476" s="795"/>
      <c r="AD476" s="795"/>
      <c r="AE476" s="795"/>
      <c r="AF476" s="795"/>
      <c r="AG476" s="795"/>
      <c r="AH476" s="795"/>
      <c r="AI476" s="795"/>
    </row>
    <row r="477" spans="21:35" ht="12.75">
      <c r="U477" s="762"/>
      <c r="V477" s="761"/>
      <c r="W477" s="760"/>
      <c r="X477" s="795"/>
      <c r="Y477" s="795"/>
      <c r="Z477" s="795"/>
      <c r="AA477" s="795"/>
      <c r="AB477" s="795"/>
      <c r="AC477" s="795"/>
      <c r="AD477" s="795"/>
      <c r="AE477" s="795"/>
      <c r="AF477" s="795"/>
      <c r="AG477" s="795"/>
      <c r="AH477" s="795"/>
      <c r="AI477" s="795"/>
    </row>
    <row r="478" spans="21:35" ht="12.75">
      <c r="U478" s="762"/>
      <c r="V478" s="761"/>
      <c r="W478" s="760"/>
      <c r="X478" s="795"/>
      <c r="Y478" s="795"/>
      <c r="Z478" s="795"/>
      <c r="AA478" s="795"/>
      <c r="AB478" s="795"/>
      <c r="AC478" s="795"/>
      <c r="AD478" s="795"/>
      <c r="AE478" s="795"/>
      <c r="AF478" s="795"/>
      <c r="AG478" s="795"/>
      <c r="AH478" s="795"/>
      <c r="AI478" s="795"/>
    </row>
    <row r="479" spans="21:35" ht="12.75">
      <c r="U479" s="762"/>
      <c r="V479" s="761"/>
      <c r="W479" s="760"/>
      <c r="X479" s="795"/>
      <c r="Y479" s="795"/>
      <c r="Z479" s="795"/>
      <c r="AA479" s="795"/>
      <c r="AB479" s="795"/>
      <c r="AC479" s="795"/>
      <c r="AD479" s="795"/>
      <c r="AE479" s="795"/>
      <c r="AF479" s="795"/>
      <c r="AG479" s="795"/>
      <c r="AH479" s="795"/>
      <c r="AI479" s="795"/>
    </row>
    <row r="480" spans="21:35" ht="12.75">
      <c r="U480" s="762"/>
      <c r="V480" s="761"/>
      <c r="W480" s="760"/>
      <c r="X480" s="795"/>
      <c r="Y480" s="795"/>
      <c r="Z480" s="795"/>
      <c r="AA480" s="795"/>
      <c r="AB480" s="795"/>
      <c r="AC480" s="795"/>
      <c r="AD480" s="795"/>
      <c r="AE480" s="795"/>
      <c r="AF480" s="795"/>
      <c r="AG480" s="795"/>
      <c r="AH480" s="795"/>
      <c r="AI480" s="795"/>
    </row>
    <row r="481" spans="21:35" ht="13.5" thickBot="1">
      <c r="U481" s="762"/>
      <c r="V481" s="761"/>
      <c r="W481" s="760"/>
      <c r="X481" s="795"/>
      <c r="Y481" s="795"/>
      <c r="Z481" s="795"/>
      <c r="AA481" s="795"/>
      <c r="AB481" s="795"/>
      <c r="AC481" s="795"/>
      <c r="AD481" s="795"/>
      <c r="AE481" s="795"/>
      <c r="AF481" s="795"/>
      <c r="AG481" s="795"/>
      <c r="AH481" s="795"/>
      <c r="AI481" s="795"/>
    </row>
    <row r="482" spans="21:35" ht="12.75">
      <c r="U482" s="761"/>
      <c r="V482" s="769"/>
      <c r="W482" s="760"/>
      <c r="X482" s="797"/>
      <c r="Y482" s="797"/>
      <c r="Z482" s="797"/>
      <c r="AA482" s="797"/>
      <c r="AB482" s="797"/>
      <c r="AC482" s="797"/>
      <c r="AD482" s="797"/>
      <c r="AE482" s="797"/>
      <c r="AF482" s="798"/>
      <c r="AG482" s="797"/>
      <c r="AH482" s="797"/>
      <c r="AI482" s="797"/>
    </row>
    <row r="483" spans="21:35" ht="12.75">
      <c r="U483" s="762"/>
      <c r="V483" s="761"/>
      <c r="W483" s="760"/>
      <c r="X483" s="797"/>
      <c r="Y483" s="797"/>
      <c r="Z483" s="797"/>
      <c r="AA483" s="797"/>
      <c r="AB483" s="797"/>
      <c r="AC483" s="797"/>
      <c r="AD483" s="797"/>
      <c r="AE483" s="797"/>
      <c r="AF483" s="798"/>
      <c r="AG483" s="797"/>
      <c r="AH483" s="797"/>
      <c r="AI483" s="797"/>
    </row>
    <row r="484" spans="21:35" ht="12.75">
      <c r="U484" s="762"/>
      <c r="V484" s="761"/>
      <c r="W484" s="760"/>
      <c r="X484" s="797"/>
      <c r="Y484" s="797"/>
      <c r="Z484" s="797"/>
      <c r="AA484" s="797"/>
      <c r="AB484" s="797"/>
      <c r="AC484" s="797"/>
      <c r="AD484" s="797"/>
      <c r="AE484" s="797"/>
      <c r="AF484" s="798"/>
      <c r="AG484" s="797"/>
      <c r="AH484" s="797"/>
      <c r="AI484" s="797"/>
    </row>
    <row r="485" spans="21:35" ht="12.75">
      <c r="U485" s="762"/>
      <c r="V485" s="761"/>
      <c r="W485" s="760"/>
      <c r="X485" s="797"/>
      <c r="Y485" s="797"/>
      <c r="Z485" s="797"/>
      <c r="AA485" s="797"/>
      <c r="AB485" s="797"/>
      <c r="AC485" s="797"/>
      <c r="AD485" s="797"/>
      <c r="AE485" s="797"/>
      <c r="AF485" s="798"/>
      <c r="AG485" s="797"/>
      <c r="AH485" s="797"/>
      <c r="AI485" s="797"/>
    </row>
    <row r="486" spans="21:35" ht="12.75">
      <c r="U486" s="762"/>
      <c r="V486" s="761"/>
      <c r="W486" s="760"/>
      <c r="X486" s="797"/>
      <c r="Y486" s="797"/>
      <c r="Z486" s="797"/>
      <c r="AA486" s="797"/>
      <c r="AB486" s="797"/>
      <c r="AC486" s="797"/>
      <c r="AD486" s="797"/>
      <c r="AE486" s="797"/>
      <c r="AF486" s="798"/>
      <c r="AG486" s="797"/>
      <c r="AH486" s="797"/>
      <c r="AI486" s="797"/>
    </row>
    <row r="487" spans="21:35" ht="12.75">
      <c r="U487" s="762"/>
      <c r="V487" s="761"/>
      <c r="W487" s="760"/>
      <c r="X487" s="797"/>
      <c r="Y487" s="797"/>
      <c r="Z487" s="797"/>
      <c r="AA487" s="797"/>
      <c r="AB487" s="797"/>
      <c r="AC487" s="797"/>
      <c r="AD487" s="797"/>
      <c r="AE487" s="797"/>
      <c r="AF487" s="798"/>
      <c r="AG487" s="797"/>
      <c r="AH487" s="797"/>
      <c r="AI487" s="797"/>
    </row>
    <row r="488" spans="21:35" ht="12.75">
      <c r="U488" s="762"/>
      <c r="V488" s="761"/>
      <c r="W488" s="760"/>
      <c r="X488" s="797"/>
      <c r="Y488" s="797"/>
      <c r="Z488" s="797"/>
      <c r="AA488" s="797"/>
      <c r="AB488" s="797"/>
      <c r="AC488" s="797"/>
      <c r="AD488" s="797"/>
      <c r="AE488" s="797"/>
      <c r="AF488" s="798"/>
      <c r="AG488" s="797"/>
      <c r="AH488" s="797"/>
      <c r="AI488" s="797"/>
    </row>
    <row r="489" spans="21:35" ht="12.75">
      <c r="U489" s="762"/>
      <c r="V489" s="761"/>
      <c r="W489" s="760"/>
      <c r="X489" s="797"/>
      <c r="Y489" s="797"/>
      <c r="Z489" s="797"/>
      <c r="AA489" s="797"/>
      <c r="AB489" s="797"/>
      <c r="AC489" s="797"/>
      <c r="AD489" s="797"/>
      <c r="AE489" s="797"/>
      <c r="AF489" s="798"/>
      <c r="AG489" s="797"/>
      <c r="AH489" s="797"/>
      <c r="AI489" s="797"/>
    </row>
    <row r="490" spans="21:35" ht="12.75">
      <c r="U490" s="762"/>
      <c r="V490" s="761"/>
      <c r="W490" s="760"/>
      <c r="X490" s="797"/>
      <c r="Y490" s="797"/>
      <c r="Z490" s="797"/>
      <c r="AA490" s="797"/>
      <c r="AB490" s="797"/>
      <c r="AC490" s="797"/>
      <c r="AD490" s="797"/>
      <c r="AE490" s="797"/>
      <c r="AF490" s="798"/>
      <c r="AG490" s="797"/>
      <c r="AH490" s="797"/>
      <c r="AI490" s="797"/>
    </row>
    <row r="491" spans="21:35" ht="12.75">
      <c r="U491" s="762"/>
      <c r="V491" s="761"/>
      <c r="W491" s="760"/>
      <c r="X491" s="797"/>
      <c r="Y491" s="797"/>
      <c r="Z491" s="797"/>
      <c r="AA491" s="797"/>
      <c r="AB491" s="797"/>
      <c r="AC491" s="797"/>
      <c r="AD491" s="797"/>
      <c r="AE491" s="797"/>
      <c r="AF491" s="798"/>
      <c r="AG491" s="797"/>
      <c r="AH491" s="797"/>
      <c r="AI491" s="797"/>
    </row>
    <row r="492" spans="21:35" ht="12.75">
      <c r="U492" s="762"/>
      <c r="V492" s="761"/>
      <c r="W492" s="760"/>
      <c r="X492" s="797"/>
      <c r="Y492" s="797"/>
      <c r="Z492" s="797"/>
      <c r="AA492" s="797"/>
      <c r="AB492" s="797"/>
      <c r="AC492" s="797"/>
      <c r="AD492" s="797"/>
      <c r="AE492" s="797"/>
      <c r="AF492" s="798"/>
      <c r="AG492" s="797"/>
      <c r="AH492" s="797"/>
      <c r="AI492" s="797"/>
    </row>
    <row r="493" spans="21:35" ht="12.75">
      <c r="U493" s="762"/>
      <c r="V493" s="761"/>
      <c r="W493" s="760"/>
      <c r="X493" s="797"/>
      <c r="Y493" s="797"/>
      <c r="Z493" s="797"/>
      <c r="AA493" s="797"/>
      <c r="AB493" s="797"/>
      <c r="AC493" s="797"/>
      <c r="AD493" s="797"/>
      <c r="AE493" s="797"/>
      <c r="AF493" s="798"/>
      <c r="AG493" s="797"/>
      <c r="AH493" s="797"/>
      <c r="AI493" s="797"/>
    </row>
    <row r="494" spans="21:35" ht="12.75">
      <c r="U494" s="762"/>
      <c r="V494" s="761"/>
      <c r="W494" s="760"/>
      <c r="X494" s="797"/>
      <c r="Y494" s="797"/>
      <c r="Z494" s="797"/>
      <c r="AA494" s="797"/>
      <c r="AB494" s="797"/>
      <c r="AC494" s="797"/>
      <c r="AD494" s="797"/>
      <c r="AE494" s="797"/>
      <c r="AF494" s="797"/>
      <c r="AG494" s="797"/>
      <c r="AH494" s="797"/>
      <c r="AI494" s="797"/>
    </row>
    <row r="495" spans="21:35" ht="12.75">
      <c r="U495" s="762"/>
      <c r="V495" s="761"/>
      <c r="W495" s="760"/>
      <c r="X495" s="797"/>
      <c r="Y495" s="797"/>
      <c r="Z495" s="797"/>
      <c r="AA495" s="797"/>
      <c r="AB495" s="797"/>
      <c r="AC495" s="797"/>
      <c r="AD495" s="797"/>
      <c r="AE495" s="797"/>
      <c r="AF495" s="797"/>
      <c r="AG495" s="797"/>
      <c r="AH495" s="797"/>
      <c r="AI495" s="797"/>
    </row>
    <row r="496" spans="21:35" ht="12.75">
      <c r="U496" s="762"/>
      <c r="V496" s="761"/>
      <c r="W496" s="760"/>
      <c r="X496" s="797"/>
      <c r="Y496" s="797"/>
      <c r="Z496" s="797"/>
      <c r="AA496" s="797"/>
      <c r="AB496" s="797"/>
      <c r="AC496" s="797"/>
      <c r="AD496" s="797"/>
      <c r="AE496" s="797"/>
      <c r="AF496" s="797"/>
      <c r="AG496" s="797"/>
      <c r="AH496" s="797"/>
      <c r="AI496" s="797"/>
    </row>
    <row r="497" spans="21:35" ht="12.75">
      <c r="U497" s="762"/>
      <c r="V497" s="761"/>
      <c r="W497" s="760"/>
      <c r="X497" s="797"/>
      <c r="Y497" s="797"/>
      <c r="Z497" s="797"/>
      <c r="AA497" s="797"/>
      <c r="AB497" s="797"/>
      <c r="AC497" s="797"/>
      <c r="AD497" s="797"/>
      <c r="AE497" s="797"/>
      <c r="AF497" s="797"/>
      <c r="AG497" s="797"/>
      <c r="AH497" s="797"/>
      <c r="AI497" s="797"/>
    </row>
    <row r="498" spans="21:35" ht="12.75">
      <c r="U498" s="762"/>
      <c r="V498" s="761"/>
      <c r="W498" s="760"/>
      <c r="X498" s="797"/>
      <c r="Y498" s="797"/>
      <c r="Z498" s="797"/>
      <c r="AA498" s="797"/>
      <c r="AB498" s="797"/>
      <c r="AC498" s="797"/>
      <c r="AD498" s="797"/>
      <c r="AE498" s="797"/>
      <c r="AF498" s="797"/>
      <c r="AG498" s="797"/>
      <c r="AH498" s="797"/>
      <c r="AI498" s="797"/>
    </row>
    <row r="499" spans="21:35" ht="12.75">
      <c r="U499" s="762"/>
      <c r="V499" s="761"/>
      <c r="W499" s="760"/>
      <c r="X499" s="797"/>
      <c r="Y499" s="797"/>
      <c r="Z499" s="797"/>
      <c r="AA499" s="797"/>
      <c r="AB499" s="797"/>
      <c r="AC499" s="797"/>
      <c r="AD499" s="797"/>
      <c r="AE499" s="797"/>
      <c r="AF499" s="797"/>
      <c r="AG499" s="797"/>
      <c r="AH499" s="797"/>
      <c r="AI499" s="797"/>
    </row>
    <row r="500" spans="21:35" ht="12.75">
      <c r="U500" s="762"/>
      <c r="V500" s="761"/>
      <c r="W500" s="760"/>
      <c r="X500" s="797"/>
      <c r="Y500" s="797"/>
      <c r="Z500" s="797"/>
      <c r="AA500" s="797"/>
      <c r="AB500" s="797"/>
      <c r="AC500" s="797"/>
      <c r="AD500" s="797"/>
      <c r="AE500" s="797"/>
      <c r="AF500" s="797"/>
      <c r="AG500" s="797"/>
      <c r="AH500" s="797"/>
      <c r="AI500" s="797"/>
    </row>
    <row r="501" spans="21:35" ht="12.75">
      <c r="U501" s="762"/>
      <c r="V501" s="761"/>
      <c r="W501" s="760"/>
      <c r="X501" s="797"/>
      <c r="Y501" s="797"/>
      <c r="Z501" s="797"/>
      <c r="AA501" s="797"/>
      <c r="AB501" s="797"/>
      <c r="AC501" s="797"/>
      <c r="AD501" s="797"/>
      <c r="AE501" s="797"/>
      <c r="AF501" s="797"/>
      <c r="AG501" s="797"/>
      <c r="AH501" s="797"/>
      <c r="AI501" s="797"/>
    </row>
    <row r="502" spans="21:35" ht="12.75">
      <c r="U502" s="762"/>
      <c r="V502" s="761"/>
      <c r="W502" s="760"/>
      <c r="X502" s="797"/>
      <c r="Y502" s="797"/>
      <c r="Z502" s="797"/>
      <c r="AA502" s="797"/>
      <c r="AB502" s="797"/>
      <c r="AC502" s="797"/>
      <c r="AD502" s="797"/>
      <c r="AE502" s="797"/>
      <c r="AF502" s="797"/>
      <c r="AG502" s="797"/>
      <c r="AH502" s="797"/>
      <c r="AI502" s="797"/>
    </row>
    <row r="503" spans="21:35" ht="12.75">
      <c r="U503" s="762"/>
      <c r="V503" s="761"/>
      <c r="W503" s="760"/>
      <c r="X503" s="797"/>
      <c r="Y503" s="797"/>
      <c r="Z503" s="797"/>
      <c r="AA503" s="797"/>
      <c r="AB503" s="797"/>
      <c r="AC503" s="797"/>
      <c r="AD503" s="797"/>
      <c r="AE503" s="797"/>
      <c r="AF503" s="797"/>
      <c r="AG503" s="797"/>
      <c r="AH503" s="797"/>
      <c r="AI503" s="797"/>
    </row>
    <row r="504" spans="21:35" ht="12.75">
      <c r="U504" s="762"/>
      <c r="V504" s="761"/>
      <c r="W504" s="760"/>
      <c r="X504" s="797"/>
      <c r="Y504" s="797"/>
      <c r="Z504" s="797"/>
      <c r="AA504" s="797"/>
      <c r="AB504" s="797"/>
      <c r="AC504" s="797"/>
      <c r="AD504" s="797"/>
      <c r="AE504" s="797"/>
      <c r="AF504" s="797"/>
      <c r="AG504" s="797"/>
      <c r="AH504" s="797"/>
      <c r="AI504" s="797"/>
    </row>
    <row r="505" spans="21:35" ht="12.75">
      <c r="U505" s="762"/>
      <c r="V505" s="761"/>
      <c r="W505" s="760"/>
      <c r="X505" s="797"/>
      <c r="Y505" s="797"/>
      <c r="Z505" s="797"/>
      <c r="AA505" s="797"/>
      <c r="AB505" s="797"/>
      <c r="AC505" s="797"/>
      <c r="AD505" s="797"/>
      <c r="AE505" s="797"/>
      <c r="AF505" s="797"/>
      <c r="AG505" s="797"/>
      <c r="AH505" s="797"/>
      <c r="AI505" s="797"/>
    </row>
    <row r="506" spans="21:35" ht="12.75">
      <c r="U506" s="762"/>
      <c r="V506" s="761"/>
      <c r="W506" s="760"/>
      <c r="X506" s="797"/>
      <c r="Y506" s="797"/>
      <c r="Z506" s="797"/>
      <c r="AA506" s="797"/>
      <c r="AB506" s="797"/>
      <c r="AC506" s="797"/>
      <c r="AD506" s="797"/>
      <c r="AE506" s="797"/>
      <c r="AF506" s="797"/>
      <c r="AG506" s="797"/>
      <c r="AH506" s="797"/>
      <c r="AI506" s="797"/>
    </row>
    <row r="507" spans="21:35" ht="12.75">
      <c r="U507" s="762"/>
      <c r="V507" s="761"/>
      <c r="W507" s="760"/>
      <c r="X507" s="797"/>
      <c r="Y507" s="797"/>
      <c r="Z507" s="797"/>
      <c r="AA507" s="797"/>
      <c r="AB507" s="797"/>
      <c r="AC507" s="797"/>
      <c r="AD507" s="797"/>
      <c r="AE507" s="797"/>
      <c r="AF507" s="797"/>
      <c r="AG507" s="797"/>
      <c r="AH507" s="797"/>
      <c r="AI507" s="797"/>
    </row>
    <row r="508" spans="21:35" ht="12.75">
      <c r="U508" s="762"/>
      <c r="V508" s="761"/>
      <c r="W508" s="760"/>
      <c r="X508" s="797"/>
      <c r="Y508" s="797"/>
      <c r="Z508" s="797"/>
      <c r="AA508" s="797"/>
      <c r="AB508" s="797"/>
      <c r="AC508" s="797"/>
      <c r="AD508" s="797"/>
      <c r="AE508" s="797"/>
      <c r="AF508" s="797"/>
      <c r="AG508" s="797"/>
      <c r="AH508" s="797"/>
      <c r="AI508" s="797"/>
    </row>
    <row r="509" spans="21:35" ht="12.75">
      <c r="U509" s="762"/>
      <c r="V509" s="761"/>
      <c r="W509" s="760"/>
      <c r="X509" s="797"/>
      <c r="Y509" s="797"/>
      <c r="Z509" s="797"/>
      <c r="AA509" s="797"/>
      <c r="AB509" s="797"/>
      <c r="AC509" s="797"/>
      <c r="AD509" s="797"/>
      <c r="AE509" s="797"/>
      <c r="AF509" s="797"/>
      <c r="AG509" s="797"/>
      <c r="AH509" s="797"/>
      <c r="AI509" s="797"/>
    </row>
    <row r="510" spans="21:35" ht="12.75">
      <c r="U510" s="762"/>
      <c r="V510" s="761"/>
      <c r="W510" s="760"/>
      <c r="X510" s="797"/>
      <c r="Y510" s="797"/>
      <c r="Z510" s="797"/>
      <c r="AA510" s="797"/>
      <c r="AB510" s="797"/>
      <c r="AC510" s="797"/>
      <c r="AD510" s="797"/>
      <c r="AE510" s="797"/>
      <c r="AF510" s="797"/>
      <c r="AG510" s="797"/>
      <c r="AH510" s="797"/>
      <c r="AI510" s="797"/>
    </row>
    <row r="511" spans="21:35" ht="12.75">
      <c r="U511" s="762"/>
      <c r="V511" s="761"/>
      <c r="W511" s="760"/>
      <c r="X511" s="797"/>
      <c r="Y511" s="797"/>
      <c r="Z511" s="797"/>
      <c r="AA511" s="797"/>
      <c r="AB511" s="797"/>
      <c r="AC511" s="797"/>
      <c r="AD511" s="797"/>
      <c r="AE511" s="797"/>
      <c r="AF511" s="797"/>
      <c r="AG511" s="797"/>
      <c r="AH511" s="797"/>
      <c r="AI511" s="797"/>
    </row>
    <row r="512" spans="21:35" ht="12.75">
      <c r="U512" s="762"/>
      <c r="V512" s="761"/>
      <c r="W512" s="760"/>
      <c r="X512" s="797"/>
      <c r="Y512" s="797"/>
      <c r="Z512" s="797"/>
      <c r="AA512" s="797"/>
      <c r="AB512" s="797"/>
      <c r="AC512" s="797"/>
      <c r="AD512" s="797"/>
      <c r="AE512" s="797"/>
      <c r="AF512" s="797"/>
      <c r="AG512" s="797"/>
      <c r="AH512" s="797"/>
      <c r="AI512" s="797"/>
    </row>
    <row r="513" spans="21:35" ht="12.75">
      <c r="U513" s="762"/>
      <c r="V513" s="761"/>
      <c r="W513" s="760"/>
      <c r="X513" s="797"/>
      <c r="Y513" s="797"/>
      <c r="Z513" s="797"/>
      <c r="AA513" s="797"/>
      <c r="AB513" s="797"/>
      <c r="AC513" s="797"/>
      <c r="AD513" s="797"/>
      <c r="AE513" s="797"/>
      <c r="AF513" s="797"/>
      <c r="AG513" s="797"/>
      <c r="AH513" s="797"/>
      <c r="AI513" s="797"/>
    </row>
    <row r="514" spans="21:35" ht="12.75">
      <c r="U514" s="762"/>
      <c r="V514" s="761"/>
      <c r="W514" s="760"/>
      <c r="X514" s="797"/>
      <c r="Y514" s="797"/>
      <c r="Z514" s="797"/>
      <c r="AA514" s="797"/>
      <c r="AB514" s="797"/>
      <c r="AC514" s="797"/>
      <c r="AD514" s="797"/>
      <c r="AE514" s="797"/>
      <c r="AF514" s="797"/>
      <c r="AG514" s="797"/>
      <c r="AH514" s="797"/>
      <c r="AI514" s="797"/>
    </row>
    <row r="515" spans="21:35" ht="12.75">
      <c r="U515" s="762"/>
      <c r="V515" s="761"/>
      <c r="W515" s="760"/>
      <c r="X515" s="797"/>
      <c r="Y515" s="797"/>
      <c r="Z515" s="797"/>
      <c r="AA515" s="797"/>
      <c r="AB515" s="797"/>
      <c r="AC515" s="797"/>
      <c r="AD515" s="797"/>
      <c r="AE515" s="797"/>
      <c r="AF515" s="797"/>
      <c r="AG515" s="797"/>
      <c r="AH515" s="797"/>
      <c r="AI515" s="797"/>
    </row>
    <row r="516" spans="21:35" ht="12.75">
      <c r="U516" s="762"/>
      <c r="V516" s="761"/>
      <c r="W516" s="760"/>
      <c r="X516" s="797"/>
      <c r="Y516" s="797"/>
      <c r="Z516" s="797"/>
      <c r="AA516" s="797"/>
      <c r="AB516" s="797"/>
      <c r="AC516" s="797"/>
      <c r="AD516" s="797"/>
      <c r="AE516" s="797"/>
      <c r="AF516" s="797"/>
      <c r="AG516" s="797"/>
      <c r="AH516" s="797"/>
      <c r="AI516" s="797"/>
    </row>
    <row r="517" spans="21:35" ht="12.75">
      <c r="U517" s="762"/>
      <c r="V517" s="761"/>
      <c r="W517" s="760"/>
      <c r="X517" s="797"/>
      <c r="Y517" s="797"/>
      <c r="Z517" s="797"/>
      <c r="AA517" s="797"/>
      <c r="AB517" s="797"/>
      <c r="AC517" s="797"/>
      <c r="AD517" s="797"/>
      <c r="AE517" s="797"/>
      <c r="AF517" s="797"/>
      <c r="AG517" s="797"/>
      <c r="AH517" s="797"/>
      <c r="AI517" s="797"/>
    </row>
    <row r="518" spans="21:35" ht="12.75">
      <c r="U518" s="762"/>
      <c r="V518" s="761"/>
      <c r="W518" s="760"/>
      <c r="X518" s="797"/>
      <c r="Y518" s="797"/>
      <c r="Z518" s="797"/>
      <c r="AA518" s="797"/>
      <c r="AB518" s="797"/>
      <c r="AC518" s="797"/>
      <c r="AD518" s="797"/>
      <c r="AE518" s="797"/>
      <c r="AF518" s="797"/>
      <c r="AG518" s="797"/>
      <c r="AH518" s="797"/>
      <c r="AI518" s="797"/>
    </row>
    <row r="519" spans="21:35" ht="12.75">
      <c r="U519" s="762"/>
      <c r="V519" s="761"/>
      <c r="W519" s="760"/>
      <c r="X519" s="797"/>
      <c r="Y519" s="797"/>
      <c r="Z519" s="797"/>
      <c r="AA519" s="797"/>
      <c r="AB519" s="797"/>
      <c r="AC519" s="797"/>
      <c r="AD519" s="797"/>
      <c r="AE519" s="797"/>
      <c r="AF519" s="797"/>
      <c r="AG519" s="797"/>
      <c r="AH519" s="797"/>
      <c r="AI519" s="797"/>
    </row>
    <row r="520" spans="21:35" ht="12.75">
      <c r="U520" s="762"/>
      <c r="V520" s="761"/>
      <c r="W520" s="760"/>
      <c r="X520" s="797"/>
      <c r="Y520" s="797"/>
      <c r="Z520" s="797"/>
      <c r="AA520" s="797"/>
      <c r="AB520" s="797"/>
      <c r="AC520" s="797"/>
      <c r="AD520" s="797"/>
      <c r="AE520" s="797"/>
      <c r="AF520" s="797"/>
      <c r="AG520" s="797"/>
      <c r="AH520" s="797"/>
      <c r="AI520" s="797"/>
    </row>
    <row r="521" spans="21:35" ht="12.75">
      <c r="U521" s="762"/>
      <c r="V521" s="761"/>
      <c r="W521" s="760"/>
      <c r="X521" s="797"/>
      <c r="Y521" s="797"/>
      <c r="Z521" s="797"/>
      <c r="AA521" s="797"/>
      <c r="AB521" s="797"/>
      <c r="AC521" s="797"/>
      <c r="AD521" s="797"/>
      <c r="AE521" s="797"/>
      <c r="AF521" s="797"/>
      <c r="AG521" s="797"/>
      <c r="AH521" s="797"/>
      <c r="AI521" s="797"/>
    </row>
    <row r="522" spans="21:35" ht="12.75">
      <c r="U522" s="762"/>
      <c r="V522" s="761"/>
      <c r="W522" s="760"/>
      <c r="X522" s="797"/>
      <c r="Y522" s="797"/>
      <c r="Z522" s="797"/>
      <c r="AA522" s="797"/>
      <c r="AB522" s="797"/>
      <c r="AC522" s="797"/>
      <c r="AD522" s="797"/>
      <c r="AE522" s="797"/>
      <c r="AF522" s="797"/>
      <c r="AG522" s="797"/>
      <c r="AH522" s="797"/>
      <c r="AI522" s="797"/>
    </row>
    <row r="523" spans="21:35" ht="12.75">
      <c r="U523" s="762"/>
      <c r="V523" s="761"/>
      <c r="W523" s="760"/>
      <c r="X523" s="797"/>
      <c r="Y523" s="797"/>
      <c r="Z523" s="797"/>
      <c r="AA523" s="797"/>
      <c r="AB523" s="797"/>
      <c r="AC523" s="797"/>
      <c r="AD523" s="797"/>
      <c r="AE523" s="797"/>
      <c r="AF523" s="797"/>
      <c r="AG523" s="797"/>
      <c r="AH523" s="797"/>
      <c r="AI523" s="797"/>
    </row>
    <row r="524" spans="21:35" ht="12.75">
      <c r="U524" s="762"/>
      <c r="V524" s="761"/>
      <c r="W524" s="760"/>
      <c r="X524" s="797"/>
      <c r="Y524" s="797"/>
      <c r="Z524" s="797"/>
      <c r="AA524" s="797"/>
      <c r="AB524" s="797"/>
      <c r="AC524" s="797"/>
      <c r="AD524" s="797"/>
      <c r="AE524" s="797"/>
      <c r="AF524" s="797"/>
      <c r="AG524" s="797"/>
      <c r="AH524" s="797"/>
      <c r="AI524" s="797"/>
    </row>
    <row r="525" spans="21:35" ht="12.75">
      <c r="U525" s="762"/>
      <c r="V525" s="761"/>
      <c r="W525" s="760"/>
      <c r="X525" s="797"/>
      <c r="Y525" s="797"/>
      <c r="Z525" s="797"/>
      <c r="AA525" s="797"/>
      <c r="AB525" s="797"/>
      <c r="AC525" s="797"/>
      <c r="AD525" s="797"/>
      <c r="AE525" s="797"/>
      <c r="AF525" s="797"/>
      <c r="AG525" s="797"/>
      <c r="AH525" s="797"/>
      <c r="AI525" s="797"/>
    </row>
    <row r="526" spans="21:35" ht="12.75">
      <c r="U526" s="762"/>
      <c r="V526" s="761"/>
      <c r="W526" s="760"/>
      <c r="X526" s="797"/>
      <c r="Y526" s="797"/>
      <c r="Z526" s="797"/>
      <c r="AA526" s="797"/>
      <c r="AB526" s="797"/>
      <c r="AC526" s="797"/>
      <c r="AD526" s="797"/>
      <c r="AE526" s="797"/>
      <c r="AF526" s="797"/>
      <c r="AG526" s="797"/>
      <c r="AH526" s="797"/>
      <c r="AI526" s="797"/>
    </row>
    <row r="527" spans="21:35" ht="12.75">
      <c r="U527" s="762"/>
      <c r="V527" s="761"/>
      <c r="W527" s="760"/>
      <c r="X527" s="797"/>
      <c r="Y527" s="797"/>
      <c r="Z527" s="797"/>
      <c r="AA527" s="797"/>
      <c r="AB527" s="797"/>
      <c r="AC527" s="797"/>
      <c r="AD527" s="797"/>
      <c r="AE527" s="797"/>
      <c r="AF527" s="797"/>
      <c r="AG527" s="797"/>
      <c r="AH527" s="797"/>
      <c r="AI527" s="797"/>
    </row>
    <row r="528" spans="21:35" ht="12.75">
      <c r="U528" s="762"/>
      <c r="V528" s="761"/>
      <c r="W528" s="760"/>
      <c r="X528" s="797"/>
      <c r="Y528" s="797"/>
      <c r="Z528" s="797"/>
      <c r="AA528" s="797"/>
      <c r="AB528" s="797"/>
      <c r="AC528" s="797"/>
      <c r="AD528" s="797"/>
      <c r="AE528" s="797"/>
      <c r="AF528" s="797"/>
      <c r="AG528" s="797"/>
      <c r="AH528" s="797"/>
      <c r="AI528" s="797"/>
    </row>
    <row r="529" spans="21:35" ht="12.75">
      <c r="U529" s="762"/>
      <c r="V529" s="761"/>
      <c r="W529" s="760"/>
      <c r="X529" s="797"/>
      <c r="Y529" s="797"/>
      <c r="Z529" s="797"/>
      <c r="AA529" s="797"/>
      <c r="AB529" s="797"/>
      <c r="AC529" s="797"/>
      <c r="AD529" s="797"/>
      <c r="AE529" s="797"/>
      <c r="AF529" s="797"/>
      <c r="AG529" s="797"/>
      <c r="AH529" s="797"/>
      <c r="AI529" s="797"/>
    </row>
    <row r="530" spans="21:35" ht="12.75">
      <c r="U530" s="762"/>
      <c r="V530" s="761"/>
      <c r="W530" s="760"/>
      <c r="X530" s="797"/>
      <c r="Y530" s="797"/>
      <c r="Z530" s="797"/>
      <c r="AA530" s="797"/>
      <c r="AB530" s="797"/>
      <c r="AC530" s="797"/>
      <c r="AD530" s="797"/>
      <c r="AE530" s="797"/>
      <c r="AF530" s="797"/>
      <c r="AG530" s="797"/>
      <c r="AH530" s="797"/>
      <c r="AI530" s="797"/>
    </row>
    <row r="531" spans="21:35" ht="12.75">
      <c r="U531" s="762"/>
      <c r="V531" s="761"/>
      <c r="W531" s="760"/>
      <c r="X531" s="797"/>
      <c r="Y531" s="797"/>
      <c r="Z531" s="797"/>
      <c r="AA531" s="797"/>
      <c r="AB531" s="797"/>
      <c r="AC531" s="797"/>
      <c r="AD531" s="797"/>
      <c r="AE531" s="797"/>
      <c r="AF531" s="797"/>
      <c r="AG531" s="797"/>
      <c r="AH531" s="797"/>
      <c r="AI531" s="797"/>
    </row>
    <row r="532" spans="21:35" ht="12.75">
      <c r="U532" s="762"/>
      <c r="V532" s="761"/>
      <c r="W532" s="760"/>
      <c r="X532" s="797"/>
      <c r="Y532" s="797"/>
      <c r="Z532" s="797"/>
      <c r="AA532" s="797"/>
      <c r="AB532" s="797"/>
      <c r="AC532" s="797"/>
      <c r="AD532" s="797"/>
      <c r="AE532" s="797"/>
      <c r="AF532" s="797"/>
      <c r="AG532" s="797"/>
      <c r="AH532" s="797"/>
      <c r="AI532" s="797"/>
    </row>
    <row r="533" spans="21:35" ht="13.5" thickBot="1">
      <c r="U533" s="761"/>
      <c r="V533" s="761"/>
      <c r="W533" s="760"/>
      <c r="X533" s="797"/>
      <c r="Y533" s="797"/>
      <c r="Z533" s="797"/>
      <c r="AA533" s="797"/>
      <c r="AB533" s="797"/>
      <c r="AC533" s="797"/>
      <c r="AD533" s="797"/>
      <c r="AE533" s="797"/>
      <c r="AF533" s="797"/>
      <c r="AG533" s="797"/>
      <c r="AH533" s="797"/>
      <c r="AI533" s="797"/>
    </row>
    <row r="534" spans="21:35" ht="12.75">
      <c r="U534" s="761"/>
      <c r="V534" s="769"/>
      <c r="W534" s="760"/>
      <c r="X534" s="799"/>
      <c r="Y534" s="799"/>
      <c r="Z534" s="799"/>
      <c r="AA534" s="799"/>
      <c r="AB534" s="799"/>
      <c r="AC534" s="799"/>
      <c r="AD534" s="799"/>
      <c r="AE534" s="799"/>
      <c r="AF534" s="799"/>
      <c r="AG534" s="799"/>
      <c r="AH534" s="799"/>
      <c r="AI534" s="799"/>
    </row>
    <row r="535" spans="21:35" ht="12.75">
      <c r="U535" s="762"/>
      <c r="V535" s="761"/>
      <c r="W535" s="760"/>
      <c r="X535" s="799"/>
      <c r="Y535" s="799"/>
      <c r="Z535" s="799"/>
      <c r="AA535" s="799"/>
      <c r="AB535" s="799"/>
      <c r="AC535" s="799"/>
      <c r="AD535" s="799"/>
      <c r="AE535" s="799"/>
      <c r="AF535" s="799"/>
      <c r="AG535" s="799"/>
      <c r="AH535" s="799"/>
      <c r="AI535" s="799"/>
    </row>
    <row r="536" spans="21:35" ht="12.75">
      <c r="U536" s="762"/>
      <c r="V536" s="761"/>
      <c r="W536" s="760"/>
      <c r="X536" s="799"/>
      <c r="Y536" s="799"/>
      <c r="Z536" s="799"/>
      <c r="AA536" s="799"/>
      <c r="AB536" s="799"/>
      <c r="AC536" s="799"/>
      <c r="AD536" s="799"/>
      <c r="AE536" s="799"/>
      <c r="AF536" s="799"/>
      <c r="AG536" s="799"/>
      <c r="AH536" s="799"/>
      <c r="AI536" s="799"/>
    </row>
    <row r="537" spans="21:35" ht="12.75">
      <c r="U537" s="762"/>
      <c r="V537" s="761"/>
      <c r="W537" s="760"/>
      <c r="X537" s="799"/>
      <c r="Y537" s="799"/>
      <c r="Z537" s="799"/>
      <c r="AA537" s="799"/>
      <c r="AB537" s="799"/>
      <c r="AC537" s="799"/>
      <c r="AD537" s="799"/>
      <c r="AE537" s="799"/>
      <c r="AF537" s="799"/>
      <c r="AG537" s="799"/>
      <c r="AH537" s="799"/>
      <c r="AI537" s="799"/>
    </row>
    <row r="538" spans="21:35" ht="12.75">
      <c r="U538" s="762"/>
      <c r="V538" s="761"/>
      <c r="W538" s="760"/>
      <c r="X538" s="799"/>
      <c r="Y538" s="799"/>
      <c r="Z538" s="799"/>
      <c r="AA538" s="799"/>
      <c r="AB538" s="799"/>
      <c r="AC538" s="799"/>
      <c r="AD538" s="799"/>
      <c r="AE538" s="799"/>
      <c r="AF538" s="799"/>
      <c r="AG538" s="799"/>
      <c r="AH538" s="799"/>
      <c r="AI538" s="799"/>
    </row>
    <row r="539" spans="21:35" ht="12.75">
      <c r="U539" s="762"/>
      <c r="V539" s="761"/>
      <c r="W539" s="760"/>
      <c r="X539" s="799"/>
      <c r="Y539" s="799"/>
      <c r="Z539" s="799"/>
      <c r="AA539" s="799"/>
      <c r="AB539" s="799"/>
      <c r="AC539" s="799"/>
      <c r="AD539" s="799"/>
      <c r="AE539" s="799"/>
      <c r="AF539" s="799"/>
      <c r="AG539" s="799"/>
      <c r="AH539" s="799"/>
      <c r="AI539" s="799"/>
    </row>
    <row r="540" spans="21:35" ht="12.75">
      <c r="U540" s="762"/>
      <c r="V540" s="761"/>
      <c r="W540" s="760"/>
      <c r="X540" s="799"/>
      <c r="Y540" s="799"/>
      <c r="Z540" s="799"/>
      <c r="AA540" s="799"/>
      <c r="AB540" s="799"/>
      <c r="AC540" s="799"/>
      <c r="AD540" s="799"/>
      <c r="AE540" s="799"/>
      <c r="AF540" s="799"/>
      <c r="AG540" s="799"/>
      <c r="AH540" s="799"/>
      <c r="AI540" s="799"/>
    </row>
    <row r="541" spans="21:35" ht="12.75">
      <c r="U541" s="762"/>
      <c r="V541" s="761"/>
      <c r="W541" s="760"/>
      <c r="X541" s="799"/>
      <c r="Y541" s="799"/>
      <c r="Z541" s="799"/>
      <c r="AA541" s="799"/>
      <c r="AB541" s="799"/>
      <c r="AC541" s="799"/>
      <c r="AD541" s="799"/>
      <c r="AE541" s="799"/>
      <c r="AF541" s="799"/>
      <c r="AG541" s="799"/>
      <c r="AH541" s="799"/>
      <c r="AI541" s="799"/>
    </row>
    <row r="542" spans="21:35" ht="12.75">
      <c r="U542" s="762"/>
      <c r="V542" s="761"/>
      <c r="W542" s="760"/>
      <c r="X542" s="799"/>
      <c r="Y542" s="799"/>
      <c r="Z542" s="799"/>
      <c r="AA542" s="799"/>
      <c r="AB542" s="799"/>
      <c r="AC542" s="799"/>
      <c r="AD542" s="799"/>
      <c r="AE542" s="799"/>
      <c r="AF542" s="799"/>
      <c r="AG542" s="799"/>
      <c r="AH542" s="799"/>
      <c r="AI542" s="799"/>
    </row>
    <row r="543" spans="21:35" ht="12.75">
      <c r="U543" s="762"/>
      <c r="V543" s="761"/>
      <c r="W543" s="760"/>
      <c r="X543" s="799"/>
      <c r="Y543" s="799"/>
      <c r="Z543" s="799"/>
      <c r="AA543" s="799"/>
      <c r="AB543" s="799"/>
      <c r="AC543" s="799"/>
      <c r="AD543" s="799"/>
      <c r="AE543" s="799"/>
      <c r="AF543" s="799"/>
      <c r="AG543" s="799"/>
      <c r="AH543" s="799"/>
      <c r="AI543" s="799"/>
    </row>
    <row r="544" spans="21:35" ht="12.75">
      <c r="U544" s="762"/>
      <c r="V544" s="761"/>
      <c r="W544" s="760"/>
      <c r="X544" s="799"/>
      <c r="Y544" s="799"/>
      <c r="Z544" s="799"/>
      <c r="AA544" s="799"/>
      <c r="AB544" s="799"/>
      <c r="AC544" s="799"/>
      <c r="AD544" s="799"/>
      <c r="AE544" s="799"/>
      <c r="AF544" s="799"/>
      <c r="AG544" s="799"/>
      <c r="AH544" s="799"/>
      <c r="AI544" s="799"/>
    </row>
    <row r="545" spans="21:35" ht="12.75">
      <c r="U545" s="762"/>
      <c r="V545" s="761"/>
      <c r="W545" s="760"/>
      <c r="X545" s="799"/>
      <c r="Y545" s="799"/>
      <c r="Z545" s="799"/>
      <c r="AA545" s="799"/>
      <c r="AB545" s="799"/>
      <c r="AC545" s="799"/>
      <c r="AD545" s="799"/>
      <c r="AE545" s="799"/>
      <c r="AF545" s="799"/>
      <c r="AG545" s="799"/>
      <c r="AH545" s="799"/>
      <c r="AI545" s="799"/>
    </row>
    <row r="546" spans="21:35" ht="12.75">
      <c r="U546" s="762"/>
      <c r="V546" s="761"/>
      <c r="W546" s="760"/>
      <c r="X546" s="799"/>
      <c r="Y546" s="799"/>
      <c r="Z546" s="799"/>
      <c r="AA546" s="799"/>
      <c r="AB546" s="799"/>
      <c r="AC546" s="799"/>
      <c r="AD546" s="799"/>
      <c r="AE546" s="799"/>
      <c r="AF546" s="799"/>
      <c r="AG546" s="799"/>
      <c r="AH546" s="799"/>
      <c r="AI546" s="799"/>
    </row>
    <row r="547" spans="21:35" ht="12.75">
      <c r="U547" s="762"/>
      <c r="V547" s="761"/>
      <c r="W547" s="760"/>
      <c r="X547" s="799"/>
      <c r="Y547" s="799"/>
      <c r="Z547" s="799"/>
      <c r="AA547" s="799"/>
      <c r="AB547" s="799"/>
      <c r="AC547" s="799"/>
      <c r="AD547" s="799"/>
      <c r="AE547" s="799"/>
      <c r="AF547" s="799"/>
      <c r="AG547" s="799"/>
      <c r="AH547" s="799"/>
      <c r="AI547" s="799"/>
    </row>
    <row r="548" spans="21:35" ht="12.75">
      <c r="U548" s="762"/>
      <c r="V548" s="761"/>
      <c r="W548" s="760"/>
      <c r="X548" s="799"/>
      <c r="Y548" s="799"/>
      <c r="Z548" s="799"/>
      <c r="AA548" s="799"/>
      <c r="AB548" s="799"/>
      <c r="AC548" s="799"/>
      <c r="AD548" s="799"/>
      <c r="AE548" s="799"/>
      <c r="AF548" s="799"/>
      <c r="AG548" s="799"/>
      <c r="AH548" s="799"/>
      <c r="AI548" s="799"/>
    </row>
    <row r="549" spans="21:35" ht="12.75">
      <c r="U549" s="762"/>
      <c r="V549" s="761"/>
      <c r="W549" s="760"/>
      <c r="X549" s="799"/>
      <c r="Y549" s="799"/>
      <c r="Z549" s="799"/>
      <c r="AA549" s="799"/>
      <c r="AB549" s="799"/>
      <c r="AC549" s="799"/>
      <c r="AD549" s="799"/>
      <c r="AE549" s="799"/>
      <c r="AF549" s="799"/>
      <c r="AG549" s="799"/>
      <c r="AH549" s="799"/>
      <c r="AI549" s="799"/>
    </row>
    <row r="550" spans="21:35" ht="12.75">
      <c r="U550" s="762"/>
      <c r="V550" s="761"/>
      <c r="W550" s="760"/>
      <c r="X550" s="799"/>
      <c r="Y550" s="799"/>
      <c r="Z550" s="799"/>
      <c r="AA550" s="799"/>
      <c r="AB550" s="799"/>
      <c r="AC550" s="799"/>
      <c r="AD550" s="799"/>
      <c r="AE550" s="799"/>
      <c r="AF550" s="799"/>
      <c r="AG550" s="799"/>
      <c r="AH550" s="799"/>
      <c r="AI550" s="799"/>
    </row>
    <row r="551" spans="21:35" ht="12.75">
      <c r="U551" s="762"/>
      <c r="V551" s="761"/>
      <c r="W551" s="760"/>
      <c r="X551" s="799"/>
      <c r="Y551" s="799"/>
      <c r="Z551" s="799"/>
      <c r="AA551" s="799"/>
      <c r="AB551" s="799"/>
      <c r="AC551" s="799"/>
      <c r="AD551" s="799"/>
      <c r="AE551" s="799"/>
      <c r="AF551" s="799"/>
      <c r="AG551" s="799"/>
      <c r="AH551" s="799"/>
      <c r="AI551" s="799"/>
    </row>
    <row r="552" spans="21:35" ht="12.75">
      <c r="U552" s="762"/>
      <c r="V552" s="761"/>
      <c r="W552" s="760"/>
      <c r="X552" s="799"/>
      <c r="Y552" s="799"/>
      <c r="Z552" s="799"/>
      <c r="AA552" s="799"/>
      <c r="AB552" s="799"/>
      <c r="AC552" s="799"/>
      <c r="AD552" s="799"/>
      <c r="AE552" s="799"/>
      <c r="AF552" s="799"/>
      <c r="AG552" s="799"/>
      <c r="AH552" s="799"/>
      <c r="AI552" s="799"/>
    </row>
    <row r="553" spans="21:35" ht="12.75">
      <c r="U553" s="762"/>
      <c r="V553" s="761"/>
      <c r="W553" s="760"/>
      <c r="X553" s="799"/>
      <c r="Y553" s="799"/>
      <c r="Z553" s="799"/>
      <c r="AA553" s="799"/>
      <c r="AB553" s="799"/>
      <c r="AC553" s="799"/>
      <c r="AD553" s="799"/>
      <c r="AE553" s="799"/>
      <c r="AF553" s="799"/>
      <c r="AG553" s="799"/>
      <c r="AH553" s="799"/>
      <c r="AI553" s="799"/>
    </row>
    <row r="554" spans="21:35" ht="12.75">
      <c r="U554" s="762"/>
      <c r="V554" s="761"/>
      <c r="W554" s="760"/>
      <c r="X554" s="799"/>
      <c r="Y554" s="799"/>
      <c r="Z554" s="799"/>
      <c r="AA554" s="799"/>
      <c r="AB554" s="799"/>
      <c r="AC554" s="799"/>
      <c r="AD554" s="799"/>
      <c r="AE554" s="799"/>
      <c r="AF554" s="799"/>
      <c r="AG554" s="799"/>
      <c r="AH554" s="799"/>
      <c r="AI554" s="799"/>
    </row>
    <row r="555" spans="21:35" ht="12.75">
      <c r="U555" s="762"/>
      <c r="V555" s="761"/>
      <c r="W555" s="760"/>
      <c r="X555" s="799"/>
      <c r="Y555" s="799"/>
      <c r="Z555" s="799"/>
      <c r="AA555" s="799"/>
      <c r="AB555" s="799"/>
      <c r="AC555" s="799"/>
      <c r="AD555" s="799"/>
      <c r="AE555" s="799"/>
      <c r="AF555" s="799"/>
      <c r="AG555" s="799"/>
      <c r="AH555" s="799"/>
      <c r="AI555" s="799"/>
    </row>
    <row r="556" spans="21:35" ht="12.75">
      <c r="U556" s="762"/>
      <c r="V556" s="761"/>
      <c r="W556" s="760"/>
      <c r="X556" s="799"/>
      <c r="Y556" s="799"/>
      <c r="Z556" s="799"/>
      <c r="AA556" s="799"/>
      <c r="AB556" s="799"/>
      <c r="AC556" s="799"/>
      <c r="AD556" s="799"/>
      <c r="AE556" s="799"/>
      <c r="AF556" s="799"/>
      <c r="AG556" s="799"/>
      <c r="AH556" s="799"/>
      <c r="AI556" s="799"/>
    </row>
    <row r="557" spans="21:35" ht="12.75">
      <c r="U557" s="762"/>
      <c r="V557" s="761"/>
      <c r="W557" s="760"/>
      <c r="X557" s="799"/>
      <c r="Y557" s="799"/>
      <c r="Z557" s="799"/>
      <c r="AA557" s="799"/>
      <c r="AB557" s="799"/>
      <c r="AC557" s="799"/>
      <c r="AD557" s="799"/>
      <c r="AE557" s="799"/>
      <c r="AF557" s="799"/>
      <c r="AG557" s="799"/>
      <c r="AH557" s="799"/>
      <c r="AI557" s="799"/>
    </row>
    <row r="558" spans="21:35" ht="12.75">
      <c r="U558" s="762"/>
      <c r="V558" s="761"/>
      <c r="W558" s="760"/>
      <c r="X558" s="799"/>
      <c r="Y558" s="799"/>
      <c r="Z558" s="799"/>
      <c r="AA558" s="799"/>
      <c r="AB558" s="799"/>
      <c r="AC558" s="799"/>
      <c r="AD558" s="799"/>
      <c r="AE558" s="799"/>
      <c r="AF558" s="799"/>
      <c r="AG558" s="799"/>
      <c r="AH558" s="799"/>
      <c r="AI558" s="799"/>
    </row>
    <row r="559" spans="21:35" ht="12.75">
      <c r="U559" s="762"/>
      <c r="V559" s="761"/>
      <c r="W559" s="760"/>
      <c r="X559" s="799"/>
      <c r="Y559" s="799"/>
      <c r="Z559" s="799"/>
      <c r="AA559" s="799"/>
      <c r="AB559" s="799"/>
      <c r="AC559" s="799"/>
      <c r="AD559" s="799"/>
      <c r="AE559" s="799"/>
      <c r="AF559" s="799"/>
      <c r="AG559" s="799"/>
      <c r="AH559" s="799"/>
      <c r="AI559" s="799"/>
    </row>
    <row r="560" spans="21:35" ht="12.75">
      <c r="U560" s="762"/>
      <c r="V560" s="761"/>
      <c r="W560" s="760"/>
      <c r="X560" s="799"/>
      <c r="Y560" s="799"/>
      <c r="Z560" s="799"/>
      <c r="AA560" s="799"/>
      <c r="AB560" s="799"/>
      <c r="AC560" s="774"/>
      <c r="AD560" s="799"/>
      <c r="AE560" s="799"/>
      <c r="AF560" s="799"/>
      <c r="AG560" s="799"/>
      <c r="AH560" s="799"/>
      <c r="AI560" s="799"/>
    </row>
    <row r="561" spans="21:35" ht="12.75">
      <c r="U561" s="762"/>
      <c r="V561" s="761"/>
      <c r="W561" s="760"/>
      <c r="X561" s="777"/>
      <c r="Y561" s="780"/>
      <c r="Z561" s="780"/>
      <c r="AA561" s="780"/>
      <c r="AB561" s="780"/>
      <c r="AC561" s="774"/>
      <c r="AD561" s="780"/>
      <c r="AE561" s="780"/>
      <c r="AF561" s="800"/>
      <c r="AG561" s="780"/>
      <c r="AH561" s="780"/>
      <c r="AI561" s="779"/>
    </row>
    <row r="562" spans="21:35" ht="12.75">
      <c r="U562" s="762"/>
      <c r="V562" s="761"/>
      <c r="W562" s="760"/>
      <c r="X562" s="777"/>
      <c r="Y562" s="780"/>
      <c r="Z562" s="780"/>
      <c r="AA562" s="780"/>
      <c r="AB562" s="780"/>
      <c r="AC562" s="774"/>
      <c r="AD562" s="780"/>
      <c r="AE562" s="780"/>
      <c r="AF562" s="800"/>
      <c r="AG562" s="780"/>
      <c r="AH562" s="780"/>
      <c r="AI562" s="779"/>
    </row>
    <row r="563" spans="21:35" ht="12.75">
      <c r="U563" s="762"/>
      <c r="V563" s="761"/>
      <c r="W563" s="760"/>
      <c r="X563" s="777"/>
      <c r="Y563" s="780"/>
      <c r="Z563" s="780"/>
      <c r="AA563" s="780"/>
      <c r="AB563" s="780"/>
      <c r="AC563" s="774"/>
      <c r="AD563" s="780"/>
      <c r="AE563" s="780"/>
      <c r="AF563" s="800"/>
      <c r="AG563" s="780"/>
      <c r="AH563" s="780"/>
      <c r="AI563" s="779"/>
    </row>
    <row r="564" spans="21:35" ht="12.75">
      <c r="U564" s="762"/>
      <c r="V564" s="761"/>
      <c r="W564" s="760"/>
      <c r="X564" s="777"/>
      <c r="Y564" s="780"/>
      <c r="Z564" s="780"/>
      <c r="AA564" s="780"/>
      <c r="AB564" s="780"/>
      <c r="AC564" s="774"/>
      <c r="AD564" s="780"/>
      <c r="AE564" s="780"/>
      <c r="AF564" s="800"/>
      <c r="AG564" s="780"/>
      <c r="AH564" s="780"/>
      <c r="AI564" s="779"/>
    </row>
    <row r="565" spans="21:35" ht="12.75">
      <c r="U565" s="762"/>
      <c r="V565" s="761"/>
      <c r="W565" s="760"/>
      <c r="X565" s="777"/>
      <c r="Y565" s="780"/>
      <c r="Z565" s="780"/>
      <c r="AA565" s="780"/>
      <c r="AB565" s="780"/>
      <c r="AC565" s="774"/>
      <c r="AD565" s="780"/>
      <c r="AE565" s="780"/>
      <c r="AF565" s="800"/>
      <c r="AG565" s="780"/>
      <c r="AH565" s="780"/>
      <c r="AI565" s="779"/>
    </row>
    <row r="566" spans="21:35" ht="12.75">
      <c r="U566" s="762"/>
      <c r="V566" s="761"/>
      <c r="W566" s="760"/>
      <c r="X566" s="777"/>
      <c r="Y566" s="780"/>
      <c r="Z566" s="780"/>
      <c r="AA566" s="780"/>
      <c r="AB566" s="780"/>
      <c r="AC566" s="774"/>
      <c r="AD566" s="780"/>
      <c r="AE566" s="780"/>
      <c r="AF566" s="800"/>
      <c r="AG566" s="780"/>
      <c r="AH566" s="780"/>
      <c r="AI566" s="779"/>
    </row>
    <row r="567" spans="21:35" ht="12.75">
      <c r="U567" s="762"/>
      <c r="V567" s="761"/>
      <c r="W567" s="760"/>
      <c r="X567" s="777"/>
      <c r="Y567" s="780"/>
      <c r="Z567" s="780"/>
      <c r="AA567" s="780"/>
      <c r="AB567" s="780"/>
      <c r="AC567" s="774"/>
      <c r="AD567" s="780"/>
      <c r="AE567" s="780"/>
      <c r="AF567" s="800"/>
      <c r="AG567" s="780"/>
      <c r="AH567" s="780"/>
      <c r="AI567" s="779"/>
    </row>
    <row r="568" spans="21:35" ht="12.75">
      <c r="U568" s="762"/>
      <c r="V568" s="761"/>
      <c r="W568" s="760"/>
      <c r="X568" s="777"/>
      <c r="Y568" s="780"/>
      <c r="Z568" s="780"/>
      <c r="AA568" s="780"/>
      <c r="AB568" s="780"/>
      <c r="AC568" s="774"/>
      <c r="AD568" s="780"/>
      <c r="AE568" s="780"/>
      <c r="AF568" s="800"/>
      <c r="AG568" s="780"/>
      <c r="AH568" s="780"/>
      <c r="AI568" s="779"/>
    </row>
    <row r="569" spans="21:35" ht="12.75">
      <c r="U569" s="762"/>
      <c r="V569" s="761"/>
      <c r="W569" s="760"/>
      <c r="X569" s="777"/>
      <c r="Y569" s="777"/>
      <c r="Z569" s="777"/>
      <c r="AA569" s="777"/>
      <c r="AB569" s="777"/>
      <c r="AC569" s="774"/>
      <c r="AD569" s="777"/>
      <c r="AE569" s="777"/>
      <c r="AF569" s="777"/>
      <c r="AG569" s="777"/>
      <c r="AH569" s="777"/>
      <c r="AI569" s="777"/>
    </row>
    <row r="570" spans="21:35" ht="12.75">
      <c r="U570" s="762"/>
      <c r="V570" s="761"/>
      <c r="W570" s="760"/>
      <c r="X570" s="777"/>
      <c r="Y570" s="777"/>
      <c r="Z570" s="777"/>
      <c r="AA570" s="777"/>
      <c r="AB570" s="777"/>
      <c r="AC570" s="774"/>
      <c r="AD570" s="777"/>
      <c r="AE570" s="777"/>
      <c r="AF570" s="777"/>
      <c r="AG570" s="777"/>
      <c r="AH570" s="777"/>
      <c r="AI570" s="777"/>
    </row>
    <row r="571" spans="21:35" ht="12.75">
      <c r="U571" s="762"/>
      <c r="V571" s="761"/>
      <c r="W571" s="760"/>
      <c r="X571" s="777"/>
      <c r="Y571" s="777"/>
      <c r="Z571" s="777"/>
      <c r="AA571" s="777"/>
      <c r="AB571" s="777"/>
      <c r="AC571" s="774"/>
      <c r="AD571" s="777"/>
      <c r="AE571" s="777"/>
      <c r="AF571" s="777"/>
      <c r="AG571" s="777"/>
      <c r="AH571" s="777"/>
      <c r="AI571" s="777"/>
    </row>
    <row r="572" spans="21:35" ht="12.75">
      <c r="U572" s="762"/>
      <c r="V572" s="761"/>
      <c r="W572" s="760"/>
      <c r="X572" s="777"/>
      <c r="Y572" s="777"/>
      <c r="Z572" s="777"/>
      <c r="AA572" s="777"/>
      <c r="AB572" s="777"/>
      <c r="AC572" s="774"/>
      <c r="AD572" s="777"/>
      <c r="AE572" s="777"/>
      <c r="AF572" s="777"/>
      <c r="AG572" s="777"/>
      <c r="AH572" s="777"/>
      <c r="AI572" s="777"/>
    </row>
    <row r="573" spans="21:35" ht="12.75">
      <c r="U573" s="762"/>
      <c r="V573" s="761"/>
      <c r="W573" s="760"/>
      <c r="X573" s="777"/>
      <c r="Y573" s="777"/>
      <c r="Z573" s="777"/>
      <c r="AA573" s="777"/>
      <c r="AB573" s="777"/>
      <c r="AC573" s="774"/>
      <c r="AD573" s="777"/>
      <c r="AE573" s="777"/>
      <c r="AF573" s="777"/>
      <c r="AG573" s="777"/>
      <c r="AH573" s="777"/>
      <c r="AI573" s="777"/>
    </row>
    <row r="574" spans="21:35" ht="12.75">
      <c r="U574" s="762"/>
      <c r="V574" s="761"/>
      <c r="W574" s="760"/>
      <c r="X574" s="777"/>
      <c r="Y574" s="777"/>
      <c r="Z574" s="777"/>
      <c r="AA574" s="777"/>
      <c r="AB574" s="777"/>
      <c r="AC574" s="774"/>
      <c r="AD574" s="777"/>
      <c r="AE574" s="777"/>
      <c r="AF574" s="777"/>
      <c r="AG574" s="777"/>
      <c r="AH574" s="777"/>
      <c r="AI574" s="777"/>
    </row>
    <row r="575" spans="21:35" ht="12.75">
      <c r="U575" s="762"/>
      <c r="V575" s="761"/>
      <c r="W575" s="760"/>
      <c r="X575" s="777"/>
      <c r="Y575" s="777"/>
      <c r="Z575" s="777"/>
      <c r="AA575" s="777"/>
      <c r="AB575" s="777"/>
      <c r="AC575" s="774"/>
      <c r="AD575" s="777"/>
      <c r="AE575" s="777"/>
      <c r="AF575" s="777"/>
      <c r="AG575" s="777"/>
      <c r="AH575" s="777"/>
      <c r="AI575" s="777"/>
    </row>
    <row r="576" spans="21:35" ht="12.75">
      <c r="U576" s="762"/>
      <c r="V576" s="761"/>
      <c r="W576" s="760"/>
      <c r="X576" s="777"/>
      <c r="Y576" s="777"/>
      <c r="Z576" s="777"/>
      <c r="AA576" s="777"/>
      <c r="AB576" s="777"/>
      <c r="AC576" s="774"/>
      <c r="AD576" s="777"/>
      <c r="AE576" s="777"/>
      <c r="AF576" s="777"/>
      <c r="AG576" s="777"/>
      <c r="AH576" s="777"/>
      <c r="AI576" s="777"/>
    </row>
    <row r="577" spans="21:35" ht="12.75">
      <c r="U577" s="762"/>
      <c r="V577" s="761"/>
      <c r="W577" s="760"/>
      <c r="X577" s="777"/>
      <c r="Y577" s="777"/>
      <c r="Z577" s="777"/>
      <c r="AA577" s="777"/>
      <c r="AB577" s="777"/>
      <c r="AC577" s="774"/>
      <c r="AD577" s="777"/>
      <c r="AE577" s="777"/>
      <c r="AF577" s="777"/>
      <c r="AG577" s="777"/>
      <c r="AH577" s="777"/>
      <c r="AI577" s="777"/>
    </row>
    <row r="578" spans="21:35" ht="12.75">
      <c r="U578" s="762"/>
      <c r="V578" s="761"/>
      <c r="W578" s="760"/>
      <c r="X578" s="777"/>
      <c r="Y578" s="777"/>
      <c r="Z578" s="777"/>
      <c r="AA578" s="777"/>
      <c r="AB578" s="777"/>
      <c r="AC578" s="774"/>
      <c r="AD578" s="777"/>
      <c r="AE578" s="777"/>
      <c r="AF578" s="777"/>
      <c r="AG578" s="777"/>
      <c r="AH578" s="777"/>
      <c r="AI578" s="777"/>
    </row>
    <row r="579" spans="21:35" ht="12.75">
      <c r="U579" s="762"/>
      <c r="V579" s="761"/>
      <c r="W579" s="760"/>
      <c r="X579" s="777"/>
      <c r="Y579" s="777"/>
      <c r="Z579" s="777"/>
      <c r="AA579" s="777"/>
      <c r="AB579" s="777"/>
      <c r="AC579" s="774"/>
      <c r="AD579" s="777"/>
      <c r="AE579" s="777"/>
      <c r="AF579" s="777"/>
      <c r="AG579" s="777"/>
      <c r="AH579" s="777"/>
      <c r="AI579" s="777"/>
    </row>
    <row r="580" spans="21:35" ht="12.75">
      <c r="U580" s="762"/>
      <c r="V580" s="761"/>
      <c r="W580" s="760"/>
      <c r="X580" s="777"/>
      <c r="Y580" s="777"/>
      <c r="Z580" s="777"/>
      <c r="AA580" s="777"/>
      <c r="AB580" s="777"/>
      <c r="AC580" s="774"/>
      <c r="AD580" s="777"/>
      <c r="AE580" s="777"/>
      <c r="AF580" s="777"/>
      <c r="AG580" s="777"/>
      <c r="AH580" s="777"/>
      <c r="AI580" s="777"/>
    </row>
    <row r="581" spans="21:35" ht="12.75">
      <c r="U581" s="762"/>
      <c r="V581" s="761"/>
      <c r="W581" s="760"/>
      <c r="X581" s="777"/>
      <c r="Y581" s="777"/>
      <c r="Z581" s="777"/>
      <c r="AA581" s="777"/>
      <c r="AB581" s="777"/>
      <c r="AC581" s="774"/>
      <c r="AD581" s="777"/>
      <c r="AE581" s="777"/>
      <c r="AF581" s="777"/>
      <c r="AG581" s="777"/>
      <c r="AH581" s="777"/>
      <c r="AI581" s="777"/>
    </row>
    <row r="582" spans="21:35" ht="12.75">
      <c r="U582" s="762"/>
      <c r="V582" s="761"/>
      <c r="W582" s="760"/>
      <c r="X582" s="777"/>
      <c r="Y582" s="777"/>
      <c r="Z582" s="777"/>
      <c r="AA582" s="777"/>
      <c r="AB582" s="777"/>
      <c r="AC582" s="774"/>
      <c r="AD582" s="777"/>
      <c r="AE582" s="777"/>
      <c r="AF582" s="777"/>
      <c r="AG582" s="777"/>
      <c r="AH582" s="777"/>
      <c r="AI582" s="777"/>
    </row>
    <row r="583" spans="21:35" ht="12.75">
      <c r="U583" s="762"/>
      <c r="V583" s="761"/>
      <c r="W583" s="760"/>
      <c r="X583" s="777"/>
      <c r="Y583" s="777"/>
      <c r="Z583" s="777"/>
      <c r="AA583" s="777"/>
      <c r="AB583" s="777"/>
      <c r="AC583" s="774"/>
      <c r="AD583" s="777"/>
      <c r="AE583" s="777"/>
      <c r="AF583" s="777"/>
      <c r="AG583" s="777"/>
      <c r="AH583" s="777"/>
      <c r="AI583" s="777"/>
    </row>
    <row r="584" spans="21:35" ht="12.75">
      <c r="U584" s="762"/>
      <c r="V584" s="761"/>
      <c r="W584" s="760"/>
      <c r="X584" s="777"/>
      <c r="Y584" s="777"/>
      <c r="Z584" s="777"/>
      <c r="AA584" s="777"/>
      <c r="AB584" s="777"/>
      <c r="AC584" s="774"/>
      <c r="AD584" s="777"/>
      <c r="AE584" s="777"/>
      <c r="AF584" s="777"/>
      <c r="AG584" s="777"/>
      <c r="AH584" s="777"/>
      <c r="AI584" s="777"/>
    </row>
    <row r="585" spans="21:35" ht="12.75">
      <c r="U585" s="762"/>
      <c r="V585" s="761"/>
      <c r="W585" s="760"/>
      <c r="X585" s="777"/>
      <c r="Y585" s="777"/>
      <c r="Z585" s="777"/>
      <c r="AA585" s="777"/>
      <c r="AB585" s="777"/>
      <c r="AC585" s="774"/>
      <c r="AD585" s="777"/>
      <c r="AE585" s="777"/>
      <c r="AF585" s="777"/>
      <c r="AG585" s="777"/>
      <c r="AH585" s="777"/>
      <c r="AI585" s="777"/>
    </row>
    <row r="586" spans="21:35" ht="13.5" thickBot="1">
      <c r="U586" s="761"/>
      <c r="V586" s="761"/>
      <c r="W586" s="760"/>
      <c r="X586" s="777"/>
      <c r="Y586" s="777"/>
      <c r="Z586" s="777"/>
      <c r="AA586" s="777"/>
      <c r="AB586" s="777"/>
      <c r="AC586" s="774"/>
      <c r="AD586" s="777"/>
      <c r="AE586" s="777"/>
      <c r="AF586" s="777"/>
      <c r="AG586" s="777"/>
      <c r="AH586" s="777"/>
      <c r="AI586" s="777"/>
    </row>
    <row r="587" spans="21:35" ht="12.75">
      <c r="U587" s="761"/>
      <c r="V587" s="769"/>
      <c r="W587" s="760"/>
      <c r="X587" s="777"/>
      <c r="Y587" s="777"/>
      <c r="Z587" s="777"/>
      <c r="AA587" s="777"/>
      <c r="AB587" s="777"/>
      <c r="AC587" s="774"/>
      <c r="AD587" s="777"/>
      <c r="AE587" s="777"/>
      <c r="AF587" s="777"/>
      <c r="AG587" s="777"/>
      <c r="AH587" s="777"/>
      <c r="AI587" s="777"/>
    </row>
    <row r="588" spans="21:35" ht="12.75">
      <c r="U588" s="762"/>
      <c r="V588" s="761"/>
      <c r="W588" s="760"/>
      <c r="X588" s="777"/>
      <c r="Y588" s="777"/>
      <c r="Z588" s="777"/>
      <c r="AA588" s="777"/>
      <c r="AB588" s="777"/>
      <c r="AC588" s="774"/>
      <c r="AD588" s="777"/>
      <c r="AE588" s="777"/>
      <c r="AF588" s="777"/>
      <c r="AG588" s="777"/>
      <c r="AH588" s="777"/>
      <c r="AI588" s="777"/>
    </row>
    <row r="589" spans="21:35" ht="12.75">
      <c r="U589" s="762"/>
      <c r="V589" s="761"/>
      <c r="W589" s="760"/>
      <c r="X589" s="777"/>
      <c r="Y589" s="777"/>
      <c r="Z589" s="777"/>
      <c r="AA589" s="777"/>
      <c r="AB589" s="777"/>
      <c r="AC589" s="774"/>
      <c r="AD589" s="777"/>
      <c r="AE589" s="777"/>
      <c r="AF589" s="777"/>
      <c r="AG589" s="777"/>
      <c r="AH589" s="777"/>
      <c r="AI589" s="777"/>
    </row>
    <row r="590" spans="21:35" ht="12.75">
      <c r="U590" s="762"/>
      <c r="V590" s="761"/>
      <c r="W590" s="760"/>
      <c r="X590" s="777"/>
      <c r="Y590" s="777"/>
      <c r="Z590" s="777"/>
      <c r="AA590" s="777"/>
      <c r="AB590" s="777"/>
      <c r="AC590" s="774"/>
      <c r="AD590" s="777"/>
      <c r="AE590" s="777"/>
      <c r="AF590" s="777"/>
      <c r="AG590" s="777"/>
      <c r="AH590" s="777"/>
      <c r="AI590" s="777"/>
    </row>
    <row r="591" spans="21:35" ht="12.75">
      <c r="U591" s="762"/>
      <c r="V591" s="761"/>
      <c r="W591" s="760"/>
      <c r="X591" s="777"/>
      <c r="Y591" s="777"/>
      <c r="Z591" s="777"/>
      <c r="AA591" s="777"/>
      <c r="AB591" s="777"/>
      <c r="AC591" s="774"/>
      <c r="AD591" s="777"/>
      <c r="AE591" s="777"/>
      <c r="AF591" s="777"/>
      <c r="AG591" s="777"/>
      <c r="AH591" s="777"/>
      <c r="AI591" s="777"/>
    </row>
    <row r="592" spans="21:35" ht="12.75">
      <c r="U592" s="762"/>
      <c r="V592" s="761"/>
      <c r="W592" s="760"/>
      <c r="X592" s="777"/>
      <c r="Y592" s="777"/>
      <c r="Z592" s="777"/>
      <c r="AA592" s="777"/>
      <c r="AB592" s="777"/>
      <c r="AC592" s="774"/>
      <c r="AD592" s="777"/>
      <c r="AE592" s="777"/>
      <c r="AF592" s="777"/>
      <c r="AG592" s="777"/>
      <c r="AH592" s="777"/>
      <c r="AI592" s="777"/>
    </row>
    <row r="593" spans="21:35" ht="12.75">
      <c r="U593" s="762"/>
      <c r="V593" s="761"/>
      <c r="W593" s="760"/>
      <c r="X593" s="777"/>
      <c r="Y593" s="777"/>
      <c r="Z593" s="777"/>
      <c r="AA593" s="777"/>
      <c r="AB593" s="777"/>
      <c r="AC593" s="774"/>
      <c r="AD593" s="777"/>
      <c r="AE593" s="777"/>
      <c r="AF593" s="777"/>
      <c r="AG593" s="777"/>
      <c r="AH593" s="777"/>
      <c r="AI593" s="777"/>
    </row>
    <row r="594" spans="21:35" ht="12.75">
      <c r="U594" s="762"/>
      <c r="V594" s="761"/>
      <c r="W594" s="760"/>
      <c r="X594" s="777"/>
      <c r="Y594" s="777"/>
      <c r="Z594" s="777"/>
      <c r="AA594" s="777"/>
      <c r="AB594" s="777"/>
      <c r="AC594" s="774"/>
      <c r="AD594" s="777"/>
      <c r="AE594" s="777"/>
      <c r="AF594" s="777"/>
      <c r="AG594" s="777"/>
      <c r="AH594" s="777"/>
      <c r="AI594" s="777"/>
    </row>
    <row r="595" spans="21:35" ht="12.75">
      <c r="U595" s="762"/>
      <c r="V595" s="761"/>
      <c r="W595" s="760"/>
      <c r="X595" s="777"/>
      <c r="Y595" s="777"/>
      <c r="Z595" s="777"/>
      <c r="AA595" s="777"/>
      <c r="AB595" s="777"/>
      <c r="AC595" s="774"/>
      <c r="AD595" s="777"/>
      <c r="AE595" s="777"/>
      <c r="AF595" s="777"/>
      <c r="AG595" s="777"/>
      <c r="AH595" s="777"/>
      <c r="AI595" s="777"/>
    </row>
    <row r="596" spans="21:35" ht="12.75">
      <c r="U596" s="762"/>
      <c r="V596" s="761"/>
      <c r="W596" s="760"/>
      <c r="X596" s="777"/>
      <c r="Y596" s="777"/>
      <c r="Z596" s="777"/>
      <c r="AA596" s="777"/>
      <c r="AB596" s="777"/>
      <c r="AC596" s="774"/>
      <c r="AD596" s="777"/>
      <c r="AE596" s="777"/>
      <c r="AF596" s="777"/>
      <c r="AG596" s="777"/>
      <c r="AH596" s="777"/>
      <c r="AI596" s="777"/>
    </row>
    <row r="597" spans="21:35" ht="12.75">
      <c r="U597" s="762"/>
      <c r="V597" s="761"/>
      <c r="W597" s="760"/>
      <c r="X597" s="777"/>
      <c r="Y597" s="777"/>
      <c r="Z597" s="777"/>
      <c r="AA597" s="777"/>
      <c r="AB597" s="777"/>
      <c r="AC597" s="774"/>
      <c r="AD597" s="777"/>
      <c r="AE597" s="777"/>
      <c r="AF597" s="777"/>
      <c r="AG597" s="777"/>
      <c r="AH597" s="777"/>
      <c r="AI597" s="777"/>
    </row>
    <row r="598" spans="21:35" ht="12.75">
      <c r="U598" s="762"/>
      <c r="V598" s="761"/>
      <c r="W598" s="760"/>
      <c r="X598" s="777"/>
      <c r="Y598" s="777"/>
      <c r="Z598" s="777"/>
      <c r="AA598" s="777"/>
      <c r="AB598" s="777"/>
      <c r="AC598" s="774"/>
      <c r="AD598" s="777"/>
      <c r="AE598" s="777"/>
      <c r="AF598" s="777"/>
      <c r="AG598" s="777"/>
      <c r="AH598" s="777"/>
      <c r="AI598" s="777"/>
    </row>
    <row r="599" spans="21:35" ht="12.75">
      <c r="U599" s="762"/>
      <c r="V599" s="761"/>
      <c r="W599" s="760"/>
      <c r="X599" s="777"/>
      <c r="Y599" s="777"/>
      <c r="Z599" s="777"/>
      <c r="AA599" s="777"/>
      <c r="AB599" s="777"/>
      <c r="AC599" s="774"/>
      <c r="AD599" s="777"/>
      <c r="AE599" s="777"/>
      <c r="AF599" s="777"/>
      <c r="AG599" s="777"/>
      <c r="AH599" s="777"/>
      <c r="AI599" s="777"/>
    </row>
    <row r="600" spans="21:35" ht="12.75">
      <c r="U600" s="762"/>
      <c r="V600" s="761"/>
      <c r="W600" s="760"/>
      <c r="X600" s="777"/>
      <c r="Y600" s="777"/>
      <c r="Z600" s="777"/>
      <c r="AA600" s="777"/>
      <c r="AB600" s="777"/>
      <c r="AC600" s="774"/>
      <c r="AD600" s="777"/>
      <c r="AE600" s="777"/>
      <c r="AF600" s="777"/>
      <c r="AG600" s="777"/>
      <c r="AH600" s="777"/>
      <c r="AI600" s="777"/>
    </row>
    <row r="601" spans="21:35" ht="12.75">
      <c r="U601" s="762"/>
      <c r="V601" s="761"/>
      <c r="W601" s="760"/>
      <c r="X601" s="777"/>
      <c r="Y601" s="777"/>
      <c r="Z601" s="777"/>
      <c r="AA601" s="777"/>
      <c r="AB601" s="777"/>
      <c r="AC601" s="774"/>
      <c r="AD601" s="777"/>
      <c r="AE601" s="777"/>
      <c r="AF601" s="777"/>
      <c r="AG601" s="777"/>
      <c r="AH601" s="777"/>
      <c r="AI601" s="777"/>
    </row>
    <row r="602" spans="21:35" ht="12.75">
      <c r="U602" s="762"/>
      <c r="V602" s="761"/>
      <c r="W602" s="760"/>
      <c r="X602" s="777"/>
      <c r="Y602" s="777"/>
      <c r="Z602" s="777"/>
      <c r="AA602" s="777"/>
      <c r="AB602" s="777"/>
      <c r="AC602" s="774"/>
      <c r="AD602" s="777"/>
      <c r="AE602" s="777"/>
      <c r="AF602" s="777"/>
      <c r="AG602" s="777"/>
      <c r="AH602" s="777"/>
      <c r="AI602" s="777"/>
    </row>
    <row r="603" spans="21:35" ht="12.75">
      <c r="U603" s="762"/>
      <c r="V603" s="761"/>
      <c r="W603" s="760"/>
      <c r="X603" s="777"/>
      <c r="Y603" s="777"/>
      <c r="Z603" s="777"/>
      <c r="AA603" s="777"/>
      <c r="AB603" s="777"/>
      <c r="AC603" s="774"/>
      <c r="AD603" s="777"/>
      <c r="AE603" s="777"/>
      <c r="AF603" s="777"/>
      <c r="AG603" s="777"/>
      <c r="AH603" s="777"/>
      <c r="AI603" s="777"/>
    </row>
    <row r="604" spans="21:35" ht="12.75">
      <c r="U604" s="762"/>
      <c r="V604" s="761"/>
      <c r="W604" s="760"/>
      <c r="X604" s="777"/>
      <c r="Y604" s="777"/>
      <c r="Z604" s="777"/>
      <c r="AA604" s="777"/>
      <c r="AB604" s="777"/>
      <c r="AC604" s="774"/>
      <c r="AD604" s="777"/>
      <c r="AE604" s="777"/>
      <c r="AF604" s="777"/>
      <c r="AG604" s="777"/>
      <c r="AH604" s="777"/>
      <c r="AI604" s="777"/>
    </row>
    <row r="605" spans="21:35" ht="12.75">
      <c r="U605" s="762"/>
      <c r="V605" s="761"/>
      <c r="W605" s="760"/>
      <c r="X605" s="777"/>
      <c r="Y605" s="777"/>
      <c r="Z605" s="777"/>
      <c r="AA605" s="777"/>
      <c r="AB605" s="777"/>
      <c r="AC605" s="774"/>
      <c r="AD605" s="777"/>
      <c r="AE605" s="777"/>
      <c r="AF605" s="777"/>
      <c r="AG605" s="777"/>
      <c r="AH605" s="777"/>
      <c r="AI605" s="777"/>
    </row>
    <row r="606" spans="21:35" ht="12.75">
      <c r="U606" s="762"/>
      <c r="V606" s="761"/>
      <c r="W606" s="760"/>
      <c r="X606" s="777"/>
      <c r="Y606" s="777"/>
      <c r="Z606" s="777"/>
      <c r="AA606" s="777"/>
      <c r="AB606" s="777"/>
      <c r="AC606" s="774"/>
      <c r="AD606" s="777"/>
      <c r="AE606" s="777"/>
      <c r="AF606" s="777"/>
      <c r="AG606" s="777"/>
      <c r="AH606" s="777"/>
      <c r="AI606" s="777"/>
    </row>
    <row r="607" spans="21:35" ht="12.75">
      <c r="U607" s="762"/>
      <c r="V607" s="761"/>
      <c r="W607" s="760"/>
      <c r="X607" s="777"/>
      <c r="Y607" s="777"/>
      <c r="Z607" s="777"/>
      <c r="AA607" s="777"/>
      <c r="AB607" s="777"/>
      <c r="AC607" s="774"/>
      <c r="AD607" s="777"/>
      <c r="AE607" s="777"/>
      <c r="AF607" s="777"/>
      <c r="AG607" s="777"/>
      <c r="AH607" s="777"/>
      <c r="AI607" s="777"/>
    </row>
    <row r="608" spans="21:35" ht="12.75">
      <c r="U608" s="762"/>
      <c r="V608" s="761"/>
      <c r="W608" s="760"/>
      <c r="X608" s="777"/>
      <c r="Y608" s="777"/>
      <c r="Z608" s="777"/>
      <c r="AA608" s="777"/>
      <c r="AB608" s="777"/>
      <c r="AC608" s="774"/>
      <c r="AD608" s="777"/>
      <c r="AE608" s="777"/>
      <c r="AF608" s="777"/>
      <c r="AG608" s="777"/>
      <c r="AH608" s="777"/>
      <c r="AI608" s="777"/>
    </row>
    <row r="609" spans="21:35" ht="12.75">
      <c r="U609" s="762"/>
      <c r="V609" s="761"/>
      <c r="W609" s="760"/>
      <c r="X609" s="777"/>
      <c r="Y609" s="777"/>
      <c r="Z609" s="777"/>
      <c r="AA609" s="777"/>
      <c r="AB609" s="777"/>
      <c r="AC609" s="774"/>
      <c r="AD609" s="777"/>
      <c r="AE609" s="777"/>
      <c r="AF609" s="777"/>
      <c r="AG609" s="777"/>
      <c r="AH609" s="777"/>
      <c r="AI609" s="777"/>
    </row>
    <row r="610" spans="21:35" ht="12.75">
      <c r="U610" s="762"/>
      <c r="V610" s="761"/>
      <c r="W610" s="760"/>
      <c r="X610" s="777"/>
      <c r="Y610" s="777"/>
      <c r="Z610" s="777"/>
      <c r="AA610" s="777"/>
      <c r="AB610" s="777"/>
      <c r="AC610" s="774"/>
      <c r="AD610" s="777"/>
      <c r="AE610" s="777"/>
      <c r="AF610" s="777"/>
      <c r="AG610" s="777"/>
      <c r="AH610" s="777"/>
      <c r="AI610" s="777"/>
    </row>
    <row r="611" spans="21:35" ht="12.75">
      <c r="U611" s="762"/>
      <c r="V611" s="761"/>
      <c r="W611" s="760"/>
      <c r="X611" s="777"/>
      <c r="Y611" s="777"/>
      <c r="Z611" s="777"/>
      <c r="AA611" s="777"/>
      <c r="AB611" s="777"/>
      <c r="AC611" s="774"/>
      <c r="AD611" s="777"/>
      <c r="AE611" s="777"/>
      <c r="AF611" s="777"/>
      <c r="AG611" s="777"/>
      <c r="AH611" s="777"/>
      <c r="AI611" s="777"/>
    </row>
    <row r="612" spans="21:35" ht="12.75">
      <c r="U612" s="762"/>
      <c r="V612" s="761"/>
      <c r="W612" s="760"/>
      <c r="X612" s="777"/>
      <c r="Y612" s="777"/>
      <c r="Z612" s="777"/>
      <c r="AA612" s="777"/>
      <c r="AB612" s="777"/>
      <c r="AC612" s="774"/>
      <c r="AD612" s="777"/>
      <c r="AE612" s="777"/>
      <c r="AF612" s="777"/>
      <c r="AG612" s="777"/>
      <c r="AH612" s="777"/>
      <c r="AI612" s="777"/>
    </row>
    <row r="613" spans="21:35" ht="12.75">
      <c r="U613" s="762"/>
      <c r="V613" s="761"/>
      <c r="W613" s="760"/>
      <c r="X613" s="777"/>
      <c r="Y613" s="777"/>
      <c r="Z613" s="777"/>
      <c r="AA613" s="777"/>
      <c r="AB613" s="777"/>
      <c r="AC613" s="774"/>
      <c r="AD613" s="777"/>
      <c r="AE613" s="777"/>
      <c r="AF613" s="777"/>
      <c r="AG613" s="777"/>
      <c r="AH613" s="777"/>
      <c r="AI613" s="777"/>
    </row>
    <row r="614" spans="21:35" ht="12.75">
      <c r="U614" s="762"/>
      <c r="V614" s="761"/>
      <c r="W614" s="760"/>
      <c r="X614" s="777"/>
      <c r="Y614" s="777"/>
      <c r="Z614" s="777"/>
      <c r="AA614" s="777"/>
      <c r="AB614" s="777"/>
      <c r="AC614" s="774"/>
      <c r="AD614" s="777"/>
      <c r="AE614" s="777"/>
      <c r="AF614" s="777"/>
      <c r="AG614" s="777"/>
      <c r="AH614" s="777"/>
      <c r="AI614" s="777"/>
    </row>
    <row r="615" spans="21:35" ht="12.75">
      <c r="U615" s="762"/>
      <c r="V615" s="761"/>
      <c r="W615" s="760"/>
      <c r="X615" s="777"/>
      <c r="Y615" s="777"/>
      <c r="Z615" s="777"/>
      <c r="AA615" s="777"/>
      <c r="AB615" s="777"/>
      <c r="AC615" s="774"/>
      <c r="AD615" s="777"/>
      <c r="AE615" s="777"/>
      <c r="AF615" s="777"/>
      <c r="AG615" s="777"/>
      <c r="AH615" s="777"/>
      <c r="AI615" s="777"/>
    </row>
    <row r="616" spans="21:35" ht="12.75">
      <c r="U616" s="762"/>
      <c r="V616" s="761"/>
      <c r="W616" s="760"/>
      <c r="X616" s="777"/>
      <c r="Y616" s="777"/>
      <c r="Z616" s="777"/>
      <c r="AA616" s="777"/>
      <c r="AB616" s="777"/>
      <c r="AC616" s="774"/>
      <c r="AD616" s="777"/>
      <c r="AE616" s="777"/>
      <c r="AF616" s="777"/>
      <c r="AG616" s="777"/>
      <c r="AH616" s="777"/>
      <c r="AI616" s="777"/>
    </row>
    <row r="617" spans="21:35" ht="12.75">
      <c r="U617" s="762"/>
      <c r="V617" s="761"/>
      <c r="W617" s="760"/>
      <c r="X617" s="777"/>
      <c r="Y617" s="777"/>
      <c r="Z617" s="777"/>
      <c r="AA617" s="777"/>
      <c r="AB617" s="777"/>
      <c r="AC617" s="774"/>
      <c r="AD617" s="777"/>
      <c r="AE617" s="777"/>
      <c r="AF617" s="777"/>
      <c r="AG617" s="777"/>
      <c r="AH617" s="777"/>
      <c r="AI617" s="777"/>
    </row>
    <row r="618" spans="21:35" ht="12.75">
      <c r="U618" s="762"/>
      <c r="V618" s="761"/>
      <c r="W618" s="760"/>
      <c r="X618" s="777"/>
      <c r="Y618" s="777"/>
      <c r="Z618" s="777"/>
      <c r="AA618" s="777"/>
      <c r="AB618" s="777"/>
      <c r="AC618" s="774"/>
      <c r="AD618" s="777"/>
      <c r="AE618" s="777"/>
      <c r="AF618" s="777"/>
      <c r="AG618" s="777"/>
      <c r="AH618" s="777"/>
      <c r="AI618" s="777"/>
    </row>
    <row r="619" spans="21:35" ht="12.75">
      <c r="U619" s="762"/>
      <c r="V619" s="761"/>
      <c r="W619" s="760"/>
      <c r="X619" s="777"/>
      <c r="Y619" s="777"/>
      <c r="Z619" s="777"/>
      <c r="AA619" s="777"/>
      <c r="AB619" s="777"/>
      <c r="AC619" s="774"/>
      <c r="AD619" s="777"/>
      <c r="AE619" s="777"/>
      <c r="AF619" s="777"/>
      <c r="AG619" s="777"/>
      <c r="AH619" s="777"/>
      <c r="AI619" s="777"/>
    </row>
    <row r="620" spans="21:35" ht="12.75">
      <c r="U620" s="762"/>
      <c r="V620" s="761"/>
      <c r="W620" s="760"/>
      <c r="X620" s="777"/>
      <c r="Y620" s="777"/>
      <c r="Z620" s="777"/>
      <c r="AA620" s="777"/>
      <c r="AB620" s="777"/>
      <c r="AC620" s="774"/>
      <c r="AD620" s="777"/>
      <c r="AE620" s="777"/>
      <c r="AF620" s="777"/>
      <c r="AG620" s="777"/>
      <c r="AH620" s="777"/>
      <c r="AI620" s="777"/>
    </row>
    <row r="621" spans="21:35" ht="12.75">
      <c r="U621" s="762"/>
      <c r="V621" s="761"/>
      <c r="W621" s="760"/>
      <c r="X621" s="777"/>
      <c r="Y621" s="777"/>
      <c r="Z621" s="777"/>
      <c r="AA621" s="777"/>
      <c r="AB621" s="777"/>
      <c r="AC621" s="774"/>
      <c r="AD621" s="777"/>
      <c r="AE621" s="777"/>
      <c r="AF621" s="777"/>
      <c r="AG621" s="777"/>
      <c r="AH621" s="777"/>
      <c r="AI621" s="777"/>
    </row>
    <row r="622" spans="21:35" ht="12.75">
      <c r="U622" s="762"/>
      <c r="V622" s="761"/>
      <c r="W622" s="760"/>
      <c r="X622" s="801"/>
      <c r="Y622" s="801"/>
      <c r="Z622" s="801"/>
      <c r="AA622" s="801"/>
      <c r="AB622" s="801"/>
      <c r="AC622" s="802"/>
      <c r="AD622" s="801"/>
      <c r="AE622" s="801"/>
      <c r="AF622" s="777"/>
      <c r="AG622" s="801"/>
      <c r="AH622" s="801"/>
      <c r="AI622" s="803"/>
    </row>
    <row r="623" spans="21:35" ht="12.75">
      <c r="U623" s="762"/>
      <c r="V623" s="761"/>
      <c r="W623" s="760"/>
      <c r="X623" s="801"/>
      <c r="Y623" s="801"/>
      <c r="Z623" s="801"/>
      <c r="AA623" s="801"/>
      <c r="AB623" s="801"/>
      <c r="AC623" s="802"/>
      <c r="AD623" s="801"/>
      <c r="AE623" s="801"/>
      <c r="AF623" s="777"/>
      <c r="AG623" s="801"/>
      <c r="AH623" s="801"/>
      <c r="AI623" s="803"/>
    </row>
    <row r="624" spans="21:35" ht="12.75">
      <c r="U624" s="762"/>
      <c r="V624" s="761"/>
      <c r="W624" s="760"/>
      <c r="X624" s="801"/>
      <c r="Y624" s="801"/>
      <c r="Z624" s="801"/>
      <c r="AA624" s="801"/>
      <c r="AB624" s="801"/>
      <c r="AC624" s="802"/>
      <c r="AD624" s="801"/>
      <c r="AE624" s="801"/>
      <c r="AF624" s="777"/>
      <c r="AG624" s="801"/>
      <c r="AH624" s="801"/>
      <c r="AI624" s="803"/>
    </row>
    <row r="625" spans="21:35" ht="12.75">
      <c r="U625" s="762"/>
      <c r="V625" s="761"/>
      <c r="W625" s="760"/>
      <c r="X625" s="801"/>
      <c r="Y625" s="801"/>
      <c r="Z625" s="801"/>
      <c r="AA625" s="801"/>
      <c r="AB625" s="801"/>
      <c r="AC625" s="802"/>
      <c r="AD625" s="801"/>
      <c r="AE625" s="801"/>
      <c r="AF625" s="777"/>
      <c r="AG625" s="801"/>
      <c r="AH625" s="801"/>
      <c r="AI625" s="803"/>
    </row>
    <row r="626" spans="21:35" ht="12.75">
      <c r="U626" s="762"/>
      <c r="V626" s="761"/>
      <c r="W626" s="760"/>
      <c r="X626" s="801"/>
      <c r="Y626" s="801"/>
      <c r="Z626" s="801"/>
      <c r="AA626" s="801"/>
      <c r="AB626" s="801"/>
      <c r="AC626" s="804"/>
      <c r="AD626" s="801"/>
      <c r="AE626" s="801"/>
      <c r="AF626" s="801"/>
      <c r="AG626" s="801"/>
      <c r="AH626" s="801"/>
      <c r="AI626" s="803"/>
    </row>
    <row r="627" spans="21:35" ht="12.75">
      <c r="U627" s="762"/>
      <c r="V627" s="761"/>
      <c r="W627" s="760"/>
      <c r="X627" s="801"/>
      <c r="Y627" s="801"/>
      <c r="Z627" s="801"/>
      <c r="AA627" s="801"/>
      <c r="AB627" s="801"/>
      <c r="AC627" s="804"/>
      <c r="AD627" s="801"/>
      <c r="AE627" s="801"/>
      <c r="AF627" s="801"/>
      <c r="AG627" s="801"/>
      <c r="AH627" s="801"/>
      <c r="AI627" s="803"/>
    </row>
    <row r="628" spans="21:35" ht="12.75">
      <c r="U628" s="762"/>
      <c r="V628" s="761"/>
      <c r="W628" s="760"/>
      <c r="X628" s="801"/>
      <c r="Y628" s="801"/>
      <c r="Z628" s="801"/>
      <c r="AA628" s="801"/>
      <c r="AB628" s="801"/>
      <c r="AC628" s="804"/>
      <c r="AD628" s="801"/>
      <c r="AE628" s="801"/>
      <c r="AF628" s="801"/>
      <c r="AG628" s="801"/>
      <c r="AH628" s="801"/>
      <c r="AI628" s="803"/>
    </row>
    <row r="629" spans="21:35" ht="12.75">
      <c r="U629" s="762"/>
      <c r="V629" s="761"/>
      <c r="W629" s="760"/>
      <c r="X629" s="801"/>
      <c r="Y629" s="801"/>
      <c r="Z629" s="801"/>
      <c r="AA629" s="801"/>
      <c r="AB629" s="801"/>
      <c r="AC629" s="804"/>
      <c r="AD629" s="801"/>
      <c r="AE629" s="801"/>
      <c r="AF629" s="801"/>
      <c r="AG629" s="801"/>
      <c r="AH629" s="801"/>
      <c r="AI629" s="803"/>
    </row>
    <row r="630" spans="21:35" ht="12.75">
      <c r="U630" s="762"/>
      <c r="V630" s="761"/>
      <c r="W630" s="760"/>
      <c r="X630" s="801"/>
      <c r="Y630" s="801"/>
      <c r="Z630" s="801"/>
      <c r="AA630" s="801"/>
      <c r="AB630" s="801"/>
      <c r="AC630" s="804"/>
      <c r="AD630" s="805"/>
      <c r="AE630" s="805"/>
      <c r="AF630" s="801"/>
      <c r="AG630" s="801"/>
      <c r="AH630" s="801"/>
      <c r="AI630" s="803"/>
    </row>
    <row r="631" spans="21:35" ht="12.75">
      <c r="U631" s="762"/>
      <c r="V631" s="761"/>
      <c r="W631" s="760"/>
      <c r="X631" s="801"/>
      <c r="Y631" s="801"/>
      <c r="Z631" s="801"/>
      <c r="AA631" s="801"/>
      <c r="AB631" s="801"/>
      <c r="AC631" s="804"/>
      <c r="AD631" s="805"/>
      <c r="AE631" s="805"/>
      <c r="AF631" s="801"/>
      <c r="AG631" s="801"/>
      <c r="AH631" s="801"/>
      <c r="AI631" s="803"/>
    </row>
    <row r="632" spans="21:35" ht="12.75">
      <c r="U632" s="762"/>
      <c r="V632" s="761"/>
      <c r="W632" s="760"/>
      <c r="X632" s="801"/>
      <c r="Y632" s="801"/>
      <c r="Z632" s="801"/>
      <c r="AA632" s="805"/>
      <c r="AB632" s="805"/>
      <c r="AC632" s="804"/>
      <c r="AD632" s="805"/>
      <c r="AE632" s="805"/>
      <c r="AF632" s="805"/>
      <c r="AG632" s="801"/>
      <c r="AH632" s="801"/>
      <c r="AI632" s="803"/>
    </row>
    <row r="633" spans="21:35" ht="12.75">
      <c r="U633" s="762"/>
      <c r="V633" s="761"/>
      <c r="W633" s="760"/>
      <c r="X633" s="801"/>
      <c r="Y633" s="801"/>
      <c r="Z633" s="801"/>
      <c r="AA633" s="801"/>
      <c r="AB633" s="801"/>
      <c r="AC633" s="804"/>
      <c r="AD633" s="805"/>
      <c r="AE633" s="805"/>
      <c r="AF633" s="801"/>
      <c r="AG633" s="801"/>
      <c r="AH633" s="801"/>
      <c r="AI633" s="803"/>
    </row>
    <row r="634" spans="21:35" ht="12.75">
      <c r="U634" s="762"/>
      <c r="V634" s="761"/>
      <c r="W634" s="760"/>
      <c r="X634" s="801"/>
      <c r="Y634" s="801"/>
      <c r="Z634" s="801"/>
      <c r="AA634" s="801"/>
      <c r="AB634" s="801"/>
      <c r="AC634" s="804"/>
      <c r="AD634" s="805"/>
      <c r="AE634" s="805"/>
      <c r="AF634" s="801"/>
      <c r="AG634" s="801"/>
      <c r="AH634" s="801"/>
      <c r="AI634" s="803"/>
    </row>
    <row r="635" spans="21:35" ht="12.75">
      <c r="U635" s="762"/>
      <c r="V635" s="761"/>
      <c r="W635" s="760"/>
      <c r="X635" s="777"/>
      <c r="Y635" s="777"/>
      <c r="Z635" s="777"/>
      <c r="AA635" s="777"/>
      <c r="AB635" s="777"/>
      <c r="AC635" s="774"/>
      <c r="AD635" s="777"/>
      <c r="AE635" s="777"/>
      <c r="AF635" s="777"/>
      <c r="AG635" s="777"/>
      <c r="AH635" s="777"/>
      <c r="AI635" s="777"/>
    </row>
    <row r="636" spans="21:35" ht="12.75">
      <c r="U636" s="762"/>
      <c r="V636" s="761"/>
      <c r="W636" s="760"/>
      <c r="X636" s="777"/>
      <c r="Y636" s="777"/>
      <c r="Z636" s="777"/>
      <c r="AA636" s="777"/>
      <c r="AB636" s="777"/>
      <c r="AC636" s="774"/>
      <c r="AD636" s="777"/>
      <c r="AE636" s="777"/>
      <c r="AF636" s="777"/>
      <c r="AG636" s="777"/>
      <c r="AH636" s="777"/>
      <c r="AI636" s="777"/>
    </row>
    <row r="637" spans="21:35" ht="12.75">
      <c r="U637" s="762"/>
      <c r="V637" s="761"/>
      <c r="W637" s="760"/>
      <c r="X637" s="777"/>
      <c r="Y637" s="777"/>
      <c r="Z637" s="777"/>
      <c r="AA637" s="777"/>
      <c r="AB637" s="777"/>
      <c r="AC637" s="774"/>
      <c r="AD637" s="777"/>
      <c r="AE637" s="777"/>
      <c r="AF637" s="777"/>
      <c r="AG637" s="777"/>
      <c r="AH637" s="777"/>
      <c r="AI637" s="777"/>
    </row>
    <row r="638" spans="21:35" ht="12.75">
      <c r="U638" s="768"/>
      <c r="V638" s="761"/>
      <c r="W638" s="760"/>
      <c r="X638" s="777"/>
      <c r="Y638" s="777"/>
      <c r="Z638" s="777"/>
      <c r="AA638" s="777"/>
      <c r="AB638" s="777"/>
      <c r="AC638" s="774"/>
      <c r="AD638" s="777"/>
      <c r="AE638" s="777"/>
      <c r="AF638" s="777"/>
      <c r="AG638" s="777"/>
      <c r="AH638" s="777"/>
      <c r="AI638" s="777"/>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sheetPr>
  <dimension ref="A1:BQ638"/>
  <sheetViews>
    <sheetView view="pageBreakPreview" zoomScale="115" zoomScaleNormal="100" zoomScaleSheetLayoutView="115" workbookViewId="0">
      <selection activeCell="V24" sqref="V24"/>
    </sheetView>
  </sheetViews>
  <sheetFormatPr defaultRowHeight="11.25"/>
  <cols>
    <col min="1" max="1" width="44.1640625" style="139" customWidth="1"/>
    <col min="2" max="2" width="16.5" style="139" customWidth="1"/>
    <col min="3" max="3" width="17.83203125" style="139" customWidth="1"/>
    <col min="4" max="4" width="16.5" style="139" customWidth="1"/>
    <col min="5" max="5" width="16.33203125" style="139" customWidth="1"/>
    <col min="6" max="6" width="14" style="139" customWidth="1"/>
    <col min="7" max="7" width="15.33203125" style="139" customWidth="1"/>
    <col min="8" max="8" width="14.5" style="139" customWidth="1"/>
    <col min="9" max="9" width="10.83203125" style="139" customWidth="1"/>
    <col min="10" max="10" width="12.83203125" style="197" customWidth="1"/>
    <col min="11" max="11" width="1.5" style="139" customWidth="1"/>
    <col min="12" max="12" width="9.33203125" style="139"/>
    <col min="13" max="13" width="8.6640625" style="139" customWidth="1"/>
    <col min="14" max="14" width="9.33203125" style="742"/>
    <col min="15" max="15" width="10.6640625" style="742" bestFit="1" customWidth="1"/>
    <col min="16" max="16" width="9.33203125" style="742"/>
    <col min="17" max="17" width="14.33203125" style="742" customWidth="1"/>
    <col min="18" max="18" width="12" style="742" customWidth="1"/>
    <col min="19" max="35" width="9.33203125" style="742"/>
    <col min="36" max="36" width="9.33203125" style="760"/>
    <col min="37" max="61" width="9.33203125" style="742"/>
    <col min="62" max="69" width="9.33203125" style="362"/>
    <col min="70" max="16384" width="9.33203125" style="139"/>
  </cols>
  <sheetData>
    <row r="1" spans="1:58" ht="14.1" customHeight="1">
      <c r="A1" s="190"/>
      <c r="B1" s="191"/>
      <c r="C1" s="191"/>
      <c r="D1" s="191"/>
      <c r="E1" s="191"/>
      <c r="F1" s="191"/>
      <c r="G1" s="192"/>
      <c r="H1" s="192"/>
      <c r="I1" s="193"/>
      <c r="J1" s="193"/>
      <c r="K1" s="138"/>
    </row>
    <row r="2" spans="1:58" ht="14.1" customHeight="1">
      <c r="A2" s="194"/>
      <c r="B2" s="195"/>
      <c r="C2" s="195"/>
      <c r="D2" s="195"/>
      <c r="E2" s="195"/>
      <c r="F2" s="195"/>
      <c r="G2" s="196"/>
      <c r="H2" s="196"/>
      <c r="I2" s="196"/>
      <c r="J2" s="196"/>
      <c r="K2" s="141"/>
    </row>
    <row r="3" spans="1:58" ht="23.25" customHeight="1">
      <c r="A3" s="1300" t="s">
        <v>609</v>
      </c>
      <c r="B3" s="1300"/>
      <c r="C3" s="1300"/>
      <c r="D3" s="1300"/>
      <c r="E3" s="1300"/>
      <c r="F3" s="1300"/>
      <c r="G3" s="1300"/>
      <c r="H3" s="1300"/>
      <c r="I3" s="1300"/>
      <c r="J3" s="196"/>
      <c r="K3" s="141"/>
    </row>
    <row r="4" spans="1:58" ht="9" customHeight="1">
      <c r="A4" s="204"/>
      <c r="B4" s="216"/>
      <c r="C4" s="216"/>
      <c r="D4" s="216"/>
      <c r="E4" s="216"/>
      <c r="F4" s="216"/>
      <c r="G4" s="216"/>
      <c r="H4" s="216"/>
      <c r="I4" s="216"/>
      <c r="J4" s="199"/>
      <c r="K4" s="142"/>
    </row>
    <row r="5" spans="1:58" ht="6" customHeight="1">
      <c r="A5" s="204"/>
      <c r="B5" s="216"/>
      <c r="C5" s="216"/>
      <c r="D5" s="216"/>
      <c r="E5" s="216"/>
      <c r="F5" s="216"/>
      <c r="G5" s="216"/>
      <c r="H5" s="216"/>
      <c r="I5" s="216"/>
      <c r="J5" s="199"/>
      <c r="K5" s="142"/>
      <c r="V5" s="761"/>
      <c r="W5" s="760"/>
      <c r="X5" s="762"/>
      <c r="Y5" s="762"/>
      <c r="Z5" s="762"/>
      <c r="AA5" s="762"/>
      <c r="AB5" s="762"/>
      <c r="AC5" s="762"/>
      <c r="AD5" s="762"/>
      <c r="AE5" s="762"/>
      <c r="AF5" s="762"/>
      <c r="AG5" s="762"/>
      <c r="AH5" s="762"/>
      <c r="AI5" s="762"/>
    </row>
    <row r="6" spans="1:58" ht="45.75" customHeight="1">
      <c r="A6" s="204"/>
      <c r="B6" s="1368" t="s">
        <v>147</v>
      </c>
      <c r="C6" s="1369"/>
      <c r="D6" s="1095" t="s">
        <v>779</v>
      </c>
      <c r="E6" s="1096" t="s">
        <v>780</v>
      </c>
      <c r="F6" s="1097" t="s">
        <v>526</v>
      </c>
      <c r="G6" s="216"/>
      <c r="H6" s="216"/>
      <c r="I6" s="216"/>
      <c r="J6" s="199"/>
      <c r="K6" s="143"/>
      <c r="V6" s="761" t="s">
        <v>82</v>
      </c>
      <c r="W6" s="760"/>
      <c r="X6" s="762"/>
      <c r="Y6" s="762"/>
      <c r="Z6" s="762"/>
      <c r="AA6" s="762"/>
      <c r="AB6" s="762"/>
      <c r="AC6" s="762" t="s">
        <v>83</v>
      </c>
      <c r="AD6" s="762"/>
      <c r="AE6" s="762"/>
      <c r="AF6" s="762"/>
      <c r="AG6" s="762"/>
      <c r="AH6" s="762"/>
      <c r="AI6" s="762"/>
    </row>
    <row r="7" spans="1:58" ht="14.25" customHeight="1">
      <c r="A7" s="204"/>
      <c r="B7" s="1018" t="s">
        <v>123</v>
      </c>
      <c r="C7" s="1021"/>
      <c r="D7" s="1022">
        <v>11.001666699999999</v>
      </c>
      <c r="E7" s="1022">
        <v>10</v>
      </c>
      <c r="F7" s="1013">
        <f>IF(E7=0,"",(D7-E7)/E7)</f>
        <v>0.10016666999999994</v>
      </c>
      <c r="G7" s="216"/>
      <c r="H7" s="216"/>
      <c r="I7" s="216"/>
      <c r="J7" s="199"/>
      <c r="K7" s="144"/>
      <c r="V7" s="761"/>
      <c r="W7" s="760"/>
      <c r="X7" s="763"/>
      <c r="Y7" s="763"/>
      <c r="Z7" s="763"/>
      <c r="AA7" s="763"/>
      <c r="AB7" s="763"/>
      <c r="AC7" s="763"/>
      <c r="AD7" s="763"/>
      <c r="AE7" s="763"/>
      <c r="AF7" s="763"/>
      <c r="AG7" s="763"/>
      <c r="AH7" s="763"/>
      <c r="AI7" s="763"/>
    </row>
    <row r="8" spans="1:58" ht="14.25" customHeight="1" thickBot="1">
      <c r="A8" s="204"/>
      <c r="B8" s="1019" t="s">
        <v>124</v>
      </c>
      <c r="C8" s="1023"/>
      <c r="D8" s="1024">
        <v>0.75019999199999998</v>
      </c>
      <c r="E8" s="1024">
        <v>1.49</v>
      </c>
      <c r="F8" s="1015">
        <f t="shared" ref="F8:F30" si="0">IF(E8=0,"",(D8-E8)/E8)</f>
        <v>-0.49651007248322149</v>
      </c>
      <c r="G8" s="216"/>
      <c r="H8" s="216"/>
      <c r="I8" s="216"/>
      <c r="J8" s="199"/>
      <c r="K8" s="145"/>
      <c r="V8" s="764" t="s">
        <v>84</v>
      </c>
      <c r="W8" s="765"/>
      <c r="X8" s="766" t="s">
        <v>85</v>
      </c>
      <c r="Y8" s="766" t="s">
        <v>86</v>
      </c>
      <c r="Z8" s="766" t="s">
        <v>87</v>
      </c>
      <c r="AA8" s="766" t="s">
        <v>88</v>
      </c>
      <c r="AB8" s="766" t="s">
        <v>89</v>
      </c>
      <c r="AC8" s="766" t="s">
        <v>90</v>
      </c>
      <c r="AD8" s="766" t="s">
        <v>91</v>
      </c>
      <c r="AE8" s="766" t="s">
        <v>92</v>
      </c>
      <c r="AF8" s="766" t="s">
        <v>93</v>
      </c>
      <c r="AG8" s="766" t="s">
        <v>94</v>
      </c>
      <c r="AH8" s="766" t="s">
        <v>95</v>
      </c>
      <c r="AI8" s="766" t="s">
        <v>73</v>
      </c>
      <c r="AO8" s="767" t="s">
        <v>97</v>
      </c>
    </row>
    <row r="9" spans="1:58" ht="14.25" customHeight="1">
      <c r="A9" s="204"/>
      <c r="B9" s="1018" t="s">
        <v>125</v>
      </c>
      <c r="C9" s="1025"/>
      <c r="D9" s="1022">
        <v>45.817833200000003</v>
      </c>
      <c r="E9" s="1022">
        <v>40.46</v>
      </c>
      <c r="F9" s="1013">
        <f t="shared" si="0"/>
        <v>0.13242296589223929</v>
      </c>
      <c r="G9" s="216"/>
      <c r="H9" s="216"/>
      <c r="I9" s="216"/>
      <c r="J9" s="199"/>
      <c r="K9" s="145"/>
      <c r="U9" s="768">
        <v>2014</v>
      </c>
      <c r="V9" s="769">
        <v>1</v>
      </c>
      <c r="W9" s="760"/>
      <c r="X9" s="770">
        <v>45.814286095755399</v>
      </c>
      <c r="Y9" s="770">
        <v>104.61314283098464</v>
      </c>
      <c r="Z9" s="770">
        <v>31.571999686104871</v>
      </c>
      <c r="AA9" s="770">
        <v>17.96414253</v>
      </c>
      <c r="AB9" s="770">
        <v>11.870428698403462</v>
      </c>
      <c r="AC9" s="771">
        <v>299.47557503836458</v>
      </c>
      <c r="AD9" s="770">
        <v>98.19285714285715</v>
      </c>
      <c r="AE9" s="770">
        <v>24.754285948617071</v>
      </c>
      <c r="AF9" s="770">
        <v>14.002857208251942</v>
      </c>
      <c r="AG9" s="770">
        <v>4.2468571322304829</v>
      </c>
      <c r="AH9" s="770">
        <v>341.09000069754433</v>
      </c>
      <c r="AI9" s="770">
        <v>107.01071384974837</v>
      </c>
      <c r="AO9" s="767" t="s">
        <v>98</v>
      </c>
      <c r="AW9" s="767" t="s">
        <v>99</v>
      </c>
      <c r="BC9" s="772" t="s">
        <v>100</v>
      </c>
    </row>
    <row r="10" spans="1:58" ht="14.25" customHeight="1">
      <c r="A10" s="204"/>
      <c r="B10" s="1019" t="s">
        <v>126</v>
      </c>
      <c r="C10" s="1023"/>
      <c r="D10" s="1024">
        <v>10.90576665</v>
      </c>
      <c r="E10" s="1024">
        <v>8.6999999999999993</v>
      </c>
      <c r="F10" s="1015">
        <f t="shared" si="0"/>
        <v>0.25353639655172427</v>
      </c>
      <c r="G10" s="216"/>
      <c r="H10" s="216"/>
      <c r="I10" s="216"/>
      <c r="J10" s="199"/>
      <c r="K10" s="146"/>
      <c r="U10" s="762"/>
      <c r="V10" s="761"/>
      <c r="W10" s="760"/>
      <c r="X10" s="773">
        <v>57.100000108991324</v>
      </c>
      <c r="Y10" s="773">
        <v>101.16556985037651</v>
      </c>
      <c r="Z10" s="773">
        <v>18.800000054495627</v>
      </c>
      <c r="AA10" s="773">
        <v>18.098571368626171</v>
      </c>
      <c r="AB10" s="773">
        <v>13.948571205139114</v>
      </c>
      <c r="AC10" s="774">
        <v>381.51428222656199</v>
      </c>
      <c r="AD10" s="773">
        <v>193.07428414480972</v>
      </c>
      <c r="AE10" s="773">
        <v>29.882857186453634</v>
      </c>
      <c r="AF10" s="773">
        <v>14.230000087193057</v>
      </c>
      <c r="AG10" s="773">
        <v>2.1289999825613801</v>
      </c>
      <c r="AH10" s="773">
        <v>258.36142839704183</v>
      </c>
      <c r="AI10" s="773">
        <v>87.34771401541569</v>
      </c>
      <c r="AP10" s="775">
        <v>2014</v>
      </c>
      <c r="AQ10" s="775">
        <v>2015</v>
      </c>
      <c r="AR10" s="775">
        <v>2016</v>
      </c>
      <c r="AS10" s="775">
        <v>2017</v>
      </c>
      <c r="AX10" s="775">
        <v>2014</v>
      </c>
      <c r="AY10" s="775">
        <v>2015</v>
      </c>
      <c r="AZ10" s="775">
        <v>2016</v>
      </c>
      <c r="BA10" s="775">
        <v>2017</v>
      </c>
      <c r="BC10" s="775">
        <v>2014</v>
      </c>
      <c r="BD10" s="775">
        <v>2015</v>
      </c>
      <c r="BE10" s="775">
        <v>2016</v>
      </c>
      <c r="BF10" s="775">
        <v>2017</v>
      </c>
    </row>
    <row r="11" spans="1:58" ht="14.25" customHeight="1">
      <c r="A11" s="204"/>
      <c r="B11" s="1018" t="s">
        <v>127</v>
      </c>
      <c r="C11" s="1021"/>
      <c r="D11" s="1022">
        <v>0</v>
      </c>
      <c r="E11" s="1022">
        <v>3.24</v>
      </c>
      <c r="F11" s="1013">
        <f t="shared" si="0"/>
        <v>-1</v>
      </c>
      <c r="G11" s="216"/>
      <c r="H11" s="216"/>
      <c r="I11" s="216"/>
      <c r="J11" s="199"/>
      <c r="K11" s="149"/>
      <c r="N11" s="758"/>
      <c r="O11" s="758"/>
      <c r="P11" s="758"/>
      <c r="Q11" s="759"/>
      <c r="R11" s="759"/>
      <c r="U11" s="762"/>
      <c r="V11" s="761"/>
      <c r="W11" s="760"/>
      <c r="X11" s="773">
        <v>82.4</v>
      </c>
      <c r="Y11" s="773">
        <v>111.64</v>
      </c>
      <c r="Z11" s="773">
        <v>24.53</v>
      </c>
      <c r="AA11" s="773">
        <v>25.12</v>
      </c>
      <c r="AB11" s="773">
        <v>21.56</v>
      </c>
      <c r="AC11" s="774">
        <v>431.35</v>
      </c>
      <c r="AD11" s="773">
        <v>173.3</v>
      </c>
      <c r="AE11" s="773">
        <v>37.090000000000003</v>
      </c>
      <c r="AF11" s="773">
        <v>19.02</v>
      </c>
      <c r="AG11" s="773">
        <v>5.39</v>
      </c>
      <c r="AH11" s="773">
        <v>372.98</v>
      </c>
      <c r="AI11" s="773">
        <v>113.44</v>
      </c>
      <c r="AO11" s="776">
        <v>1</v>
      </c>
      <c r="AP11" s="777">
        <v>133.74</v>
      </c>
      <c r="AQ11" s="777">
        <v>120.986000061035</v>
      </c>
      <c r="AR11" s="778">
        <v>138.54</v>
      </c>
      <c r="AS11" s="742">
        <v>93.1</v>
      </c>
      <c r="AW11" s="776">
        <v>1</v>
      </c>
      <c r="AX11" s="777">
        <v>111.015998840332</v>
      </c>
      <c r="AY11" s="777">
        <v>98.037002563476506</v>
      </c>
      <c r="AZ11" s="778">
        <v>119.86</v>
      </c>
      <c r="BA11" s="742">
        <v>27.56</v>
      </c>
      <c r="BB11" s="776">
        <v>1</v>
      </c>
      <c r="BC11" s="779">
        <v>176.68799662590013</v>
      </c>
      <c r="BD11" s="780">
        <v>77.525999411940418</v>
      </c>
      <c r="BE11" s="781">
        <v>150.22999999999999</v>
      </c>
      <c r="BF11" s="742">
        <v>122.2</v>
      </c>
    </row>
    <row r="12" spans="1:58" ht="14.25" customHeight="1">
      <c r="A12" s="204"/>
      <c r="B12" s="1019" t="s">
        <v>128</v>
      </c>
      <c r="C12" s="1023"/>
      <c r="D12" s="1024">
        <v>48.342132700000001</v>
      </c>
      <c r="E12" s="1024">
        <v>23.78</v>
      </c>
      <c r="F12" s="1015">
        <f t="shared" si="0"/>
        <v>1.0328903574432295</v>
      </c>
      <c r="G12" s="216"/>
      <c r="H12" s="216"/>
      <c r="I12" s="216"/>
      <c r="J12" s="199"/>
      <c r="K12" s="149"/>
      <c r="N12" s="758"/>
      <c r="O12" s="758"/>
      <c r="P12" s="758"/>
      <c r="Q12" s="759"/>
      <c r="R12" s="759"/>
      <c r="U12" s="762"/>
      <c r="V12" s="761">
        <v>4</v>
      </c>
      <c r="W12" s="760"/>
      <c r="X12" s="773">
        <v>61.07</v>
      </c>
      <c r="Y12" s="773">
        <v>95.39</v>
      </c>
      <c r="Z12" s="773">
        <v>19.45</v>
      </c>
      <c r="AA12" s="773">
        <v>17.23</v>
      </c>
      <c r="AB12" s="773">
        <v>15.99</v>
      </c>
      <c r="AC12" s="774">
        <v>273.22000000000003</v>
      </c>
      <c r="AD12" s="773">
        <v>127.94</v>
      </c>
      <c r="AE12" s="773">
        <v>28.03</v>
      </c>
      <c r="AF12" s="773">
        <v>19.78</v>
      </c>
      <c r="AG12" s="773">
        <v>2.48</v>
      </c>
      <c r="AH12" s="773">
        <v>269.07</v>
      </c>
      <c r="AI12" s="773">
        <v>134.16999999999999</v>
      </c>
      <c r="AO12" s="776">
        <v>2</v>
      </c>
      <c r="AP12" s="777">
        <v>140.50399780000001</v>
      </c>
      <c r="AQ12" s="777">
        <v>137.12399291992099</v>
      </c>
      <c r="AR12" s="778">
        <v>140.53</v>
      </c>
      <c r="AS12" s="742">
        <v>93.1</v>
      </c>
      <c r="AW12" s="776">
        <v>2</v>
      </c>
      <c r="AX12" s="777">
        <v>111.015998840332</v>
      </c>
      <c r="AY12" s="777">
        <v>126.60299682617099</v>
      </c>
      <c r="AZ12" s="778">
        <v>113.21</v>
      </c>
      <c r="BA12" s="742">
        <v>36.590000000000003</v>
      </c>
      <c r="BB12" s="776">
        <v>2</v>
      </c>
      <c r="BC12" s="779">
        <v>192.07700252532933</v>
      </c>
      <c r="BD12" s="780">
        <v>78.785000398754988</v>
      </c>
      <c r="BE12" s="781">
        <v>145.21</v>
      </c>
      <c r="BF12" s="742">
        <v>136.54</v>
      </c>
    </row>
    <row r="13" spans="1:58" ht="14.25" customHeight="1">
      <c r="A13" s="204"/>
      <c r="B13" s="1018" t="s">
        <v>129</v>
      </c>
      <c r="C13" s="1021"/>
      <c r="D13" s="1022">
        <v>142.50263340000001</v>
      </c>
      <c r="E13" s="1022">
        <v>86.47</v>
      </c>
      <c r="F13" s="1013">
        <f t="shared" si="0"/>
        <v>0.64800084884931197</v>
      </c>
      <c r="G13" s="216"/>
      <c r="H13" s="216"/>
      <c r="I13" s="216"/>
      <c r="J13" s="199"/>
      <c r="K13" s="149"/>
      <c r="N13" s="758"/>
      <c r="O13" s="758"/>
      <c r="P13" s="758"/>
      <c r="Q13" s="759"/>
      <c r="R13" s="759"/>
      <c r="U13" s="761"/>
      <c r="V13" s="761"/>
      <c r="W13" s="760"/>
      <c r="X13" s="773">
        <v>62.75</v>
      </c>
      <c r="Y13" s="773">
        <v>103.58</v>
      </c>
      <c r="Z13" s="773">
        <v>14.62</v>
      </c>
      <c r="AA13" s="773">
        <v>17.52</v>
      </c>
      <c r="AB13" s="773">
        <v>15.91</v>
      </c>
      <c r="AC13" s="774">
        <v>360.15</v>
      </c>
      <c r="AD13" s="773">
        <v>172</v>
      </c>
      <c r="AE13" s="773">
        <v>34.06</v>
      </c>
      <c r="AF13" s="773">
        <v>16.795000000000002</v>
      </c>
      <c r="AG13" s="773">
        <v>1.3140000000000001</v>
      </c>
      <c r="AH13" s="773">
        <v>373.63</v>
      </c>
      <c r="AI13" s="773">
        <v>134.30000000000001</v>
      </c>
      <c r="AO13" s="776">
        <v>3</v>
      </c>
      <c r="AP13" s="777">
        <v>140.5</v>
      </c>
      <c r="AQ13" s="777">
        <v>137.12399291992099</v>
      </c>
      <c r="AR13" s="778">
        <v>140.53</v>
      </c>
      <c r="AS13" s="742">
        <v>98.74</v>
      </c>
      <c r="AW13" s="776">
        <v>3</v>
      </c>
      <c r="AX13" s="777">
        <v>152.07</v>
      </c>
      <c r="AY13" s="777">
        <v>147.34800720214801</v>
      </c>
      <c r="AZ13" s="778">
        <v>117.64</v>
      </c>
      <c r="BA13" s="742">
        <v>63.18</v>
      </c>
      <c r="BB13" s="776">
        <v>3</v>
      </c>
      <c r="BC13" s="779">
        <v>234.58800000000002</v>
      </c>
      <c r="BD13" s="780">
        <v>76.62799982726554</v>
      </c>
      <c r="BE13" s="781">
        <v>143.88</v>
      </c>
      <c r="BF13" s="742">
        <v>170.81</v>
      </c>
    </row>
    <row r="14" spans="1:58" ht="14.25" customHeight="1">
      <c r="A14" s="204"/>
      <c r="B14" s="1019" t="s">
        <v>130</v>
      </c>
      <c r="C14" s="1023"/>
      <c r="D14" s="1024">
        <v>1.7130000000000001</v>
      </c>
      <c r="E14" s="1024">
        <v>1.52</v>
      </c>
      <c r="F14" s="1015">
        <f t="shared" si="0"/>
        <v>0.12697368421052635</v>
      </c>
      <c r="G14" s="216"/>
      <c r="H14" s="216"/>
      <c r="I14" s="216"/>
      <c r="J14" s="199"/>
      <c r="K14" s="149"/>
      <c r="N14" s="758"/>
      <c r="O14" s="758"/>
      <c r="P14" s="758"/>
      <c r="Q14" s="759"/>
      <c r="R14" s="759"/>
      <c r="U14" s="761"/>
      <c r="V14" s="761"/>
      <c r="W14" s="760"/>
      <c r="X14" s="773">
        <v>71.03</v>
      </c>
      <c r="Y14" s="773">
        <v>145.91</v>
      </c>
      <c r="Z14" s="773">
        <v>15.904999999999999</v>
      </c>
      <c r="AA14" s="773">
        <v>18.044</v>
      </c>
      <c r="AB14" s="773">
        <v>14.96</v>
      </c>
      <c r="AC14" s="774">
        <v>369.98</v>
      </c>
      <c r="AD14" s="773">
        <v>175.17</v>
      </c>
      <c r="AE14" s="773">
        <v>43.62</v>
      </c>
      <c r="AF14" s="773">
        <v>14.701000000000001</v>
      </c>
      <c r="AG14" s="773">
        <v>1.1140000000000001</v>
      </c>
      <c r="AH14" s="773">
        <v>404.34</v>
      </c>
      <c r="AI14" s="773">
        <v>129.29</v>
      </c>
      <c r="AO14" s="776">
        <v>4</v>
      </c>
      <c r="AP14" s="777">
        <v>163.19800000000001</v>
      </c>
      <c r="AQ14" s="777">
        <v>150.91200256347599</v>
      </c>
      <c r="AR14" s="778">
        <v>137.44</v>
      </c>
      <c r="AS14" s="742">
        <v>98.74</v>
      </c>
      <c r="AW14" s="776">
        <v>4</v>
      </c>
      <c r="AX14" s="777">
        <v>203.96</v>
      </c>
      <c r="AY14" s="777">
        <v>161.61799619999999</v>
      </c>
      <c r="AZ14" s="778">
        <v>117.64</v>
      </c>
      <c r="BA14" s="742">
        <v>113.21</v>
      </c>
      <c r="BB14" s="776">
        <v>4</v>
      </c>
      <c r="BC14" s="779">
        <v>232.04400016784652</v>
      </c>
      <c r="BD14" s="780">
        <v>82.207001742533564</v>
      </c>
      <c r="BE14" s="781">
        <v>139.38200000000001</v>
      </c>
      <c r="BF14" s="742">
        <v>186.39</v>
      </c>
    </row>
    <row r="15" spans="1:58" ht="14.25" customHeight="1">
      <c r="A15" s="204"/>
      <c r="B15" s="1018" t="s">
        <v>131</v>
      </c>
      <c r="C15" s="1021"/>
      <c r="D15" s="1022">
        <v>24.029</v>
      </c>
      <c r="E15" s="1022">
        <v>14.28</v>
      </c>
      <c r="F15" s="1013">
        <f t="shared" si="0"/>
        <v>0.68270308123249301</v>
      </c>
      <c r="G15" s="216"/>
      <c r="H15" s="216"/>
      <c r="I15" s="216"/>
      <c r="J15" s="199"/>
      <c r="K15" s="149"/>
      <c r="N15" s="758"/>
      <c r="O15" s="782"/>
      <c r="P15" s="758"/>
      <c r="Q15" s="759"/>
      <c r="R15" s="759"/>
      <c r="U15" s="761"/>
      <c r="V15" s="761"/>
      <c r="W15" s="760"/>
      <c r="X15" s="773">
        <v>79.42857142857136</v>
      </c>
      <c r="Y15" s="773">
        <v>146.2477155412943</v>
      </c>
      <c r="Z15" s="773">
        <v>34.528000150408026</v>
      </c>
      <c r="AA15" s="773">
        <v>19.531571524483784</v>
      </c>
      <c r="AB15" s="773">
        <v>16.602428981235999</v>
      </c>
      <c r="AC15" s="774">
        <v>362.92442975725425</v>
      </c>
      <c r="AD15" s="773">
        <v>172.78000313895041</v>
      </c>
      <c r="AE15" s="773">
        <v>37.718571254185221</v>
      </c>
      <c r="AF15" s="773">
        <v>12.252857208251928</v>
      </c>
      <c r="AG15" s="773">
        <v>1.0977142708642085</v>
      </c>
      <c r="AH15" s="773">
        <v>396.4942801339281</v>
      </c>
      <c r="AI15" s="773">
        <v>108.11000061035121</v>
      </c>
      <c r="AO15" s="776">
        <v>5</v>
      </c>
      <c r="AP15" s="777">
        <v>163.19800000000001</v>
      </c>
      <c r="AQ15" s="777">
        <v>150.91200256347599</v>
      </c>
      <c r="AR15" s="778">
        <v>137.44</v>
      </c>
      <c r="AS15" s="742">
        <v>125.15</v>
      </c>
      <c r="AW15" s="776">
        <v>5</v>
      </c>
      <c r="AX15" s="777">
        <v>235.55</v>
      </c>
      <c r="AY15" s="777">
        <v>191.21299743652301</v>
      </c>
      <c r="AZ15" s="778">
        <v>133.43</v>
      </c>
      <c r="BA15" s="742">
        <v>156.82</v>
      </c>
      <c r="BB15" s="776">
        <v>5</v>
      </c>
      <c r="BC15" s="779">
        <v>229.71699501037588</v>
      </c>
      <c r="BD15" s="780">
        <v>99.395001649856425</v>
      </c>
      <c r="BE15" s="781">
        <v>135.79099489999999</v>
      </c>
      <c r="BF15" s="742">
        <v>204.81</v>
      </c>
    </row>
    <row r="16" spans="1:58" ht="14.25" customHeight="1">
      <c r="A16" s="204"/>
      <c r="B16" s="1019" t="s">
        <v>132</v>
      </c>
      <c r="C16" s="1023"/>
      <c r="D16" s="1024">
        <v>22.074999999999999</v>
      </c>
      <c r="E16" s="1024">
        <v>7.76</v>
      </c>
      <c r="F16" s="1015">
        <f t="shared" si="0"/>
        <v>1.8447164948453607</v>
      </c>
      <c r="G16" s="216"/>
      <c r="H16" s="216"/>
      <c r="I16" s="216"/>
      <c r="J16" s="199"/>
      <c r="K16" s="149"/>
      <c r="U16" s="761"/>
      <c r="V16" s="761">
        <v>8</v>
      </c>
      <c r="W16" s="760"/>
      <c r="X16" s="773">
        <v>95.671427045549564</v>
      </c>
      <c r="Y16" s="773">
        <v>310.30528479999998</v>
      </c>
      <c r="Z16" s="773">
        <v>123.4721418</v>
      </c>
      <c r="AA16" s="773">
        <v>21.873999999999999</v>
      </c>
      <c r="AB16" s="773">
        <v>19.75271429</v>
      </c>
      <c r="AC16" s="774">
        <v>428.29571529999998</v>
      </c>
      <c r="AD16" s="773">
        <v>191.44571139999999</v>
      </c>
      <c r="AE16" s="773">
        <v>49.187142510000001</v>
      </c>
      <c r="AF16" s="773">
        <v>12.017142979999999</v>
      </c>
      <c r="AG16" s="773">
        <v>1.644428577</v>
      </c>
      <c r="AH16" s="773">
        <v>277.80142869999997</v>
      </c>
      <c r="AI16" s="773">
        <v>81.150284900000003</v>
      </c>
      <c r="AO16" s="776">
        <v>6</v>
      </c>
      <c r="AP16" s="777">
        <v>163.19800000000001</v>
      </c>
      <c r="AQ16" s="777">
        <v>170.628005981445</v>
      </c>
      <c r="AR16" s="778">
        <v>137.44</v>
      </c>
      <c r="AS16" s="742">
        <v>125.15</v>
      </c>
      <c r="AW16" s="776">
        <v>6</v>
      </c>
      <c r="AX16" s="777">
        <v>257.39999999999998</v>
      </c>
      <c r="AY16" s="777">
        <v>216.95199584960901</v>
      </c>
      <c r="AZ16" s="778">
        <v>159.21</v>
      </c>
      <c r="BA16" s="742">
        <v>168.88</v>
      </c>
      <c r="BB16" s="776">
        <v>6</v>
      </c>
      <c r="BC16" s="779">
        <v>228.29300178527819</v>
      </c>
      <c r="BD16" s="780">
        <v>122.14100027084339</v>
      </c>
      <c r="BE16" s="781">
        <v>150.04800030000001</v>
      </c>
      <c r="BF16" s="742">
        <v>201.83</v>
      </c>
    </row>
    <row r="17" spans="1:69" ht="14.25" customHeight="1">
      <c r="A17" s="204"/>
      <c r="B17" s="1018" t="s">
        <v>133</v>
      </c>
      <c r="C17" s="1021"/>
      <c r="D17" s="1022">
        <v>11.30426671</v>
      </c>
      <c r="E17" s="1022">
        <v>7.76</v>
      </c>
      <c r="F17" s="1013">
        <f t="shared" si="0"/>
        <v>0.45673540077319597</v>
      </c>
      <c r="G17" s="216"/>
      <c r="H17" s="216"/>
      <c r="I17" s="216"/>
      <c r="J17" s="199"/>
      <c r="K17" s="149"/>
      <c r="U17" s="761"/>
      <c r="V17" s="761"/>
      <c r="W17" s="760"/>
      <c r="X17" s="773">
        <v>101.84</v>
      </c>
      <c r="Y17" s="773">
        <v>232.7</v>
      </c>
      <c r="Z17" s="773">
        <v>127.05</v>
      </c>
      <c r="AA17" s="773">
        <v>25.35</v>
      </c>
      <c r="AB17" s="773">
        <v>21.95</v>
      </c>
      <c r="AC17" s="774">
        <v>383.16</v>
      </c>
      <c r="AD17" s="773">
        <v>140.93</v>
      </c>
      <c r="AE17" s="773">
        <v>38.619999999999997</v>
      </c>
      <c r="AF17" s="773">
        <v>12</v>
      </c>
      <c r="AG17" s="773">
        <v>1.43</v>
      </c>
      <c r="AH17" s="773">
        <v>179.2</v>
      </c>
      <c r="AI17" s="773">
        <v>58.33</v>
      </c>
      <c r="AO17" s="776">
        <v>7</v>
      </c>
      <c r="AP17" s="777">
        <v>180.73800659179599</v>
      </c>
      <c r="AQ17" s="777">
        <v>170.628005981445</v>
      </c>
      <c r="AR17" s="778">
        <v>151.05000000000001</v>
      </c>
      <c r="AS17" s="742">
        <v>142.99</v>
      </c>
      <c r="AW17" s="776">
        <v>7</v>
      </c>
      <c r="AX17" s="777">
        <v>300.037994384765</v>
      </c>
      <c r="AY17" s="777">
        <v>240.95399475097599</v>
      </c>
      <c r="AZ17" s="778">
        <v>186.18</v>
      </c>
      <c r="BA17" s="742">
        <v>196.28</v>
      </c>
      <c r="BB17" s="776">
        <v>7</v>
      </c>
      <c r="BC17" s="779">
        <v>224.18200111389126</v>
      </c>
      <c r="BD17" s="780">
        <v>164.75300073623634</v>
      </c>
      <c r="BE17" s="781">
        <v>174.31999970000001</v>
      </c>
      <c r="BF17" s="742">
        <v>199.6</v>
      </c>
    </row>
    <row r="18" spans="1:69" ht="14.25" customHeight="1">
      <c r="A18" s="204"/>
      <c r="B18" s="1019" t="s">
        <v>134</v>
      </c>
      <c r="C18" s="1023"/>
      <c r="D18" s="1024">
        <v>51.688732909999999</v>
      </c>
      <c r="E18" s="1024">
        <v>29.34</v>
      </c>
      <c r="F18" s="1015">
        <f t="shared" si="0"/>
        <v>0.76171550477164274</v>
      </c>
      <c r="G18" s="216"/>
      <c r="H18" s="216"/>
      <c r="I18" s="216"/>
      <c r="J18" s="199"/>
      <c r="K18" s="157"/>
      <c r="U18" s="761"/>
      <c r="V18" s="761"/>
      <c r="W18" s="760"/>
      <c r="X18" s="773">
        <v>111.7285712</v>
      </c>
      <c r="Y18" s="773">
        <v>313.02366640000002</v>
      </c>
      <c r="Z18" s="773">
        <v>102.4850019</v>
      </c>
      <c r="AA18" s="773">
        <v>32.583857129999998</v>
      </c>
      <c r="AB18" s="773">
        <v>16.16099998</v>
      </c>
      <c r="AC18" s="774">
        <v>557.40757099999996</v>
      </c>
      <c r="AD18" s="773">
        <v>175.57571630000001</v>
      </c>
      <c r="AE18" s="773">
        <v>47.68142864</v>
      </c>
      <c r="AF18" s="773">
        <v>12.001428600000001</v>
      </c>
      <c r="AG18" s="773">
        <v>1.4118571280000001</v>
      </c>
      <c r="AH18" s="773">
        <v>158.30857409999999</v>
      </c>
      <c r="AI18" s="773">
        <v>48.130142759999998</v>
      </c>
      <c r="AO18" s="776">
        <v>8</v>
      </c>
      <c r="AP18" s="777">
        <v>199.62100219999999</v>
      </c>
      <c r="AQ18" s="777">
        <v>170.628005981445</v>
      </c>
      <c r="AR18" s="778">
        <v>151.05000000000001</v>
      </c>
      <c r="AS18" s="742">
        <v>142.99</v>
      </c>
      <c r="AW18" s="776">
        <v>8</v>
      </c>
      <c r="AX18" s="777">
        <v>326.67999270000001</v>
      </c>
      <c r="AY18" s="777">
        <v>240.95399475097599</v>
      </c>
      <c r="AZ18" s="778">
        <v>206.54</v>
      </c>
      <c r="BA18" s="742">
        <v>230.19</v>
      </c>
      <c r="BB18" s="776">
        <v>8</v>
      </c>
      <c r="BC18" s="779">
        <v>220.41400382999998</v>
      </c>
      <c r="BD18" s="780">
        <v>173.15699958801241</v>
      </c>
      <c r="BE18" s="781">
        <v>262.93500039999998</v>
      </c>
      <c r="BF18" s="742">
        <v>214.34</v>
      </c>
    </row>
    <row r="19" spans="1:69" ht="14.25" customHeight="1">
      <c r="A19" s="204"/>
      <c r="B19" s="1018" t="s">
        <v>135</v>
      </c>
      <c r="C19" s="1021"/>
      <c r="D19" s="1022">
        <v>20.993527539999999</v>
      </c>
      <c r="E19" s="1022">
        <v>12.43</v>
      </c>
      <c r="F19" s="1013">
        <f t="shared" si="0"/>
        <v>0.68894026870474656</v>
      </c>
      <c r="G19" s="216"/>
      <c r="H19" s="216"/>
      <c r="I19" s="216"/>
      <c r="J19" s="199" t="s">
        <v>643</v>
      </c>
      <c r="K19" s="157"/>
      <c r="U19" s="761"/>
      <c r="V19" s="761"/>
      <c r="W19" s="760"/>
      <c r="X19" s="773">
        <v>107.21428571428528</v>
      </c>
      <c r="Y19" s="773">
        <v>264.70640258789024</v>
      </c>
      <c r="Z19" s="773">
        <v>100.62920074462855</v>
      </c>
      <c r="AA19" s="773">
        <v>35.707000187465077</v>
      </c>
      <c r="AB19" s="773">
        <v>20.230571338108572</v>
      </c>
      <c r="AC19" s="774">
        <v>738.35199846540127</v>
      </c>
      <c r="AD19" s="773">
        <v>222.98999895368257</v>
      </c>
      <c r="AE19" s="773">
        <v>58.7428567068917</v>
      </c>
      <c r="AF19" s="773">
        <v>11.715714318411687</v>
      </c>
      <c r="AG19" s="773">
        <v>1.4087142603737945</v>
      </c>
      <c r="AH19" s="773">
        <v>187.32428414480987</v>
      </c>
      <c r="AI19" s="773">
        <v>66.01142992292128</v>
      </c>
      <c r="AO19" s="776">
        <v>9</v>
      </c>
      <c r="AP19" s="777">
        <v>199.62100219999999</v>
      </c>
      <c r="AQ19" s="777">
        <v>185.25</v>
      </c>
      <c r="AR19" s="778">
        <v>165.01</v>
      </c>
      <c r="AS19" s="742">
        <v>159.53</v>
      </c>
      <c r="AW19" s="776">
        <v>9</v>
      </c>
      <c r="AX19" s="777">
        <v>332.71</v>
      </c>
      <c r="AY19" s="777">
        <v>274.18798828125</v>
      </c>
      <c r="AZ19" s="778">
        <v>240.95</v>
      </c>
      <c r="BA19" s="742">
        <v>249.13</v>
      </c>
      <c r="BB19" s="776">
        <v>9</v>
      </c>
      <c r="BC19" s="779">
        <v>218.33100054931617</v>
      </c>
      <c r="BD19" s="780">
        <v>186.28200244903536</v>
      </c>
      <c r="BE19" s="781">
        <v>279.08800120000001</v>
      </c>
      <c r="BF19" s="742">
        <v>250.89</v>
      </c>
    </row>
    <row r="20" spans="1:69" ht="14.25" customHeight="1">
      <c r="A20" s="204"/>
      <c r="B20" s="1019" t="s">
        <v>136</v>
      </c>
      <c r="C20" s="1023"/>
      <c r="D20" s="1024">
        <v>0</v>
      </c>
      <c r="E20" s="1024">
        <v>4.78</v>
      </c>
      <c r="F20" s="1015">
        <f t="shared" si="0"/>
        <v>-1</v>
      </c>
      <c r="G20" s="216"/>
      <c r="H20" s="216"/>
      <c r="I20" s="216"/>
      <c r="J20" s="199"/>
      <c r="K20" s="161"/>
      <c r="U20" s="761"/>
      <c r="V20" s="761">
        <v>12</v>
      </c>
      <c r="W20" s="760"/>
      <c r="X20" s="773">
        <v>105.2142846</v>
      </c>
      <c r="Y20" s="773">
        <v>260.1815709</v>
      </c>
      <c r="Z20" s="773">
        <v>165.7174268</v>
      </c>
      <c r="AA20" s="773">
        <v>31.82685661</v>
      </c>
      <c r="AB20" s="773">
        <v>9.8735712600000003</v>
      </c>
      <c r="AC20" s="774">
        <v>531.9642857</v>
      </c>
      <c r="AD20" s="773">
        <v>193.36714169999999</v>
      </c>
      <c r="AE20" s="773">
        <v>60.019999910000003</v>
      </c>
      <c r="AF20" s="773">
        <v>11.001428600000001</v>
      </c>
      <c r="AG20" s="773">
        <v>1.3644285709999999</v>
      </c>
      <c r="AH20" s="773">
        <v>215.06571310000001</v>
      </c>
      <c r="AI20" s="773">
        <v>62.787142070000002</v>
      </c>
      <c r="AO20" s="776">
        <v>10</v>
      </c>
      <c r="AP20" s="777">
        <v>199.62100219999999</v>
      </c>
      <c r="AQ20" s="777">
        <v>185.25</v>
      </c>
      <c r="AR20" s="778">
        <v>165.01</v>
      </c>
      <c r="AS20" s="742">
        <v>159.53</v>
      </c>
      <c r="AW20" s="776">
        <v>10</v>
      </c>
      <c r="AX20" s="777">
        <v>332.70800780000002</v>
      </c>
      <c r="AY20" s="777">
        <v>288.45</v>
      </c>
      <c r="AZ20" s="778">
        <v>279.86</v>
      </c>
      <c r="BA20" s="742">
        <v>311.77999999999997</v>
      </c>
      <c r="BB20" s="776">
        <v>10</v>
      </c>
      <c r="BC20" s="779">
        <v>215.62899492000003</v>
      </c>
      <c r="BD20" s="780">
        <v>223.25000000000003</v>
      </c>
      <c r="BE20" s="781">
        <v>283.7940006</v>
      </c>
      <c r="BF20" s="742">
        <v>299</v>
      </c>
    </row>
    <row r="21" spans="1:69" s="162" customFormat="1" ht="14.25" customHeight="1">
      <c r="A21" s="204"/>
      <c r="B21" s="1018" t="s">
        <v>137</v>
      </c>
      <c r="C21" s="1021"/>
      <c r="D21" s="1022">
        <v>0.86703333299999996</v>
      </c>
      <c r="E21" s="1022">
        <v>9.17</v>
      </c>
      <c r="F21" s="1013">
        <f t="shared" si="0"/>
        <v>-0.90544892769901852</v>
      </c>
      <c r="G21" s="216"/>
      <c r="H21" s="216"/>
      <c r="I21" s="216"/>
      <c r="J21" s="199"/>
      <c r="K21" s="157"/>
      <c r="N21" s="744"/>
      <c r="O21" s="744"/>
      <c r="P21" s="744"/>
      <c r="Q21" s="744"/>
      <c r="R21" s="744"/>
      <c r="S21" s="744"/>
      <c r="T21" s="744"/>
      <c r="U21" s="761"/>
      <c r="V21" s="761"/>
      <c r="W21" s="760"/>
      <c r="X21" s="773">
        <v>85.84</v>
      </c>
      <c r="Y21" s="773">
        <v>163.47999999999999</v>
      </c>
      <c r="Z21" s="773">
        <v>81.83</v>
      </c>
      <c r="AA21" s="773">
        <v>24.225000000000001</v>
      </c>
      <c r="AB21" s="773">
        <v>10.32</v>
      </c>
      <c r="AC21" s="774">
        <v>277.75099999999998</v>
      </c>
      <c r="AD21" s="773">
        <v>132.26300000000001</v>
      </c>
      <c r="AE21" s="773">
        <v>35.963999999999999</v>
      </c>
      <c r="AF21" s="773">
        <v>10.43</v>
      </c>
      <c r="AG21" s="773">
        <v>1.35</v>
      </c>
      <c r="AH21" s="773">
        <v>145.36000000000001</v>
      </c>
      <c r="AI21" s="773">
        <v>49.43</v>
      </c>
      <c r="AJ21" s="744"/>
      <c r="AK21" s="744"/>
      <c r="AL21" s="744"/>
      <c r="AM21" s="744"/>
      <c r="AN21" s="744"/>
      <c r="AO21" s="776">
        <v>11</v>
      </c>
      <c r="AP21" s="777">
        <v>218.65400695800699</v>
      </c>
      <c r="AQ21" s="777">
        <v>203.9</v>
      </c>
      <c r="AR21" s="778">
        <v>186.45</v>
      </c>
      <c r="AS21" s="744">
        <v>184.94</v>
      </c>
      <c r="AT21" s="744"/>
      <c r="AU21" s="744"/>
      <c r="AV21" s="744"/>
      <c r="AW21" s="776">
        <v>11</v>
      </c>
      <c r="AX21" s="777">
        <v>363.43499755859301</v>
      </c>
      <c r="AY21" s="777">
        <v>311.77999999999997</v>
      </c>
      <c r="AZ21" s="778">
        <v>308.83</v>
      </c>
      <c r="BA21" s="744">
        <v>332.71</v>
      </c>
      <c r="BB21" s="776">
        <v>11</v>
      </c>
      <c r="BC21" s="779">
        <v>222.04299736022926</v>
      </c>
      <c r="BD21" s="780">
        <v>237.42999999999998</v>
      </c>
      <c r="BE21" s="781">
        <v>286.24</v>
      </c>
      <c r="BF21" s="744">
        <v>321.02999999999997</v>
      </c>
      <c r="BG21" s="744"/>
      <c r="BH21" s="744"/>
      <c r="BI21" s="744"/>
      <c r="BJ21" s="357"/>
      <c r="BK21" s="357"/>
      <c r="BL21" s="357"/>
      <c r="BM21" s="357"/>
      <c r="BN21" s="357"/>
      <c r="BO21" s="357"/>
      <c r="BP21" s="357"/>
      <c r="BQ21" s="357"/>
    </row>
    <row r="22" spans="1:69" s="162" customFormat="1" ht="14.25" customHeight="1">
      <c r="A22" s="204"/>
      <c r="B22" s="1019" t="s">
        <v>138</v>
      </c>
      <c r="C22" s="1023"/>
      <c r="D22" s="1024">
        <v>5.1333330000000003E-3</v>
      </c>
      <c r="E22" s="1024">
        <v>0.84</v>
      </c>
      <c r="F22" s="1015">
        <f t="shared" si="0"/>
        <v>-0.99388888928571428</v>
      </c>
      <c r="G22" s="216"/>
      <c r="H22" s="216"/>
      <c r="I22" s="216"/>
      <c r="J22" s="199"/>
      <c r="K22" s="157"/>
      <c r="N22" s="744"/>
      <c r="O22" s="744"/>
      <c r="P22" s="744"/>
      <c r="Q22" s="744"/>
      <c r="R22" s="744"/>
      <c r="S22" s="744"/>
      <c r="T22" s="744"/>
      <c r="U22" s="761"/>
      <c r="V22" s="761"/>
      <c r="W22" s="760"/>
      <c r="X22" s="773">
        <v>60.343000000000004</v>
      </c>
      <c r="Y22" s="773">
        <v>101.372</v>
      </c>
      <c r="Z22" s="773">
        <v>38.957999999999998</v>
      </c>
      <c r="AA22" s="773">
        <v>17.963999999999999</v>
      </c>
      <c r="AB22" s="773">
        <v>11.87</v>
      </c>
      <c r="AC22" s="774">
        <v>251.89099999999999</v>
      </c>
      <c r="AD22" s="773">
        <v>209.01</v>
      </c>
      <c r="AE22" s="773">
        <v>24.754000000000001</v>
      </c>
      <c r="AF22" s="773">
        <v>9.0090000000000003</v>
      </c>
      <c r="AG22" s="773">
        <v>1.3260000000000001</v>
      </c>
      <c r="AH22" s="773">
        <v>124.146</v>
      </c>
      <c r="AI22" s="773">
        <v>54.344000000000001</v>
      </c>
      <c r="AJ22" s="744"/>
      <c r="AK22" s="744"/>
      <c r="AL22" s="744"/>
      <c r="AM22" s="744"/>
      <c r="AN22" s="744"/>
      <c r="AO22" s="776">
        <v>12</v>
      </c>
      <c r="AP22" s="777">
        <v>218.65400695800699</v>
      </c>
      <c r="AQ22" s="777">
        <v>203.9</v>
      </c>
      <c r="AR22" s="778">
        <v>186.45</v>
      </c>
      <c r="AS22" s="744">
        <v>184.94</v>
      </c>
      <c r="AT22" s="744"/>
      <c r="AU22" s="744"/>
      <c r="AV22" s="744"/>
      <c r="AW22" s="776">
        <v>12</v>
      </c>
      <c r="AX22" s="777">
        <v>404.84201050000001</v>
      </c>
      <c r="AY22" s="777">
        <v>314.74099731445301</v>
      </c>
      <c r="AZ22" s="778">
        <v>308.83</v>
      </c>
      <c r="BA22" s="744">
        <v>344.88</v>
      </c>
      <c r="BB22" s="776">
        <v>12</v>
      </c>
      <c r="BC22" s="779">
        <v>222.46699903000001</v>
      </c>
      <c r="BD22" s="780">
        <v>259.42500019073447</v>
      </c>
      <c r="BE22" s="781">
        <v>285.0129948</v>
      </c>
      <c r="BF22" s="744">
        <v>332.35</v>
      </c>
      <c r="BG22" s="744"/>
      <c r="BH22" s="744"/>
      <c r="BI22" s="744"/>
      <c r="BJ22" s="357"/>
      <c r="BK22" s="357"/>
      <c r="BL22" s="357"/>
      <c r="BM22" s="357"/>
      <c r="BN22" s="357"/>
      <c r="BO22" s="357"/>
      <c r="BP22" s="357"/>
      <c r="BQ22" s="357"/>
    </row>
    <row r="23" spans="1:69" s="162" customFormat="1" ht="14.25" customHeight="1">
      <c r="A23" s="204"/>
      <c r="B23" s="1018" t="s">
        <v>139</v>
      </c>
      <c r="C23" s="1021"/>
      <c r="D23" s="1022">
        <v>0</v>
      </c>
      <c r="E23" s="1022">
        <v>0</v>
      </c>
      <c r="F23" s="1013" t="str">
        <f t="shared" si="0"/>
        <v/>
      </c>
      <c r="G23" s="216"/>
      <c r="H23" s="216"/>
      <c r="I23" s="216"/>
      <c r="J23" s="199"/>
      <c r="K23" s="157"/>
      <c r="N23" s="744"/>
      <c r="O23" s="744"/>
      <c r="P23" s="744"/>
      <c r="Q23" s="744"/>
      <c r="R23" s="744"/>
      <c r="S23" s="744"/>
      <c r="T23" s="744"/>
      <c r="U23" s="761"/>
      <c r="V23" s="761"/>
      <c r="W23" s="760"/>
      <c r="X23" s="773">
        <v>45.5</v>
      </c>
      <c r="Y23" s="773">
        <v>86.66</v>
      </c>
      <c r="Z23" s="773">
        <v>30.167999999999999</v>
      </c>
      <c r="AA23" s="773">
        <v>15.83</v>
      </c>
      <c r="AB23" s="773">
        <v>10.039999999999999</v>
      </c>
      <c r="AC23" s="774">
        <v>183.58199999999999</v>
      </c>
      <c r="AD23" s="773">
        <v>95.99</v>
      </c>
      <c r="AE23" s="773">
        <v>26.423999999999999</v>
      </c>
      <c r="AF23" s="773">
        <v>9</v>
      </c>
      <c r="AG23" s="773">
        <v>1.319</v>
      </c>
      <c r="AH23" s="773">
        <v>97.190700000000007</v>
      </c>
      <c r="AI23" s="773">
        <v>41.814</v>
      </c>
      <c r="AJ23" s="744"/>
      <c r="AK23" s="744"/>
      <c r="AL23" s="744"/>
      <c r="AM23" s="744"/>
      <c r="AN23" s="744"/>
      <c r="AO23" s="776">
        <v>13</v>
      </c>
      <c r="AP23" s="777">
        <v>220.94</v>
      </c>
      <c r="AQ23" s="777">
        <v>221.62</v>
      </c>
      <c r="AR23" s="778">
        <v>195.65</v>
      </c>
      <c r="AS23" s="744">
        <v>203.73</v>
      </c>
      <c r="AT23" s="744"/>
      <c r="AU23" s="744"/>
      <c r="AV23" s="744"/>
      <c r="AW23" s="776">
        <v>13</v>
      </c>
      <c r="AX23" s="777">
        <v>395.14</v>
      </c>
      <c r="AY23" s="777">
        <v>323.68</v>
      </c>
      <c r="AZ23" s="778">
        <v>308.83</v>
      </c>
      <c r="BA23" s="744">
        <v>338.77</v>
      </c>
      <c r="BB23" s="776">
        <v>13</v>
      </c>
      <c r="BC23" s="779">
        <v>220.64399999999998</v>
      </c>
      <c r="BD23" s="780">
        <v>263.17400000000004</v>
      </c>
      <c r="BE23" s="781">
        <v>279.9690008</v>
      </c>
      <c r="BF23" s="744">
        <v>366.03</v>
      </c>
      <c r="BG23" s="744"/>
      <c r="BH23" s="744"/>
      <c r="BI23" s="744"/>
      <c r="BJ23" s="357"/>
      <c r="BK23" s="357"/>
      <c r="BL23" s="357"/>
      <c r="BM23" s="357"/>
      <c r="BN23" s="357"/>
      <c r="BO23" s="357"/>
      <c r="BP23" s="357"/>
      <c r="BQ23" s="357"/>
    </row>
    <row r="24" spans="1:69" s="162" customFormat="1" ht="14.25" customHeight="1">
      <c r="A24" s="204"/>
      <c r="B24" s="1019" t="s">
        <v>140</v>
      </c>
      <c r="C24" s="1023"/>
      <c r="D24" s="1024">
        <v>26.436966640000001</v>
      </c>
      <c r="E24" s="1024">
        <v>16.18</v>
      </c>
      <c r="F24" s="1015">
        <f t="shared" si="0"/>
        <v>0.63392871693448716</v>
      </c>
      <c r="G24" s="216"/>
      <c r="H24" s="216"/>
      <c r="I24" s="216"/>
      <c r="J24" s="199"/>
      <c r="K24" s="157"/>
      <c r="N24" s="744"/>
      <c r="O24" s="744"/>
      <c r="P24" s="744"/>
      <c r="Q24" s="744"/>
      <c r="R24" s="744"/>
      <c r="S24" s="744"/>
      <c r="T24" s="744"/>
      <c r="U24" s="761"/>
      <c r="V24" s="761">
        <v>16</v>
      </c>
      <c r="W24" s="760"/>
      <c r="X24" s="773">
        <v>43.256999999999998</v>
      </c>
      <c r="Y24" s="773">
        <v>82.16</v>
      </c>
      <c r="Z24" s="773">
        <v>40.76</v>
      </c>
      <c r="AA24" s="773">
        <v>15.3</v>
      </c>
      <c r="AB24" s="773">
        <v>9.1</v>
      </c>
      <c r="AC24" s="774">
        <v>155.88999999999999</v>
      </c>
      <c r="AD24" s="773">
        <v>89.72</v>
      </c>
      <c r="AE24" s="773">
        <v>20.83</v>
      </c>
      <c r="AF24" s="773">
        <v>9</v>
      </c>
      <c r="AG24" s="773">
        <v>1.3069999999999999</v>
      </c>
      <c r="AH24" s="773">
        <v>89.46</v>
      </c>
      <c r="AI24" s="773">
        <v>33.630000000000003</v>
      </c>
      <c r="AJ24" s="744"/>
      <c r="AK24" s="744"/>
      <c r="AL24" s="744"/>
      <c r="AM24" s="744"/>
      <c r="AN24" s="744"/>
      <c r="AO24" s="776">
        <v>14</v>
      </c>
      <c r="AP24" s="777">
        <v>220.94</v>
      </c>
      <c r="AQ24" s="777">
        <v>221.62</v>
      </c>
      <c r="AR24" s="778">
        <v>195.65</v>
      </c>
      <c r="AS24" s="744">
        <v>203.73</v>
      </c>
      <c r="AT24" s="744"/>
      <c r="AU24" s="744"/>
      <c r="AV24" s="744"/>
      <c r="AW24" s="776">
        <v>14</v>
      </c>
      <c r="AX24" s="777">
        <v>376</v>
      </c>
      <c r="AY24" s="777">
        <v>323.68</v>
      </c>
      <c r="AZ24" s="778">
        <v>302.95999999999998</v>
      </c>
      <c r="BA24" s="744">
        <v>338.78</v>
      </c>
      <c r="BB24" s="776">
        <v>14</v>
      </c>
      <c r="BC24" s="779">
        <v>223.27600000000001</v>
      </c>
      <c r="BD24" s="780">
        <v>268.62</v>
      </c>
      <c r="BE24" s="781">
        <v>286.5410023</v>
      </c>
      <c r="BF24" s="744">
        <v>382.58</v>
      </c>
      <c r="BG24" s="744"/>
      <c r="BH24" s="744"/>
      <c r="BI24" s="744"/>
      <c r="BJ24" s="357"/>
      <c r="BK24" s="357"/>
      <c r="BL24" s="357"/>
      <c r="BM24" s="357"/>
      <c r="BN24" s="357"/>
      <c r="BO24" s="357"/>
      <c r="BP24" s="357"/>
      <c r="BQ24" s="357"/>
    </row>
    <row r="25" spans="1:69" s="162" customFormat="1" ht="14.25" customHeight="1">
      <c r="A25" s="132"/>
      <c r="B25" s="1018" t="s">
        <v>141</v>
      </c>
      <c r="C25" s="1021"/>
      <c r="D25" s="1022">
        <v>2.889681999</v>
      </c>
      <c r="E25" s="1022">
        <v>4.24</v>
      </c>
      <c r="F25" s="1013">
        <f t="shared" si="0"/>
        <v>-0.31847122665094341</v>
      </c>
      <c r="G25" s="236"/>
      <c r="H25" s="216"/>
      <c r="I25" s="221"/>
      <c r="J25" s="199"/>
      <c r="K25" s="157"/>
      <c r="N25" s="744"/>
      <c r="O25" s="744"/>
      <c r="P25" s="744"/>
      <c r="Q25" s="744"/>
      <c r="R25" s="744"/>
      <c r="S25" s="744"/>
      <c r="T25" s="744"/>
      <c r="U25" s="761"/>
      <c r="V25" s="761"/>
      <c r="W25" s="760"/>
      <c r="X25" s="773">
        <v>50.91</v>
      </c>
      <c r="Y25" s="773">
        <v>97.92</v>
      </c>
      <c r="Z25" s="773">
        <v>50.25</v>
      </c>
      <c r="AA25" s="773">
        <v>15.52</v>
      </c>
      <c r="AB25" s="773">
        <v>9.36</v>
      </c>
      <c r="AC25" s="774">
        <v>166.41</v>
      </c>
      <c r="AD25" s="773">
        <v>101.72</v>
      </c>
      <c r="AE25" s="773">
        <v>23.6</v>
      </c>
      <c r="AF25" s="773">
        <v>9.0057144165039045</v>
      </c>
      <c r="AG25" s="773">
        <v>1.42</v>
      </c>
      <c r="AH25" s="773">
        <v>99.16</v>
      </c>
      <c r="AI25" s="773">
        <v>32.46</v>
      </c>
      <c r="AJ25" s="744"/>
      <c r="AK25" s="744"/>
      <c r="AL25" s="744"/>
      <c r="AM25" s="744"/>
      <c r="AN25" s="744"/>
      <c r="AO25" s="776">
        <v>15</v>
      </c>
      <c r="AP25" s="777">
        <v>221.99</v>
      </c>
      <c r="AQ25" s="777">
        <v>226.28</v>
      </c>
      <c r="AR25" s="778">
        <v>201.94</v>
      </c>
      <c r="AS25" s="744">
        <v>203.73</v>
      </c>
      <c r="AT25" s="744"/>
      <c r="AU25" s="744"/>
      <c r="AV25" s="744"/>
      <c r="AW25" s="776">
        <v>15</v>
      </c>
      <c r="AX25" s="777">
        <v>363.43</v>
      </c>
      <c r="AY25" s="777">
        <v>335.74</v>
      </c>
      <c r="AZ25" s="778">
        <v>311.77999999999997</v>
      </c>
      <c r="BA25" s="744">
        <v>347.95</v>
      </c>
      <c r="BB25" s="776">
        <v>15</v>
      </c>
      <c r="BC25" s="779">
        <v>222.00500000000002</v>
      </c>
      <c r="BD25" s="780">
        <v>278.94</v>
      </c>
      <c r="BE25" s="781">
        <v>288.78499979999998</v>
      </c>
      <c r="BF25" s="744">
        <v>385.3</v>
      </c>
      <c r="BG25" s="744"/>
      <c r="BH25" s="744"/>
      <c r="BI25" s="744"/>
      <c r="BJ25" s="357"/>
      <c r="BK25" s="357"/>
      <c r="BL25" s="357"/>
      <c r="BM25" s="357"/>
      <c r="BN25" s="357"/>
      <c r="BO25" s="357"/>
      <c r="BP25" s="357"/>
      <c r="BQ25" s="357"/>
    </row>
    <row r="26" spans="1:69" s="162" customFormat="1" ht="14.25" customHeight="1">
      <c r="A26" s="237"/>
      <c r="B26" s="1019" t="s">
        <v>142</v>
      </c>
      <c r="C26" s="1023"/>
      <c r="D26" s="1024">
        <v>44.23033307</v>
      </c>
      <c r="E26" s="1024">
        <v>37.29</v>
      </c>
      <c r="F26" s="1015">
        <f t="shared" si="0"/>
        <v>0.18611780825958707</v>
      </c>
      <c r="G26" s="195"/>
      <c r="H26" s="216"/>
      <c r="I26" s="239"/>
      <c r="J26" s="239"/>
      <c r="K26" s="157"/>
      <c r="N26" s="744"/>
      <c r="O26" s="744"/>
      <c r="P26" s="744"/>
      <c r="Q26" s="744"/>
      <c r="R26" s="744"/>
      <c r="S26" s="744"/>
      <c r="T26" s="744"/>
      <c r="U26" s="761"/>
      <c r="V26" s="761"/>
      <c r="W26" s="760"/>
      <c r="X26" s="773">
        <v>60.1</v>
      </c>
      <c r="Y26" s="773">
        <v>118.21</v>
      </c>
      <c r="Z26" s="773">
        <v>88.1</v>
      </c>
      <c r="AA26" s="773">
        <v>15.59</v>
      </c>
      <c r="AB26" s="773">
        <v>8.8000000000000007</v>
      </c>
      <c r="AC26" s="774">
        <v>178.05</v>
      </c>
      <c r="AD26" s="773">
        <v>95.81</v>
      </c>
      <c r="AE26" s="773">
        <v>22.27</v>
      </c>
      <c r="AF26" s="773">
        <v>9.0057144165039045</v>
      </c>
      <c r="AG26" s="773">
        <v>1.2150000000000001</v>
      </c>
      <c r="AH26" s="773">
        <v>71.319999999999993</v>
      </c>
      <c r="AI26" s="773">
        <v>32.46</v>
      </c>
      <c r="AJ26" s="744"/>
      <c r="AK26" s="744"/>
      <c r="AL26" s="744"/>
      <c r="AM26" s="744"/>
      <c r="AN26" s="744"/>
      <c r="AO26" s="776">
        <v>16</v>
      </c>
      <c r="AP26" s="777">
        <v>221.99</v>
      </c>
      <c r="AQ26" s="777">
        <v>226.28</v>
      </c>
      <c r="AR26" s="778">
        <v>201.94</v>
      </c>
      <c r="AS26" s="744">
        <v>222.8</v>
      </c>
      <c r="AT26" s="744"/>
      <c r="AU26" s="744"/>
      <c r="AV26" s="744"/>
      <c r="AW26" s="776">
        <v>16</v>
      </c>
      <c r="AX26" s="777">
        <v>347.95</v>
      </c>
      <c r="AY26" s="777">
        <v>329.68899540000001</v>
      </c>
      <c r="AZ26" s="778">
        <v>320.69</v>
      </c>
      <c r="BA26" s="744">
        <v>354.11</v>
      </c>
      <c r="BB26" s="776">
        <v>16</v>
      </c>
      <c r="BC26" s="779">
        <v>223.80200000000002</v>
      </c>
      <c r="BD26" s="780">
        <v>283.35699175000002</v>
      </c>
      <c r="BE26" s="781">
        <v>293.26400000000001</v>
      </c>
      <c r="BF26" s="744">
        <v>384.96</v>
      </c>
      <c r="BG26" s="744"/>
      <c r="BH26" s="744"/>
      <c r="BI26" s="744"/>
      <c r="BJ26" s="357"/>
      <c r="BK26" s="357"/>
      <c r="BL26" s="357"/>
      <c r="BM26" s="357"/>
      <c r="BN26" s="357"/>
      <c r="BO26" s="357"/>
      <c r="BP26" s="357"/>
      <c r="BQ26" s="357"/>
    </row>
    <row r="27" spans="1:69" s="162" customFormat="1" ht="14.25" customHeight="1">
      <c r="A27" s="195"/>
      <c r="B27" s="1018" t="s">
        <v>143</v>
      </c>
      <c r="C27" s="1021"/>
      <c r="D27" s="1022">
        <v>27.95589975</v>
      </c>
      <c r="E27" s="1022">
        <v>14.83</v>
      </c>
      <c r="F27" s="1013">
        <f t="shared" si="0"/>
        <v>0.88509101483479435</v>
      </c>
      <c r="G27" s="238"/>
      <c r="H27" s="216"/>
      <c r="I27" s="239"/>
      <c r="J27" s="239"/>
      <c r="K27" s="157"/>
      <c r="N27" s="744"/>
      <c r="O27" s="744"/>
      <c r="P27" s="744"/>
      <c r="Q27" s="744"/>
      <c r="R27" s="744"/>
      <c r="S27" s="744"/>
      <c r="T27" s="744"/>
      <c r="U27" s="761"/>
      <c r="V27" s="761"/>
      <c r="W27" s="760"/>
      <c r="X27" s="773">
        <v>51.714286260000002</v>
      </c>
      <c r="Y27" s="773">
        <v>91.569599909999994</v>
      </c>
      <c r="Z27" s="773">
        <v>109.7940002</v>
      </c>
      <c r="AA27" s="773">
        <v>14.470856939999999</v>
      </c>
      <c r="AB27" s="773">
        <v>7.7015714649999998</v>
      </c>
      <c r="AC27" s="774">
        <v>158.61442779999999</v>
      </c>
      <c r="AD27" s="773">
        <v>86.274285449999994</v>
      </c>
      <c r="AE27" s="773">
        <v>20.1857139</v>
      </c>
      <c r="AF27" s="773">
        <v>9</v>
      </c>
      <c r="AG27" s="773">
        <v>1.3400000160000001</v>
      </c>
      <c r="AH27" s="773">
        <v>61.869286670000001</v>
      </c>
      <c r="AI27" s="773">
        <v>18.350000380000001</v>
      </c>
      <c r="AJ27" s="744"/>
      <c r="AK27" s="744"/>
      <c r="AL27" s="744"/>
      <c r="AM27" s="744"/>
      <c r="AN27" s="744"/>
      <c r="AO27" s="776">
        <v>17</v>
      </c>
      <c r="AP27" s="777">
        <v>225.06</v>
      </c>
      <c r="AQ27" s="777">
        <v>228.07400000000001</v>
      </c>
      <c r="AR27" s="778">
        <v>201.94</v>
      </c>
      <c r="AS27" s="744">
        <v>222.8</v>
      </c>
      <c r="AT27" s="744"/>
      <c r="AU27" s="744"/>
      <c r="AV27" s="744"/>
      <c r="AW27" s="776">
        <v>17</v>
      </c>
      <c r="AX27" s="777">
        <v>338.77</v>
      </c>
      <c r="AY27" s="777">
        <v>326.68</v>
      </c>
      <c r="AZ27" s="778">
        <v>326.68</v>
      </c>
      <c r="BA27" s="744">
        <v>351.03</v>
      </c>
      <c r="BB27" s="776">
        <v>17</v>
      </c>
      <c r="BC27" s="779">
        <v>217.49399757385231</v>
      </c>
      <c r="BD27" s="780">
        <v>293.363</v>
      </c>
      <c r="BE27" s="781">
        <v>292.87300069999998</v>
      </c>
      <c r="BF27" s="744">
        <v>381.87</v>
      </c>
      <c r="BG27" s="744"/>
      <c r="BH27" s="744"/>
      <c r="BI27" s="744"/>
      <c r="BJ27" s="357"/>
      <c r="BK27" s="357"/>
      <c r="BL27" s="357"/>
      <c r="BM27" s="357"/>
      <c r="BN27" s="357"/>
      <c r="BO27" s="357"/>
      <c r="BP27" s="357"/>
      <c r="BQ27" s="357"/>
    </row>
    <row r="28" spans="1:69" s="162" customFormat="1" ht="14.25" customHeight="1">
      <c r="A28" s="195"/>
      <c r="B28" s="1019" t="s">
        <v>144</v>
      </c>
      <c r="C28" s="1023"/>
      <c r="D28" s="1024">
        <v>13.15356671</v>
      </c>
      <c r="E28" s="1024">
        <v>8.69</v>
      </c>
      <c r="F28" s="1015">
        <f t="shared" si="0"/>
        <v>0.5136440402761796</v>
      </c>
      <c r="G28" s="195"/>
      <c r="H28" s="216"/>
      <c r="I28" s="239"/>
      <c r="J28" s="239"/>
      <c r="K28" s="157"/>
      <c r="N28" s="744"/>
      <c r="O28" s="744"/>
      <c r="P28" s="744"/>
      <c r="Q28" s="744"/>
      <c r="R28" s="744"/>
      <c r="S28" s="744"/>
      <c r="T28" s="744"/>
      <c r="U28" s="761"/>
      <c r="V28" s="761">
        <v>20</v>
      </c>
      <c r="W28" s="760"/>
      <c r="X28" s="773">
        <v>37.44</v>
      </c>
      <c r="Y28" s="773">
        <v>67.650000000000006</v>
      </c>
      <c r="Z28" s="773">
        <v>77.853999999999999</v>
      </c>
      <c r="AA28" s="773">
        <v>12.94</v>
      </c>
      <c r="AB28" s="773">
        <v>5.64</v>
      </c>
      <c r="AC28" s="774">
        <v>121.72</v>
      </c>
      <c r="AD28" s="773">
        <v>79.86</v>
      </c>
      <c r="AE28" s="773">
        <v>19.373000000000001</v>
      </c>
      <c r="AF28" s="773">
        <v>9</v>
      </c>
      <c r="AG28" s="773">
        <v>1.355</v>
      </c>
      <c r="AH28" s="773">
        <v>62.061</v>
      </c>
      <c r="AI28" s="773">
        <v>16.739999999999998</v>
      </c>
      <c r="AJ28" s="744"/>
      <c r="AK28" s="744"/>
      <c r="AL28" s="744"/>
      <c r="AM28" s="744"/>
      <c r="AN28" s="744"/>
      <c r="AO28" s="776">
        <v>18</v>
      </c>
      <c r="AP28" s="777">
        <v>225.06</v>
      </c>
      <c r="AQ28" s="777">
        <v>228.07400000000001</v>
      </c>
      <c r="AR28" s="778">
        <v>207.59</v>
      </c>
      <c r="AS28" s="744">
        <v>225.58</v>
      </c>
      <c r="AT28" s="744"/>
      <c r="AU28" s="744"/>
      <c r="AV28" s="744"/>
      <c r="AW28" s="776">
        <v>18</v>
      </c>
      <c r="AX28" s="777">
        <v>326.67999267578102</v>
      </c>
      <c r="AY28" s="777">
        <v>323.68</v>
      </c>
      <c r="AZ28" s="778">
        <v>314.74</v>
      </c>
      <c r="BA28" s="744">
        <v>354.11</v>
      </c>
      <c r="BB28" s="776">
        <v>18</v>
      </c>
      <c r="BC28" s="779">
        <v>213.5109978485107</v>
      </c>
      <c r="BD28" s="780">
        <v>295.185</v>
      </c>
      <c r="BE28" s="781">
        <v>289.06400009999999</v>
      </c>
      <c r="BF28" s="744">
        <v>382.78</v>
      </c>
      <c r="BG28" s="744"/>
      <c r="BH28" s="744"/>
      <c r="BI28" s="744"/>
      <c r="BJ28" s="357"/>
      <c r="BK28" s="357"/>
      <c r="BL28" s="357"/>
      <c r="BM28" s="357"/>
      <c r="BN28" s="357"/>
      <c r="BO28" s="357"/>
      <c r="BP28" s="357"/>
      <c r="BQ28" s="357"/>
    </row>
    <row r="29" spans="1:69" s="162" customFormat="1" ht="15">
      <c r="A29" s="240"/>
      <c r="B29" s="1018" t="s">
        <v>145</v>
      </c>
      <c r="C29" s="1021"/>
      <c r="D29" s="1022">
        <v>17.813999809999999</v>
      </c>
      <c r="E29" s="1022">
        <v>5.52</v>
      </c>
      <c r="F29" s="1013">
        <f t="shared" si="0"/>
        <v>2.2271738786231885</v>
      </c>
      <c r="G29" s="240"/>
      <c r="H29" s="216"/>
      <c r="I29" s="240"/>
      <c r="J29" s="239"/>
      <c r="K29" s="157"/>
      <c r="N29" s="744"/>
      <c r="O29" s="744"/>
      <c r="P29" s="744"/>
      <c r="Q29" s="744"/>
      <c r="R29" s="744"/>
      <c r="S29" s="744"/>
      <c r="T29" s="744"/>
      <c r="U29" s="761"/>
      <c r="V29" s="761"/>
      <c r="W29" s="760"/>
      <c r="X29" s="773">
        <v>27.871428353445829</v>
      </c>
      <c r="Y29" s="773">
        <v>56.340142386300158</v>
      </c>
      <c r="Z29" s="773">
        <v>46.279857635497997</v>
      </c>
      <c r="AA29" s="773">
        <v>12.185285568237273</v>
      </c>
      <c r="AB29" s="773">
        <v>4.946999958583282</v>
      </c>
      <c r="AC29" s="774">
        <v>97.352142333984176</v>
      </c>
      <c r="AD29" s="773">
        <v>59.180000305175732</v>
      </c>
      <c r="AE29" s="773">
        <v>15.218571390424414</v>
      </c>
      <c r="AF29" s="773">
        <v>9.0042858123779261</v>
      </c>
      <c r="AG29" s="773">
        <v>1.5431428466524355</v>
      </c>
      <c r="AH29" s="773">
        <v>58.464999607631093</v>
      </c>
      <c r="AI29" s="773">
        <v>15.350000108991299</v>
      </c>
      <c r="AJ29" s="744"/>
      <c r="AK29" s="744"/>
      <c r="AL29" s="744"/>
      <c r="AM29" s="744"/>
      <c r="AN29" s="744"/>
      <c r="AO29" s="776">
        <v>19</v>
      </c>
      <c r="AP29" s="777">
        <v>225.9400024</v>
      </c>
      <c r="AQ29" s="777">
        <v>229.173</v>
      </c>
      <c r="AR29" s="778">
        <v>207.59</v>
      </c>
      <c r="AS29" s="744">
        <v>225.58</v>
      </c>
      <c r="AT29" s="744"/>
      <c r="AU29" s="744"/>
      <c r="AV29" s="744"/>
      <c r="AW29" s="776">
        <v>19</v>
      </c>
      <c r="AX29" s="777">
        <v>326.67999270000001</v>
      </c>
      <c r="AY29" s="777">
        <v>317.71099853515602</v>
      </c>
      <c r="AZ29" s="778">
        <v>308.83</v>
      </c>
      <c r="BA29" s="744">
        <v>363.43</v>
      </c>
      <c r="BB29" s="776">
        <v>19</v>
      </c>
      <c r="BC29" s="779">
        <v>210.8809986</v>
      </c>
      <c r="BD29" s="780">
        <v>294.39800000000002</v>
      </c>
      <c r="BE29" s="781">
        <v>283.7310013</v>
      </c>
      <c r="BF29" s="744">
        <v>381.92</v>
      </c>
      <c r="BG29" s="744"/>
      <c r="BH29" s="744"/>
      <c r="BI29" s="744"/>
      <c r="BJ29" s="357"/>
      <c r="BK29" s="357"/>
      <c r="BL29" s="357"/>
      <c r="BM29" s="357"/>
      <c r="BN29" s="357"/>
      <c r="BO29" s="357"/>
      <c r="BP29" s="357"/>
      <c r="BQ29" s="357"/>
    </row>
    <row r="30" spans="1:69" s="162" customFormat="1" ht="15">
      <c r="A30" s="241"/>
      <c r="B30" s="1026" t="s">
        <v>146</v>
      </c>
      <c r="C30" s="1027"/>
      <c r="D30" s="1028">
        <v>15.516999930000001</v>
      </c>
      <c r="E30" s="1028">
        <v>5.76</v>
      </c>
      <c r="F30" s="1029">
        <f t="shared" si="0"/>
        <v>1.6939235989583337</v>
      </c>
      <c r="G30" s="195"/>
      <c r="H30" s="216"/>
      <c r="I30" s="239"/>
      <c r="J30" s="239"/>
      <c r="K30" s="157"/>
      <c r="N30" s="744"/>
      <c r="O30" s="744"/>
      <c r="P30" s="744"/>
      <c r="Q30" s="744"/>
      <c r="R30" s="744"/>
      <c r="S30" s="744"/>
      <c r="T30" s="744"/>
      <c r="U30" s="761"/>
      <c r="V30" s="761"/>
      <c r="W30" s="760"/>
      <c r="X30" s="773">
        <v>22.73</v>
      </c>
      <c r="Y30" s="773">
        <v>42.3</v>
      </c>
      <c r="Z30" s="773">
        <v>27.998000000000001</v>
      </c>
      <c r="AA30" s="773">
        <v>11.54</v>
      </c>
      <c r="AB30" s="773">
        <v>4.165</v>
      </c>
      <c r="AC30" s="774">
        <v>85.36</v>
      </c>
      <c r="AD30" s="773">
        <v>45.05</v>
      </c>
      <c r="AE30" s="773">
        <v>12.23</v>
      </c>
      <c r="AF30" s="773">
        <v>9</v>
      </c>
      <c r="AG30" s="773">
        <v>1.57</v>
      </c>
      <c r="AH30" s="773">
        <v>45.284999999999997</v>
      </c>
      <c r="AI30" s="773">
        <v>15.35</v>
      </c>
      <c r="AJ30" s="744"/>
      <c r="AK30" s="744"/>
      <c r="AL30" s="744"/>
      <c r="AM30" s="744"/>
      <c r="AN30" s="744"/>
      <c r="AO30" s="776">
        <v>20</v>
      </c>
      <c r="AP30" s="777">
        <v>225.9400024</v>
      </c>
      <c r="AQ30" s="777">
        <v>229.173</v>
      </c>
      <c r="AR30" s="778">
        <v>205.7</v>
      </c>
      <c r="AS30" s="744">
        <v>226.61</v>
      </c>
      <c r="AT30" s="744"/>
      <c r="AU30" s="744"/>
      <c r="AV30" s="744"/>
      <c r="AW30" s="776">
        <v>20</v>
      </c>
      <c r="AX30" s="777">
        <v>323.7</v>
      </c>
      <c r="AY30" s="777">
        <v>320.69100950000001</v>
      </c>
      <c r="AZ30" s="778">
        <v>308.8</v>
      </c>
      <c r="BA30" s="744">
        <v>366.56</v>
      </c>
      <c r="BB30" s="776">
        <v>20</v>
      </c>
      <c r="BC30" s="779">
        <v>207.37700241088851</v>
      </c>
      <c r="BD30" s="780">
        <v>292.23500059000003</v>
      </c>
      <c r="BE30" s="781">
        <v>278.89999999999998</v>
      </c>
      <c r="BF30" s="744">
        <v>379.36</v>
      </c>
      <c r="BG30" s="744"/>
      <c r="BH30" s="744"/>
      <c r="BI30" s="744"/>
      <c r="BJ30" s="357"/>
      <c r="BK30" s="357"/>
      <c r="BL30" s="357"/>
      <c r="BM30" s="357"/>
      <c r="BN30" s="357"/>
      <c r="BO30" s="357"/>
      <c r="BP30" s="357"/>
      <c r="BQ30" s="357"/>
    </row>
    <row r="31" spans="1:69" s="162" customFormat="1" ht="28.5" customHeight="1">
      <c r="A31" s="244"/>
      <c r="B31" s="647" t="s">
        <v>782</v>
      </c>
      <c r="C31" s="244"/>
      <c r="D31" s="244"/>
      <c r="E31" s="244"/>
      <c r="F31" s="244"/>
      <c r="G31" s="244"/>
      <c r="H31" s="244"/>
      <c r="I31" s="244"/>
      <c r="J31" s="239"/>
      <c r="K31" s="157"/>
      <c r="N31" s="744"/>
      <c r="O31" s="744"/>
      <c r="P31" s="744"/>
      <c r="Q31" s="744"/>
      <c r="R31" s="744"/>
      <c r="S31" s="744"/>
      <c r="T31" s="744"/>
      <c r="U31" s="762"/>
      <c r="V31" s="761"/>
      <c r="W31" s="760"/>
      <c r="X31" s="773">
        <v>19.685714449999999</v>
      </c>
      <c r="Y31" s="773">
        <v>42.036570959999999</v>
      </c>
      <c r="Z31" s="773">
        <v>20.883000240000001</v>
      </c>
      <c r="AA31" s="773">
        <v>10.125571389999999</v>
      </c>
      <c r="AB31" s="773">
        <v>2.893857138</v>
      </c>
      <c r="AC31" s="774">
        <v>79.191714700000006</v>
      </c>
      <c r="AD31" s="773">
        <v>42.964286260000002</v>
      </c>
      <c r="AE31" s="773">
        <v>11.14142854</v>
      </c>
      <c r="AF31" s="773">
        <v>9.0013386860000004</v>
      </c>
      <c r="AG31" s="773">
        <v>1.7202857389999999</v>
      </c>
      <c r="AH31" s="773">
        <v>39.832142419999997</v>
      </c>
      <c r="AI31" s="773">
        <v>11.67585727</v>
      </c>
      <c r="AJ31" s="744"/>
      <c r="AK31" s="744"/>
      <c r="AL31" s="744"/>
      <c r="AM31" s="744"/>
      <c r="AN31" s="744"/>
      <c r="AO31" s="776">
        <v>21</v>
      </c>
      <c r="AP31" s="777">
        <v>225.9400024</v>
      </c>
      <c r="AQ31" s="777">
        <v>229.173</v>
      </c>
      <c r="AR31" s="778">
        <v>205.7</v>
      </c>
      <c r="AS31" s="744">
        <v>226.61</v>
      </c>
      <c r="AT31" s="744"/>
      <c r="AU31" s="744"/>
      <c r="AV31" s="744"/>
      <c r="AW31" s="776">
        <v>21</v>
      </c>
      <c r="AX31" s="777">
        <v>314.74099731445301</v>
      </c>
      <c r="AY31" s="777">
        <v>314.7409973</v>
      </c>
      <c r="AZ31" s="778">
        <v>311.77999999999997</v>
      </c>
      <c r="BA31" s="744">
        <v>357.21</v>
      </c>
      <c r="BB31" s="776">
        <v>21</v>
      </c>
      <c r="BC31" s="779">
        <v>203.7669992446898</v>
      </c>
      <c r="BD31" s="780">
        <v>289.28499365999994</v>
      </c>
      <c r="BE31" s="781">
        <v>274.65599980000002</v>
      </c>
      <c r="BF31" s="744">
        <v>375.6</v>
      </c>
      <c r="BG31" s="744"/>
      <c r="BH31" s="744"/>
      <c r="BI31" s="744"/>
      <c r="BJ31" s="357"/>
      <c r="BK31" s="357"/>
      <c r="BL31" s="357"/>
      <c r="BM31" s="357"/>
      <c r="BN31" s="357"/>
      <c r="BO31" s="357"/>
      <c r="BP31" s="357"/>
      <c r="BQ31" s="357"/>
    </row>
    <row r="32" spans="1:69" s="162" customFormat="1" ht="28.5" customHeight="1">
      <c r="A32" s="244"/>
      <c r="B32" s="244"/>
      <c r="C32" s="244"/>
      <c r="D32" s="244"/>
      <c r="E32" s="244"/>
      <c r="F32" s="244"/>
      <c r="G32" s="244"/>
      <c r="H32" s="244"/>
      <c r="I32" s="244"/>
      <c r="J32" s="239"/>
      <c r="K32" s="157"/>
      <c r="N32" s="744"/>
      <c r="O32" s="744"/>
      <c r="P32" s="744"/>
      <c r="Q32" s="744"/>
      <c r="R32" s="744"/>
      <c r="S32" s="744"/>
      <c r="T32" s="744"/>
      <c r="U32" s="762"/>
      <c r="V32" s="761">
        <v>24</v>
      </c>
      <c r="W32" s="760"/>
      <c r="X32" s="773">
        <v>18.34285736</v>
      </c>
      <c r="Y32" s="773">
        <v>37.365667340000002</v>
      </c>
      <c r="Z32" s="773">
        <v>16.6200002</v>
      </c>
      <c r="AA32" s="773">
        <v>9.6549998689999992</v>
      </c>
      <c r="AB32" s="773">
        <v>4.0768571920000003</v>
      </c>
      <c r="AC32" s="774">
        <v>77.282856530000004</v>
      </c>
      <c r="AD32" s="773">
        <v>48.352857319999998</v>
      </c>
      <c r="AE32" s="773">
        <v>11.87857151</v>
      </c>
      <c r="AF32" s="773">
        <v>9</v>
      </c>
      <c r="AG32" s="773">
        <v>1.7888571529999999</v>
      </c>
      <c r="AH32" s="773">
        <v>37.416428699999997</v>
      </c>
      <c r="AI32" s="773">
        <v>11.18857152</v>
      </c>
      <c r="AJ32" s="744"/>
      <c r="AK32" s="744"/>
      <c r="AL32" s="744"/>
      <c r="AM32" s="744"/>
      <c r="AN32" s="744"/>
      <c r="AO32" s="776">
        <v>22</v>
      </c>
      <c r="AP32" s="777">
        <v>224.12</v>
      </c>
      <c r="AQ32" s="777">
        <v>227.72900390625</v>
      </c>
      <c r="AR32" s="778">
        <v>204.65</v>
      </c>
      <c r="AS32" s="744">
        <v>227.42</v>
      </c>
      <c r="AT32" s="744"/>
      <c r="AU32" s="744"/>
      <c r="AV32" s="744"/>
      <c r="AW32" s="776">
        <v>22</v>
      </c>
      <c r="AX32" s="777">
        <v>300.04000000000002</v>
      </c>
      <c r="AY32" s="777">
        <v>308.829986572265</v>
      </c>
      <c r="AZ32" s="778">
        <v>314.74</v>
      </c>
      <c r="BA32" s="744">
        <v>341.82</v>
      </c>
      <c r="BB32" s="776">
        <v>22</v>
      </c>
      <c r="BC32" s="779">
        <v>200.18000106811502</v>
      </c>
      <c r="BD32" s="780">
        <v>287.342002868652</v>
      </c>
      <c r="BE32" s="781">
        <v>269.74</v>
      </c>
      <c r="BF32" s="744">
        <v>373.52</v>
      </c>
      <c r="BG32" s="744"/>
      <c r="BH32" s="744"/>
      <c r="BI32" s="744"/>
      <c r="BJ32" s="357"/>
      <c r="BK32" s="357"/>
      <c r="BL32" s="357"/>
      <c r="BM32" s="357"/>
      <c r="BN32" s="357"/>
      <c r="BO32" s="357"/>
      <c r="BP32" s="357"/>
      <c r="BQ32" s="357"/>
    </row>
    <row r="33" spans="1:69" s="162" customFormat="1" ht="23.25" customHeight="1">
      <c r="A33" s="1300" t="s">
        <v>610</v>
      </c>
      <c r="B33" s="1300"/>
      <c r="C33" s="1300"/>
      <c r="D33" s="1300"/>
      <c r="E33" s="1300"/>
      <c r="F33" s="1300"/>
      <c r="G33" s="1300"/>
      <c r="H33" s="1300"/>
      <c r="I33" s="1300"/>
      <c r="J33" s="239"/>
      <c r="K33" s="157"/>
      <c r="N33" s="744"/>
      <c r="O33" s="744"/>
      <c r="P33" s="744"/>
      <c r="Q33" s="744"/>
      <c r="R33" s="744"/>
      <c r="S33" s="744"/>
      <c r="T33" s="744"/>
      <c r="U33" s="762"/>
      <c r="V33" s="761"/>
      <c r="W33" s="760"/>
      <c r="X33" s="773">
        <v>18.350000000000001</v>
      </c>
      <c r="Y33" s="773">
        <v>33.43</v>
      </c>
      <c r="Z33" s="773">
        <v>13.565</v>
      </c>
      <c r="AA33" s="773">
        <v>9.0500000000000007</v>
      </c>
      <c r="AB33" s="773">
        <v>3.68</v>
      </c>
      <c r="AC33" s="774">
        <v>78.992999999999995</v>
      </c>
      <c r="AD33" s="773">
        <v>35.799999999999997</v>
      </c>
      <c r="AE33" s="773">
        <v>10.18</v>
      </c>
      <c r="AF33" s="773">
        <v>9</v>
      </c>
      <c r="AG33" s="773">
        <v>1.89</v>
      </c>
      <c r="AH33" s="773">
        <v>35.86</v>
      </c>
      <c r="AI33" s="773">
        <v>11.34</v>
      </c>
      <c r="AJ33" s="744"/>
      <c r="AK33" s="744"/>
      <c r="AL33" s="744"/>
      <c r="AM33" s="744"/>
      <c r="AN33" s="744"/>
      <c r="AO33" s="776">
        <v>23</v>
      </c>
      <c r="AP33" s="777">
        <v>224.12</v>
      </c>
      <c r="AQ33" s="777">
        <v>227.72900390625</v>
      </c>
      <c r="AR33" s="778">
        <v>204.65</v>
      </c>
      <c r="AS33" s="744">
        <v>227.42</v>
      </c>
      <c r="AT33" s="744"/>
      <c r="AU33" s="744"/>
      <c r="AV33" s="744"/>
      <c r="AW33" s="776">
        <v>23</v>
      </c>
      <c r="AX33" s="777">
        <v>297.12701420000002</v>
      </c>
      <c r="AY33" s="777">
        <v>311.78100000000001</v>
      </c>
      <c r="AZ33" s="778">
        <v>308.83</v>
      </c>
      <c r="BA33" s="744">
        <v>326.68</v>
      </c>
      <c r="BB33" s="776">
        <v>23</v>
      </c>
      <c r="BC33" s="779">
        <v>196.66499901</v>
      </c>
      <c r="BD33" s="780">
        <v>285.25799999999998</v>
      </c>
      <c r="BE33" s="781">
        <v>265.4609997</v>
      </c>
      <c r="BF33" s="744">
        <v>369.22</v>
      </c>
      <c r="BG33" s="744"/>
      <c r="BH33" s="744"/>
      <c r="BI33" s="744"/>
      <c r="BJ33" s="357"/>
      <c r="BK33" s="357"/>
      <c r="BL33" s="357"/>
      <c r="BM33" s="357"/>
      <c r="BN33" s="357"/>
      <c r="BO33" s="357"/>
      <c r="BP33" s="357"/>
      <c r="BQ33" s="357"/>
    </row>
    <row r="34" spans="1:69" s="162" customFormat="1" ht="12.75">
      <c r="A34" s="244"/>
      <c r="B34" s="244"/>
      <c r="C34" s="244"/>
      <c r="D34" s="244"/>
      <c r="E34" s="244"/>
      <c r="F34" s="244"/>
      <c r="G34" s="244"/>
      <c r="H34" s="244"/>
      <c r="I34" s="244"/>
      <c r="J34" s="239"/>
      <c r="K34" s="157"/>
      <c r="N34" s="744"/>
      <c r="O34" s="744"/>
      <c r="P34" s="744"/>
      <c r="Q34" s="744"/>
      <c r="R34" s="744"/>
      <c r="S34" s="744"/>
      <c r="T34" s="744"/>
      <c r="U34" s="762"/>
      <c r="V34" s="761"/>
      <c r="W34" s="760"/>
      <c r="X34" s="773">
        <v>17.23</v>
      </c>
      <c r="Y34" s="773">
        <v>32.89</v>
      </c>
      <c r="Z34" s="773">
        <v>12.42</v>
      </c>
      <c r="AA34" s="773">
        <v>8.61</v>
      </c>
      <c r="AB34" s="773">
        <v>2.5219999999999998</v>
      </c>
      <c r="AC34" s="774">
        <v>93.44</v>
      </c>
      <c r="AD34" s="773">
        <v>34.47</v>
      </c>
      <c r="AE34" s="773">
        <v>9.86</v>
      </c>
      <c r="AF34" s="773">
        <v>8.9860000000000007</v>
      </c>
      <c r="AG34" s="773">
        <v>1.47</v>
      </c>
      <c r="AH34" s="773">
        <v>35.03</v>
      </c>
      <c r="AI34" s="773">
        <v>10.78</v>
      </c>
      <c r="AJ34" s="744"/>
      <c r="AK34" s="744"/>
      <c r="AL34" s="744"/>
      <c r="AM34" s="744"/>
      <c r="AN34" s="744"/>
      <c r="AO34" s="776">
        <v>24</v>
      </c>
      <c r="AP34" s="777">
        <v>217.49299619999999</v>
      </c>
      <c r="AQ34" s="777">
        <v>223.85</v>
      </c>
      <c r="AR34" s="778">
        <v>200.38</v>
      </c>
      <c r="AS34" s="744">
        <v>227.45</v>
      </c>
      <c r="AT34" s="744"/>
      <c r="AU34" s="744"/>
      <c r="AV34" s="744"/>
      <c r="AW34" s="776">
        <v>24</v>
      </c>
      <c r="AX34" s="777">
        <v>297.12701420000002</v>
      </c>
      <c r="AY34" s="777">
        <v>311.77999999999997</v>
      </c>
      <c r="AZ34" s="778">
        <v>300.04000000000002</v>
      </c>
      <c r="BA34" s="744">
        <v>308.83</v>
      </c>
      <c r="BB34" s="776">
        <v>24</v>
      </c>
      <c r="BC34" s="779">
        <v>194.99600025000001</v>
      </c>
      <c r="BD34" s="780">
        <v>281.64</v>
      </c>
      <c r="BE34" s="781">
        <v>261.10000000000002</v>
      </c>
      <c r="BF34" s="744">
        <v>364.44</v>
      </c>
      <c r="BG34" s="744"/>
      <c r="BH34" s="744"/>
      <c r="BI34" s="744"/>
      <c r="BJ34" s="357"/>
      <c r="BK34" s="357"/>
      <c r="BL34" s="357"/>
      <c r="BM34" s="357"/>
      <c r="BN34" s="357"/>
      <c r="BO34" s="357"/>
      <c r="BP34" s="357"/>
      <c r="BQ34" s="357"/>
    </row>
    <row r="35" spans="1:69" s="162" customFormat="1" ht="12.75">
      <c r="A35" s="204"/>
      <c r="B35" s="216"/>
      <c r="C35" s="216"/>
      <c r="D35" s="216"/>
      <c r="E35" s="216"/>
      <c r="F35" s="216"/>
      <c r="G35" s="216"/>
      <c r="H35" s="216"/>
      <c r="I35" s="216"/>
      <c r="J35" s="239"/>
      <c r="K35" s="157"/>
      <c r="N35" s="744"/>
      <c r="O35" s="744"/>
      <c r="P35" s="744"/>
      <c r="Q35" s="744"/>
      <c r="R35" s="744"/>
      <c r="S35" s="744"/>
      <c r="T35" s="744"/>
      <c r="U35" s="762"/>
      <c r="V35" s="761"/>
      <c r="W35" s="760"/>
      <c r="X35" s="773">
        <v>15.81</v>
      </c>
      <c r="Y35" s="773">
        <v>29.11</v>
      </c>
      <c r="Z35" s="773">
        <v>10.92</v>
      </c>
      <c r="AA35" s="773">
        <v>8.08</v>
      </c>
      <c r="AB35" s="773">
        <v>2.29</v>
      </c>
      <c r="AC35" s="774">
        <v>75.959999999999994</v>
      </c>
      <c r="AD35" s="773">
        <v>32.409999999999997</v>
      </c>
      <c r="AE35" s="773">
        <v>9.5500000000000007</v>
      </c>
      <c r="AF35" s="773">
        <v>9.0100000930000004</v>
      </c>
      <c r="AG35" s="773">
        <v>1.6</v>
      </c>
      <c r="AH35" s="773">
        <v>34.11</v>
      </c>
      <c r="AI35" s="773">
        <v>9.3800000000000008</v>
      </c>
      <c r="AJ35" s="744"/>
      <c r="AK35" s="744"/>
      <c r="AL35" s="744"/>
      <c r="AM35" s="744"/>
      <c r="AN35" s="744"/>
      <c r="AO35" s="776">
        <v>25</v>
      </c>
      <c r="AP35" s="777">
        <v>217.49299619999999</v>
      </c>
      <c r="AQ35" s="777">
        <v>223.85</v>
      </c>
      <c r="AR35" s="778">
        <v>200.38</v>
      </c>
      <c r="AS35" s="744">
        <v>227.45</v>
      </c>
      <c r="AT35" s="744"/>
      <c r="AU35" s="744"/>
      <c r="AV35" s="744"/>
      <c r="AW35" s="776">
        <v>25</v>
      </c>
      <c r="AX35" s="777">
        <v>294.225006103515</v>
      </c>
      <c r="AY35" s="777">
        <v>308.83</v>
      </c>
      <c r="AZ35" s="778">
        <v>282.72000000000003</v>
      </c>
      <c r="BA35" s="744">
        <v>291.33</v>
      </c>
      <c r="BB35" s="776">
        <v>25</v>
      </c>
      <c r="BC35" s="779">
        <v>193.36700119018531</v>
      </c>
      <c r="BD35" s="780">
        <v>276.89499999999998</v>
      </c>
      <c r="BE35" s="781">
        <v>256.25999990000003</v>
      </c>
      <c r="BF35" s="744">
        <v>359.62</v>
      </c>
      <c r="BG35" s="744"/>
      <c r="BH35" s="744"/>
      <c r="BI35" s="744"/>
      <c r="BJ35" s="357"/>
      <c r="BK35" s="357"/>
      <c r="BL35" s="357"/>
      <c r="BM35" s="357"/>
      <c r="BN35" s="357"/>
      <c r="BO35" s="357"/>
      <c r="BP35" s="357"/>
      <c r="BQ35" s="357"/>
    </row>
    <row r="36" spans="1:69" s="162" customFormat="1" ht="19.5" customHeight="1">
      <c r="A36" s="204"/>
      <c r="B36" s="216"/>
      <c r="C36" s="216"/>
      <c r="D36" s="216"/>
      <c r="E36" s="216"/>
      <c r="F36" s="216"/>
      <c r="G36" s="216"/>
      <c r="H36" s="216"/>
      <c r="I36" s="216"/>
      <c r="J36" s="239"/>
      <c r="K36" s="157"/>
      <c r="N36" s="744"/>
      <c r="O36" s="744"/>
      <c r="P36" s="744"/>
      <c r="Q36" s="744"/>
      <c r="R36" s="744"/>
      <c r="S36" s="744"/>
      <c r="T36" s="744"/>
      <c r="U36" s="762"/>
      <c r="V36" s="761">
        <v>28</v>
      </c>
      <c r="W36" s="760"/>
      <c r="X36" s="773">
        <v>14.83</v>
      </c>
      <c r="Y36" s="773">
        <v>26.72</v>
      </c>
      <c r="Z36" s="773">
        <v>8.65</v>
      </c>
      <c r="AA36" s="773">
        <v>8.27</v>
      </c>
      <c r="AB36" s="773">
        <v>11.83</v>
      </c>
      <c r="AC36" s="774">
        <v>95.68</v>
      </c>
      <c r="AD36" s="773">
        <v>27.36</v>
      </c>
      <c r="AE36" s="773">
        <v>8.51</v>
      </c>
      <c r="AF36" s="773">
        <v>9.0014286040000009</v>
      </c>
      <c r="AG36" s="773">
        <v>0.97099999999999997</v>
      </c>
      <c r="AH36" s="773">
        <v>33.92</v>
      </c>
      <c r="AI36" s="773">
        <v>7.82</v>
      </c>
      <c r="AJ36" s="744"/>
      <c r="AK36" s="744"/>
      <c r="AL36" s="744"/>
      <c r="AM36" s="744"/>
      <c r="AN36" s="744"/>
      <c r="AO36" s="776">
        <v>26</v>
      </c>
      <c r="AP36" s="777">
        <v>210.53</v>
      </c>
      <c r="AQ36" s="777">
        <v>216.86000060000001</v>
      </c>
      <c r="AR36" s="778">
        <v>193.55</v>
      </c>
      <c r="AS36" s="744">
        <v>225.56</v>
      </c>
      <c r="AT36" s="744"/>
      <c r="AU36" s="744"/>
      <c r="AV36" s="744"/>
      <c r="AW36" s="776">
        <v>26</v>
      </c>
      <c r="AX36" s="777">
        <v>294.23</v>
      </c>
      <c r="AY36" s="777">
        <v>288.4509888</v>
      </c>
      <c r="AZ36" s="778">
        <v>262.95</v>
      </c>
      <c r="BA36" s="744">
        <v>268.55</v>
      </c>
      <c r="BB36" s="776">
        <v>26</v>
      </c>
      <c r="BC36" s="779">
        <v>190.59600123596181</v>
      </c>
      <c r="BD36" s="780">
        <v>272.34099963</v>
      </c>
      <c r="BE36" s="781">
        <v>252.54899979999999</v>
      </c>
      <c r="BF36" s="744">
        <v>354.77</v>
      </c>
      <c r="BG36" s="744"/>
      <c r="BH36" s="744"/>
      <c r="BI36" s="744"/>
      <c r="BJ36" s="357"/>
      <c r="BK36" s="357"/>
      <c r="BL36" s="357"/>
      <c r="BM36" s="357"/>
      <c r="BN36" s="357"/>
      <c r="BO36" s="357"/>
      <c r="BP36" s="357"/>
      <c r="BQ36" s="357"/>
    </row>
    <row r="37" spans="1:69" s="162" customFormat="1" ht="19.5" customHeight="1">
      <c r="A37" s="204"/>
      <c r="B37" s="216"/>
      <c r="C37" s="216"/>
      <c r="D37" s="216"/>
      <c r="E37" s="216"/>
      <c r="F37" s="216"/>
      <c r="G37" s="216"/>
      <c r="H37" s="216"/>
      <c r="I37" s="216"/>
      <c r="J37" s="239"/>
      <c r="K37" s="157"/>
      <c r="N37" s="744"/>
      <c r="O37" s="744"/>
      <c r="P37" s="744"/>
      <c r="Q37" s="744"/>
      <c r="R37" s="744"/>
      <c r="S37" s="744"/>
      <c r="T37" s="744"/>
      <c r="U37" s="762"/>
      <c r="V37" s="761"/>
      <c r="W37" s="760"/>
      <c r="X37" s="773">
        <v>14.57142844</v>
      </c>
      <c r="Y37" s="773">
        <v>25.072999639999999</v>
      </c>
      <c r="Z37" s="773">
        <v>6.3326666359999999</v>
      </c>
      <c r="AA37" s="773">
        <v>7.9144286429999999</v>
      </c>
      <c r="AB37" s="773">
        <v>3.6995714730000002</v>
      </c>
      <c r="AC37" s="774">
        <v>98.174714219999998</v>
      </c>
      <c r="AD37" s="773">
        <v>31.010000229999999</v>
      </c>
      <c r="AE37" s="773">
        <v>8.7557142799999994</v>
      </c>
      <c r="AF37" s="773">
        <v>8.9985715319999997</v>
      </c>
      <c r="AG37" s="773">
        <v>1.6887143</v>
      </c>
      <c r="AH37" s="773">
        <v>34.240000039999998</v>
      </c>
      <c r="AI37" s="773">
        <v>6.7918571060000001</v>
      </c>
      <c r="AJ37" s="744"/>
      <c r="AK37" s="744"/>
      <c r="AL37" s="744"/>
      <c r="AM37" s="744"/>
      <c r="AN37" s="744"/>
      <c r="AO37" s="776">
        <v>27</v>
      </c>
      <c r="AP37" s="777">
        <v>210.53</v>
      </c>
      <c r="AQ37" s="777">
        <v>216.86000060000001</v>
      </c>
      <c r="AR37" s="778">
        <v>193.55</v>
      </c>
      <c r="AS37" s="744"/>
      <c r="AT37" s="744"/>
      <c r="AU37" s="744"/>
      <c r="AV37" s="744"/>
      <c r="AW37" s="776">
        <v>27</v>
      </c>
      <c r="AX37" s="777">
        <v>285.58</v>
      </c>
      <c r="AY37" s="777">
        <v>265.74700000000001</v>
      </c>
      <c r="AZ37" s="778">
        <v>254.63</v>
      </c>
      <c r="BA37" s="744"/>
      <c r="BB37" s="776">
        <v>27</v>
      </c>
      <c r="BC37" s="779">
        <v>187.24</v>
      </c>
      <c r="BD37" s="780">
        <v>268.09899999999999</v>
      </c>
      <c r="BE37" s="781">
        <v>248.26700020000001</v>
      </c>
      <c r="BF37" s="744"/>
      <c r="BG37" s="744"/>
      <c r="BH37" s="744"/>
      <c r="BI37" s="744"/>
      <c r="BJ37" s="357"/>
      <c r="BK37" s="357"/>
      <c r="BL37" s="357"/>
      <c r="BM37" s="357"/>
      <c r="BN37" s="357"/>
      <c r="BO37" s="357"/>
      <c r="BP37" s="357"/>
      <c r="BQ37" s="357"/>
    </row>
    <row r="38" spans="1:69" s="162" customFormat="1" ht="19.5" customHeight="1">
      <c r="A38" s="204"/>
      <c r="B38" s="216"/>
      <c r="C38" s="216"/>
      <c r="D38" s="216"/>
      <c r="E38" s="216"/>
      <c r="F38" s="216"/>
      <c r="G38" s="216"/>
      <c r="H38" s="216"/>
      <c r="I38" s="216"/>
      <c r="J38" s="239"/>
      <c r="K38" s="157"/>
      <c r="N38" s="744"/>
      <c r="O38" s="744"/>
      <c r="P38" s="744"/>
      <c r="Q38" s="744"/>
      <c r="R38" s="744"/>
      <c r="S38" s="744"/>
      <c r="T38" s="744"/>
      <c r="U38" s="762"/>
      <c r="V38" s="761"/>
      <c r="W38" s="760"/>
      <c r="X38" s="773">
        <v>14.83</v>
      </c>
      <c r="Y38" s="773">
        <v>24.52</v>
      </c>
      <c r="Z38" s="773">
        <v>9.15</v>
      </c>
      <c r="AA38" s="773">
        <v>7.45</v>
      </c>
      <c r="AB38" s="773">
        <v>2.5</v>
      </c>
      <c r="AC38" s="774">
        <v>88.82</v>
      </c>
      <c r="AD38" s="773">
        <v>46.76</v>
      </c>
      <c r="AE38" s="773">
        <v>13.59</v>
      </c>
      <c r="AF38" s="773">
        <v>9.01</v>
      </c>
      <c r="AG38" s="773">
        <v>1.46</v>
      </c>
      <c r="AH38" s="773">
        <v>33.86</v>
      </c>
      <c r="AI38" s="773">
        <v>6.13</v>
      </c>
      <c r="AJ38" s="744"/>
      <c r="AK38" s="744"/>
      <c r="AL38" s="744"/>
      <c r="AM38" s="744"/>
      <c r="AN38" s="744"/>
      <c r="AO38" s="776">
        <v>28</v>
      </c>
      <c r="AP38" s="777">
        <v>201.54</v>
      </c>
      <c r="AQ38" s="783">
        <v>209.0310059</v>
      </c>
      <c r="AR38" s="778">
        <v>186.01</v>
      </c>
      <c r="AS38" s="744"/>
      <c r="AT38" s="744"/>
      <c r="AU38" s="744"/>
      <c r="AV38" s="744"/>
      <c r="AW38" s="776">
        <v>28</v>
      </c>
      <c r="AX38" s="777">
        <v>271.36</v>
      </c>
      <c r="AY38" s="783">
        <v>251.875</v>
      </c>
      <c r="AZ38" s="778">
        <v>240.95</v>
      </c>
      <c r="BA38" s="744"/>
      <c r="BB38" s="776">
        <v>28</v>
      </c>
      <c r="BC38" s="779">
        <v>183.3</v>
      </c>
      <c r="BD38" s="780">
        <v>262.15200039500002</v>
      </c>
      <c r="BE38" s="781">
        <v>243.86400219999999</v>
      </c>
      <c r="BF38" s="744"/>
      <c r="BG38" s="744"/>
      <c r="BH38" s="744"/>
      <c r="BI38" s="744"/>
      <c r="BJ38" s="357"/>
      <c r="BK38" s="357"/>
      <c r="BL38" s="357"/>
      <c r="BM38" s="357"/>
      <c r="BN38" s="357"/>
      <c r="BO38" s="357"/>
      <c r="BP38" s="357"/>
      <c r="BQ38" s="357"/>
    </row>
    <row r="39" spans="1:69" s="162" customFormat="1" ht="19.5" customHeight="1">
      <c r="A39" s="204"/>
      <c r="B39" s="216"/>
      <c r="C39" s="216"/>
      <c r="D39" s="216"/>
      <c r="E39" s="216"/>
      <c r="F39" s="216"/>
      <c r="G39" s="216"/>
      <c r="H39" s="216"/>
      <c r="I39" s="216"/>
      <c r="J39" s="239"/>
      <c r="K39" s="157"/>
      <c r="N39" s="744"/>
      <c r="O39" s="744"/>
      <c r="P39" s="744"/>
      <c r="Q39" s="744"/>
      <c r="R39" s="744"/>
      <c r="S39" s="744"/>
      <c r="T39" s="744"/>
      <c r="U39" s="762"/>
      <c r="V39" s="761"/>
      <c r="W39" s="760"/>
      <c r="X39" s="773">
        <v>14.21</v>
      </c>
      <c r="Y39" s="773">
        <v>24.25</v>
      </c>
      <c r="Z39" s="773">
        <v>6.6790000000000003</v>
      </c>
      <c r="AA39" s="773">
        <v>7.25</v>
      </c>
      <c r="AB39" s="773">
        <v>2.2799999999999998</v>
      </c>
      <c r="AC39" s="774">
        <v>74.238</v>
      </c>
      <c r="AD39" s="773">
        <v>28.186</v>
      </c>
      <c r="AE39" s="773">
        <v>8.69</v>
      </c>
      <c r="AF39" s="773">
        <v>9</v>
      </c>
      <c r="AG39" s="773">
        <v>1.657</v>
      </c>
      <c r="AH39" s="773">
        <v>34.549999999999997</v>
      </c>
      <c r="AI39" s="773">
        <v>6.1909999999999998</v>
      </c>
      <c r="AJ39" s="744"/>
      <c r="AK39" s="744"/>
      <c r="AL39" s="744"/>
      <c r="AM39" s="744"/>
      <c r="AN39" s="744"/>
      <c r="AO39" s="776">
        <v>29</v>
      </c>
      <c r="AP39" s="777">
        <v>201.54</v>
      </c>
      <c r="AQ39" s="777">
        <v>209.0310059</v>
      </c>
      <c r="AR39" s="778">
        <v>186.01</v>
      </c>
      <c r="AS39" s="744"/>
      <c r="AT39" s="744"/>
      <c r="AU39" s="744"/>
      <c r="AV39" s="744"/>
      <c r="AW39" s="776">
        <v>29</v>
      </c>
      <c r="AX39" s="777">
        <v>257.39498900000001</v>
      </c>
      <c r="AY39" s="777">
        <v>243.67</v>
      </c>
      <c r="AZ39" s="778">
        <v>227.52</v>
      </c>
      <c r="BA39" s="744"/>
      <c r="BB39" s="776">
        <v>29</v>
      </c>
      <c r="BC39" s="779">
        <v>179.71700196999998</v>
      </c>
      <c r="BD39" s="780">
        <v>257.23599999999999</v>
      </c>
      <c r="BE39" s="781">
        <v>239.07999989999999</v>
      </c>
      <c r="BF39" s="744"/>
      <c r="BG39" s="744"/>
      <c r="BH39" s="744"/>
      <c r="BI39" s="744"/>
      <c r="BJ39" s="357"/>
      <c r="BK39" s="357"/>
      <c r="BL39" s="357"/>
      <c r="BM39" s="357"/>
      <c r="BN39" s="357"/>
      <c r="BO39" s="357"/>
      <c r="BP39" s="357"/>
      <c r="BQ39" s="357"/>
    </row>
    <row r="40" spans="1:69" s="162" customFormat="1" ht="19.5" customHeight="1">
      <c r="A40" s="204"/>
      <c r="B40" s="216"/>
      <c r="C40" s="216"/>
      <c r="D40" s="216"/>
      <c r="E40" s="216"/>
      <c r="F40" s="216"/>
      <c r="G40" s="216"/>
      <c r="H40" s="216"/>
      <c r="I40" s="216"/>
      <c r="J40" s="239"/>
      <c r="K40" s="157"/>
      <c r="N40" s="744"/>
      <c r="O40" s="744"/>
      <c r="P40" s="744"/>
      <c r="Q40" s="744"/>
      <c r="R40" s="744"/>
      <c r="S40" s="744"/>
      <c r="T40" s="744"/>
      <c r="U40" s="762"/>
      <c r="V40" s="761">
        <v>32</v>
      </c>
      <c r="W40" s="760"/>
      <c r="X40" s="773">
        <v>13.75</v>
      </c>
      <c r="Y40" s="773">
        <v>23.87</v>
      </c>
      <c r="Z40" s="773">
        <v>7.0711000000000004</v>
      </c>
      <c r="AA40" s="773">
        <v>7.14</v>
      </c>
      <c r="AB40" s="773">
        <v>2.4049999999999998</v>
      </c>
      <c r="AC40" s="774">
        <v>74.95</v>
      </c>
      <c r="AD40" s="773">
        <v>37.49</v>
      </c>
      <c r="AE40" s="773">
        <v>9.43</v>
      </c>
      <c r="AF40" s="773">
        <v>9</v>
      </c>
      <c r="AG40" s="773">
        <v>1.96</v>
      </c>
      <c r="AH40" s="773">
        <v>35.44</v>
      </c>
      <c r="AI40" s="773">
        <v>7.2</v>
      </c>
      <c r="AJ40" s="744"/>
      <c r="AK40" s="744"/>
      <c r="AL40" s="744"/>
      <c r="AM40" s="744"/>
      <c r="AN40" s="744"/>
      <c r="AO40" s="776">
        <v>30</v>
      </c>
      <c r="AP40" s="777">
        <v>193.161</v>
      </c>
      <c r="AQ40" s="777">
        <v>200.79299926757801</v>
      </c>
      <c r="AR40" s="778">
        <v>186.01</v>
      </c>
      <c r="AS40" s="744"/>
      <c r="AT40" s="744"/>
      <c r="AU40" s="744"/>
      <c r="AV40" s="744"/>
      <c r="AW40" s="776">
        <v>30</v>
      </c>
      <c r="AX40" s="777">
        <v>243.67</v>
      </c>
      <c r="AY40" s="777">
        <v>235.552001953125</v>
      </c>
      <c r="AZ40" s="778">
        <v>216.95</v>
      </c>
      <c r="BA40" s="744"/>
      <c r="BB40" s="776">
        <v>30</v>
      </c>
      <c r="BC40" s="779">
        <v>174.89</v>
      </c>
      <c r="BD40" s="780">
        <v>252.71100044250457</v>
      </c>
      <c r="BE40" s="781">
        <v>234.25399680000001</v>
      </c>
      <c r="BF40" s="744"/>
      <c r="BG40" s="744"/>
      <c r="BH40" s="744"/>
      <c r="BI40" s="744"/>
      <c r="BJ40" s="357"/>
      <c r="BK40" s="357"/>
      <c r="BL40" s="357"/>
      <c r="BM40" s="357"/>
      <c r="BN40" s="357"/>
      <c r="BO40" s="357"/>
      <c r="BP40" s="357"/>
      <c r="BQ40" s="357"/>
    </row>
    <row r="41" spans="1:69" s="162" customFormat="1" ht="19.5" customHeight="1">
      <c r="A41" s="204"/>
      <c r="B41" s="216"/>
      <c r="C41" s="216"/>
      <c r="D41" s="216"/>
      <c r="E41" s="216"/>
      <c r="F41" s="216"/>
      <c r="G41" s="216"/>
      <c r="H41" s="216"/>
      <c r="I41" s="216"/>
      <c r="J41" s="239"/>
      <c r="K41" s="157"/>
      <c r="N41" s="744"/>
      <c r="O41" s="744"/>
      <c r="P41" s="744"/>
      <c r="Q41" s="744"/>
      <c r="R41" s="744"/>
      <c r="S41" s="744"/>
      <c r="T41" s="744"/>
      <c r="U41" s="762"/>
      <c r="V41" s="761"/>
      <c r="W41" s="760"/>
      <c r="X41" s="773">
        <v>11.95714269</v>
      </c>
      <c r="Y41" s="773">
        <v>25.065999600000001</v>
      </c>
      <c r="Z41" s="773">
        <v>5.4663999560000001</v>
      </c>
      <c r="AA41" s="773">
        <v>6.382142816</v>
      </c>
      <c r="AB41" s="773">
        <v>2.1164286140000002</v>
      </c>
      <c r="AC41" s="774">
        <v>73.207855219999999</v>
      </c>
      <c r="AD41" s="773">
        <v>25.639999929999998</v>
      </c>
      <c r="AE41" s="773">
        <v>7.5885714120000003</v>
      </c>
      <c r="AF41" s="773">
        <v>9.0014286040000009</v>
      </c>
      <c r="AG41" s="773">
        <v>1.7461428299999999</v>
      </c>
      <c r="AH41" s="773">
        <v>33.949999669999997</v>
      </c>
      <c r="AI41" s="773">
        <v>6.3285714559999997</v>
      </c>
      <c r="AJ41" s="744"/>
      <c r="AK41" s="744"/>
      <c r="AL41" s="744"/>
      <c r="AM41" s="744"/>
      <c r="AN41" s="744"/>
      <c r="AO41" s="776">
        <v>31</v>
      </c>
      <c r="AP41" s="777">
        <v>193.161</v>
      </c>
      <c r="AQ41" s="777">
        <v>200.79299926757801</v>
      </c>
      <c r="AR41" s="778">
        <v>178.58</v>
      </c>
      <c r="AS41" s="744"/>
      <c r="AT41" s="744"/>
      <c r="AU41" s="744"/>
      <c r="AV41" s="744"/>
      <c r="AW41" s="776">
        <v>31</v>
      </c>
      <c r="AX41" s="777">
        <v>230.18899999999999</v>
      </c>
      <c r="AY41" s="777">
        <v>224.8650055</v>
      </c>
      <c r="AZ41" s="778">
        <v>216.95</v>
      </c>
      <c r="BA41" s="744"/>
      <c r="BB41" s="776">
        <v>31</v>
      </c>
      <c r="BC41" s="779">
        <v>169.00100000000003</v>
      </c>
      <c r="BD41" s="780">
        <v>248.01899674799998</v>
      </c>
      <c r="BE41" s="781">
        <v>229.68000129999999</v>
      </c>
      <c r="BF41" s="744"/>
      <c r="BG41" s="744"/>
      <c r="BH41" s="744"/>
      <c r="BI41" s="744"/>
      <c r="BJ41" s="357"/>
      <c r="BK41" s="357"/>
      <c r="BL41" s="357"/>
      <c r="BM41" s="357"/>
      <c r="BN41" s="357"/>
      <c r="BO41" s="357"/>
      <c r="BP41" s="357"/>
      <c r="BQ41" s="357"/>
    </row>
    <row r="42" spans="1:69" s="162" customFormat="1" ht="19.5" customHeight="1">
      <c r="A42" s="204"/>
      <c r="B42" s="216"/>
      <c r="C42" s="216"/>
      <c r="D42" s="216"/>
      <c r="E42" s="216"/>
      <c r="F42" s="216"/>
      <c r="G42" s="216"/>
      <c r="H42" s="216"/>
      <c r="I42" s="216"/>
      <c r="J42" s="239"/>
      <c r="K42" s="157"/>
      <c r="N42" s="744"/>
      <c r="O42" s="744"/>
      <c r="P42" s="744"/>
      <c r="Q42" s="744"/>
      <c r="R42" s="744"/>
      <c r="S42" s="744"/>
      <c r="T42" s="744"/>
      <c r="U42" s="784"/>
      <c r="V42" s="761"/>
      <c r="W42" s="760"/>
      <c r="X42" s="773">
        <v>11.43</v>
      </c>
      <c r="Y42" s="773">
        <v>27.59</v>
      </c>
      <c r="Z42" s="773">
        <v>6.8719999999999999</v>
      </c>
      <c r="AA42" s="773">
        <v>6.18</v>
      </c>
      <c r="AB42" s="773">
        <v>1.52</v>
      </c>
      <c r="AC42" s="774">
        <v>84.45</v>
      </c>
      <c r="AD42" s="773">
        <v>22.95</v>
      </c>
      <c r="AE42" s="773">
        <v>7.36</v>
      </c>
      <c r="AF42" s="773">
        <v>9</v>
      </c>
      <c r="AG42" s="773">
        <v>1.405</v>
      </c>
      <c r="AH42" s="773">
        <v>32.43</v>
      </c>
      <c r="AI42" s="773">
        <v>5.54</v>
      </c>
      <c r="AJ42" s="744"/>
      <c r="AK42" s="744"/>
      <c r="AL42" s="744"/>
      <c r="AM42" s="744"/>
      <c r="AN42" s="744"/>
      <c r="AO42" s="776">
        <v>32</v>
      </c>
      <c r="AP42" s="777">
        <v>184.09</v>
      </c>
      <c r="AQ42" s="777">
        <v>200.79299926757801</v>
      </c>
      <c r="AR42" s="778">
        <v>178.58</v>
      </c>
      <c r="AS42" s="744"/>
      <c r="AT42" s="744"/>
      <c r="AU42" s="744"/>
      <c r="AV42" s="744"/>
      <c r="AW42" s="776">
        <v>32</v>
      </c>
      <c r="AX42" s="777">
        <v>211.73</v>
      </c>
      <c r="AY42" s="777">
        <v>219.58</v>
      </c>
      <c r="AZ42" s="778">
        <v>201.39</v>
      </c>
      <c r="BA42" s="744"/>
      <c r="BB42" s="776">
        <v>32</v>
      </c>
      <c r="BC42" s="779">
        <v>163.14900000000003</v>
      </c>
      <c r="BD42" s="780">
        <v>243.71</v>
      </c>
      <c r="BE42" s="781">
        <v>224.73799990000001</v>
      </c>
      <c r="BF42" s="744"/>
      <c r="BG42" s="744"/>
      <c r="BH42" s="744"/>
      <c r="BI42" s="744"/>
      <c r="BJ42" s="357"/>
      <c r="BK42" s="357"/>
      <c r="BL42" s="357"/>
      <c r="BM42" s="357"/>
      <c r="BN42" s="357"/>
      <c r="BO42" s="357"/>
      <c r="BP42" s="357"/>
      <c r="BQ42" s="357"/>
    </row>
    <row r="43" spans="1:69" s="162" customFormat="1" ht="19.5" customHeight="1">
      <c r="A43" s="204"/>
      <c r="B43" s="216"/>
      <c r="C43" s="216"/>
      <c r="D43" s="216"/>
      <c r="E43" s="216"/>
      <c r="F43" s="216"/>
      <c r="G43" s="216"/>
      <c r="H43" s="216"/>
      <c r="I43" s="216"/>
      <c r="J43" s="239"/>
      <c r="K43" s="157"/>
      <c r="N43" s="744"/>
      <c r="O43" s="744"/>
      <c r="P43" s="744"/>
      <c r="Q43" s="744"/>
      <c r="R43" s="744"/>
      <c r="S43" s="744"/>
      <c r="T43" s="744"/>
      <c r="U43" s="784"/>
      <c r="V43" s="761"/>
      <c r="W43" s="760"/>
      <c r="X43" s="773">
        <v>10.93</v>
      </c>
      <c r="Y43" s="773">
        <v>23.33</v>
      </c>
      <c r="Z43" s="773">
        <v>8.67</v>
      </c>
      <c r="AA43" s="773">
        <v>6.87</v>
      </c>
      <c r="AB43" s="773">
        <v>1.75</v>
      </c>
      <c r="AC43" s="774">
        <v>66.38</v>
      </c>
      <c r="AD43" s="773">
        <v>33.82</v>
      </c>
      <c r="AE43" s="773">
        <v>8.41</v>
      </c>
      <c r="AF43" s="773">
        <v>9.73</v>
      </c>
      <c r="AG43" s="773">
        <v>1.58</v>
      </c>
      <c r="AH43" s="773">
        <v>32.56</v>
      </c>
      <c r="AI43" s="773">
        <v>5.39</v>
      </c>
      <c r="AJ43" s="744"/>
      <c r="AK43" s="744"/>
      <c r="AL43" s="744"/>
      <c r="AM43" s="744"/>
      <c r="AN43" s="744"/>
      <c r="AO43" s="776">
        <v>33</v>
      </c>
      <c r="AP43" s="777">
        <v>184.09</v>
      </c>
      <c r="AQ43" s="777">
        <v>191.74600219999999</v>
      </c>
      <c r="AR43" s="778">
        <v>169.01</v>
      </c>
      <c r="AS43" s="744"/>
      <c r="AT43" s="744"/>
      <c r="AU43" s="744"/>
      <c r="AV43" s="744"/>
      <c r="AW43" s="776">
        <v>33</v>
      </c>
      <c r="AX43" s="777">
        <v>196.28300476074199</v>
      </c>
      <c r="AY43" s="777">
        <v>219.58000179999999</v>
      </c>
      <c r="AZ43" s="778">
        <v>193.74</v>
      </c>
      <c r="BA43" s="744"/>
      <c r="BB43" s="776">
        <v>33</v>
      </c>
      <c r="BC43" s="779">
        <v>157.27300170999999</v>
      </c>
      <c r="BD43" s="780">
        <v>239.4640045127899</v>
      </c>
      <c r="BE43" s="781">
        <v>219.0029984</v>
      </c>
      <c r="BF43" s="744"/>
      <c r="BG43" s="744"/>
      <c r="BH43" s="744"/>
      <c r="BI43" s="744"/>
      <c r="BJ43" s="357"/>
      <c r="BK43" s="357"/>
      <c r="BL43" s="357"/>
      <c r="BM43" s="357"/>
      <c r="BN43" s="357"/>
      <c r="BO43" s="357"/>
      <c r="BP43" s="357"/>
      <c r="BQ43" s="357"/>
    </row>
    <row r="44" spans="1:69" s="162" customFormat="1" ht="19.5" customHeight="1">
      <c r="A44" s="204"/>
      <c r="B44" s="216"/>
      <c r="C44" s="216"/>
      <c r="D44" s="216"/>
      <c r="E44" s="216"/>
      <c r="F44" s="216"/>
      <c r="G44" s="216"/>
      <c r="H44" s="216"/>
      <c r="I44" s="216"/>
      <c r="J44" s="239"/>
      <c r="K44" s="157"/>
      <c r="N44" s="744"/>
      <c r="O44" s="744"/>
      <c r="P44" s="744"/>
      <c r="Q44" s="744"/>
      <c r="R44" s="744"/>
      <c r="S44" s="744"/>
      <c r="T44" s="744"/>
      <c r="U44" s="784"/>
      <c r="V44" s="761">
        <v>36</v>
      </c>
      <c r="W44" s="760"/>
      <c r="X44" s="773">
        <v>12.042999999999999</v>
      </c>
      <c r="Y44" s="773">
        <v>23.27</v>
      </c>
      <c r="Z44" s="773">
        <v>4.5250000000000004</v>
      </c>
      <c r="AA44" s="773">
        <v>7.29</v>
      </c>
      <c r="AB44" s="773">
        <v>1.9330000000000001</v>
      </c>
      <c r="AC44" s="774">
        <v>68.36</v>
      </c>
      <c r="AD44" s="773">
        <v>34.42</v>
      </c>
      <c r="AE44" s="773">
        <v>8.1</v>
      </c>
      <c r="AF44" s="773">
        <v>10.001428604125973</v>
      </c>
      <c r="AG44" s="773">
        <v>1.65</v>
      </c>
      <c r="AH44" s="773">
        <v>34.997999999999998</v>
      </c>
      <c r="AI44" s="773">
        <v>7.78</v>
      </c>
      <c r="AJ44" s="744"/>
      <c r="AK44" s="744"/>
      <c r="AL44" s="744"/>
      <c r="AM44" s="744"/>
      <c r="AN44" s="744"/>
      <c r="AO44" s="776">
        <v>34</v>
      </c>
      <c r="AP44" s="777">
        <v>173.09</v>
      </c>
      <c r="AQ44" s="777">
        <v>191.74600219999999</v>
      </c>
      <c r="AR44" s="778">
        <v>169.01</v>
      </c>
      <c r="AS44" s="744"/>
      <c r="AT44" s="744"/>
      <c r="AU44" s="744"/>
      <c r="AV44" s="744"/>
      <c r="AW44" s="776">
        <v>34</v>
      </c>
      <c r="AX44" s="777">
        <v>183.68</v>
      </c>
      <c r="AY44" s="777">
        <v>201.39</v>
      </c>
      <c r="AZ44" s="778">
        <v>181.19</v>
      </c>
      <c r="BA44" s="744"/>
      <c r="BB44" s="776">
        <v>34</v>
      </c>
      <c r="BC44" s="779">
        <v>150.78400000000002</v>
      </c>
      <c r="BD44" s="780">
        <v>234.72000000000003</v>
      </c>
      <c r="BE44" s="781">
        <v>214.38699819999999</v>
      </c>
      <c r="BF44" s="744"/>
      <c r="BG44" s="744"/>
      <c r="BH44" s="744"/>
      <c r="BI44" s="744"/>
      <c r="BJ44" s="357"/>
      <c r="BK44" s="357"/>
      <c r="BL44" s="357"/>
      <c r="BM44" s="357"/>
      <c r="BN44" s="357"/>
      <c r="BO44" s="357"/>
      <c r="BP44" s="357"/>
      <c r="BQ44" s="357"/>
    </row>
    <row r="45" spans="1:69" s="162" customFormat="1" ht="19.5" customHeight="1">
      <c r="A45" s="204"/>
      <c r="B45" s="216"/>
      <c r="C45" s="216"/>
      <c r="D45" s="216"/>
      <c r="E45" s="216"/>
      <c r="F45" s="216"/>
      <c r="G45" s="216"/>
      <c r="H45" s="216"/>
      <c r="I45" s="216"/>
      <c r="J45" s="239"/>
      <c r="K45" s="157"/>
      <c r="N45" s="744"/>
      <c r="O45" s="744"/>
      <c r="P45" s="744"/>
      <c r="Q45" s="744"/>
      <c r="R45" s="744"/>
      <c r="S45" s="744"/>
      <c r="T45" s="744"/>
      <c r="U45" s="762"/>
      <c r="V45" s="761"/>
      <c r="W45" s="760"/>
      <c r="X45" s="773">
        <v>13.52857154</v>
      </c>
      <c r="Y45" s="773">
        <v>29.391285759999999</v>
      </c>
      <c r="Z45" s="773">
        <v>9.8840000969999995</v>
      </c>
      <c r="AA45" s="773">
        <v>6.6374286920000003</v>
      </c>
      <c r="AB45" s="773">
        <v>1.8661428689999999</v>
      </c>
      <c r="AC45" s="774">
        <v>78.939430239999993</v>
      </c>
      <c r="AD45" s="773">
        <v>46.51857158</v>
      </c>
      <c r="AE45" s="773">
        <v>10.15857145</v>
      </c>
      <c r="AF45" s="773">
        <v>10.002857208251942</v>
      </c>
      <c r="AG45" s="773">
        <v>1.9098571369999999</v>
      </c>
      <c r="AH45" s="773">
        <v>34.97357178</v>
      </c>
      <c r="AI45" s="773">
        <v>10.643142770000001</v>
      </c>
      <c r="AJ45" s="744"/>
      <c r="AK45" s="744"/>
      <c r="AL45" s="744"/>
      <c r="AM45" s="744"/>
      <c r="AN45" s="744"/>
      <c r="AO45" s="776">
        <v>35</v>
      </c>
      <c r="AP45" s="785">
        <v>173.09100341796801</v>
      </c>
      <c r="AQ45" s="777">
        <v>183.40100097656199</v>
      </c>
      <c r="AR45" s="778">
        <v>158.09</v>
      </c>
      <c r="AS45" s="744"/>
      <c r="AT45" s="744"/>
      <c r="AU45" s="744"/>
      <c r="AV45" s="744"/>
      <c r="AW45" s="776">
        <v>35</v>
      </c>
      <c r="AX45" s="777">
        <v>181.19</v>
      </c>
      <c r="AY45" s="785">
        <v>193.74299621582</v>
      </c>
      <c r="AZ45" s="778">
        <v>171.33</v>
      </c>
      <c r="BA45" s="744"/>
      <c r="BB45" s="776">
        <v>35</v>
      </c>
      <c r="BC45" s="779">
        <v>146.97999999999999</v>
      </c>
      <c r="BD45" s="780">
        <v>230.6710003662109</v>
      </c>
      <c r="BE45" s="781">
        <v>208.9500017</v>
      </c>
      <c r="BF45" s="744"/>
      <c r="BG45" s="744"/>
      <c r="BH45" s="744"/>
      <c r="BI45" s="744"/>
      <c r="BJ45" s="357"/>
      <c r="BK45" s="357"/>
      <c r="BL45" s="357"/>
      <c r="BM45" s="357"/>
      <c r="BN45" s="357"/>
      <c r="BO45" s="357"/>
      <c r="BP45" s="357"/>
      <c r="BQ45" s="357"/>
    </row>
    <row r="46" spans="1:69" s="162" customFormat="1" ht="19.5" customHeight="1">
      <c r="A46" s="204"/>
      <c r="B46" s="216"/>
      <c r="C46" s="216"/>
      <c r="D46" s="216"/>
      <c r="E46" s="216"/>
      <c r="F46" s="216"/>
      <c r="G46" s="216"/>
      <c r="H46" s="216"/>
      <c r="I46" s="216"/>
      <c r="J46" s="239"/>
      <c r="K46" s="157"/>
      <c r="N46" s="744"/>
      <c r="O46" s="744"/>
      <c r="P46" s="744"/>
      <c r="Q46" s="744"/>
      <c r="R46" s="744"/>
      <c r="S46" s="744"/>
      <c r="T46" s="744"/>
      <c r="U46" s="762"/>
      <c r="V46" s="761"/>
      <c r="W46" s="760"/>
      <c r="X46" s="773">
        <v>13.86</v>
      </c>
      <c r="Y46" s="773">
        <v>30.785</v>
      </c>
      <c r="Z46" s="773">
        <v>17.64</v>
      </c>
      <c r="AA46" s="773">
        <v>6.62</v>
      </c>
      <c r="AB46" s="773">
        <v>1.052</v>
      </c>
      <c r="AC46" s="774">
        <v>96.09</v>
      </c>
      <c r="AD46" s="773">
        <v>69.19</v>
      </c>
      <c r="AE46" s="773">
        <v>12.37</v>
      </c>
      <c r="AF46" s="773">
        <v>10.005714416503887</v>
      </c>
      <c r="AG46" s="773">
        <v>1.93</v>
      </c>
      <c r="AH46" s="773">
        <v>34.840000000000003</v>
      </c>
      <c r="AI46" s="773">
        <v>11.66</v>
      </c>
      <c r="AJ46" s="744"/>
      <c r="AK46" s="744"/>
      <c r="AL46" s="744"/>
      <c r="AM46" s="744"/>
      <c r="AN46" s="744"/>
      <c r="AO46" s="776">
        <v>36</v>
      </c>
      <c r="AP46" s="785">
        <v>173.09100341796801</v>
      </c>
      <c r="AQ46" s="777">
        <v>183.40100097656199</v>
      </c>
      <c r="AR46" s="778">
        <v>158.09</v>
      </c>
      <c r="AS46" s="744"/>
      <c r="AT46" s="744"/>
      <c r="AU46" s="744"/>
      <c r="AV46" s="744"/>
      <c r="AW46" s="776">
        <v>36</v>
      </c>
      <c r="AX46" s="777">
        <v>171.33</v>
      </c>
      <c r="AY46" s="785">
        <v>166.452</v>
      </c>
      <c r="AZ46" s="778">
        <v>164.03</v>
      </c>
      <c r="BA46" s="744"/>
      <c r="BB46" s="776">
        <v>36</v>
      </c>
      <c r="BC46" s="779">
        <v>143.34800000000001</v>
      </c>
      <c r="BD46" s="780">
        <v>225.39499950408924</v>
      </c>
      <c r="BE46" s="781">
        <v>202.97300150000001</v>
      </c>
      <c r="BF46" s="744"/>
      <c r="BG46" s="744"/>
      <c r="BH46" s="744"/>
      <c r="BI46" s="744"/>
      <c r="BJ46" s="357"/>
      <c r="BK46" s="357"/>
      <c r="BL46" s="357"/>
      <c r="BM46" s="357"/>
      <c r="BN46" s="357"/>
      <c r="BO46" s="357"/>
      <c r="BP46" s="357"/>
      <c r="BQ46" s="357"/>
    </row>
    <row r="47" spans="1:69" s="162" customFormat="1" ht="19.5" customHeight="1">
      <c r="A47" s="204"/>
      <c r="B47" s="216"/>
      <c r="C47" s="216"/>
      <c r="D47" s="216"/>
      <c r="E47" s="216"/>
      <c r="F47" s="216"/>
      <c r="G47" s="216"/>
      <c r="H47" s="216"/>
      <c r="I47" s="216"/>
      <c r="J47" s="239"/>
      <c r="K47" s="157"/>
      <c r="N47" s="744"/>
      <c r="O47" s="744"/>
      <c r="P47" s="744"/>
      <c r="Q47" s="744"/>
      <c r="R47" s="744"/>
      <c r="S47" s="744"/>
      <c r="T47" s="744"/>
      <c r="U47" s="762"/>
      <c r="V47" s="761"/>
      <c r="W47" s="760"/>
      <c r="X47" s="773">
        <v>14.18571418</v>
      </c>
      <c r="Y47" s="773">
        <v>30.662142620000001</v>
      </c>
      <c r="Z47" s="773">
        <v>13.24114282</v>
      </c>
      <c r="AA47" s="773">
        <v>6.9254285949999996</v>
      </c>
      <c r="AB47" s="773">
        <v>2.1361428839999999</v>
      </c>
      <c r="AC47" s="774">
        <v>84.515142170000004</v>
      </c>
      <c r="AD47" s="773">
        <v>56.14428547</v>
      </c>
      <c r="AE47" s="773">
        <v>11.487142970000001</v>
      </c>
      <c r="AF47" s="773">
        <v>10.430000032697402</v>
      </c>
      <c r="AG47" s="773">
        <v>1.7737142699999999</v>
      </c>
      <c r="AH47" s="773">
        <v>35.98928506</v>
      </c>
      <c r="AI47" s="773">
        <v>9.1042857850000001</v>
      </c>
      <c r="AJ47" s="744"/>
      <c r="AK47" s="744"/>
      <c r="AL47" s="744"/>
      <c r="AM47" s="744"/>
      <c r="AN47" s="744"/>
      <c r="AO47" s="776">
        <v>37</v>
      </c>
      <c r="AP47" s="777">
        <v>162.19599909999999</v>
      </c>
      <c r="AQ47" s="777">
        <v>172.60800169999999</v>
      </c>
      <c r="AR47" s="778">
        <v>147.07</v>
      </c>
      <c r="AS47" s="744"/>
      <c r="AT47" s="744"/>
      <c r="AU47" s="744"/>
      <c r="AV47" s="744"/>
      <c r="AW47" s="776">
        <v>37</v>
      </c>
      <c r="AX47" s="777">
        <v>164.02999879999999</v>
      </c>
      <c r="AY47" s="785">
        <v>149.70199579999999</v>
      </c>
      <c r="AZ47" s="778">
        <v>147.35</v>
      </c>
      <c r="BA47" s="744"/>
      <c r="BB47" s="776">
        <v>37</v>
      </c>
      <c r="BC47" s="779">
        <v>140.58200252899999</v>
      </c>
      <c r="BD47" s="780">
        <v>220.07399951934806</v>
      </c>
      <c r="BE47" s="781">
        <v>196.9500008</v>
      </c>
      <c r="BF47" s="744"/>
      <c r="BG47" s="744"/>
      <c r="BH47" s="744"/>
      <c r="BI47" s="744"/>
      <c r="BJ47" s="357"/>
      <c r="BK47" s="357"/>
      <c r="BL47" s="357"/>
      <c r="BM47" s="357"/>
      <c r="BN47" s="357"/>
      <c r="BO47" s="357"/>
      <c r="BP47" s="357"/>
      <c r="BQ47" s="357"/>
    </row>
    <row r="48" spans="1:69" s="162" customFormat="1" ht="19.5" customHeight="1">
      <c r="A48" s="204"/>
      <c r="B48" s="216"/>
      <c r="C48" s="216"/>
      <c r="D48" s="216"/>
      <c r="E48" s="216"/>
      <c r="F48" s="216"/>
      <c r="G48" s="216"/>
      <c r="H48" s="216"/>
      <c r="I48" s="216"/>
      <c r="J48" s="239"/>
      <c r="K48" s="157"/>
      <c r="N48" s="744"/>
      <c r="O48" s="744"/>
      <c r="P48" s="744"/>
      <c r="Q48" s="744"/>
      <c r="R48" s="744"/>
      <c r="S48" s="744"/>
      <c r="T48" s="744"/>
      <c r="U48" s="762"/>
      <c r="V48" s="761">
        <v>40</v>
      </c>
      <c r="W48" s="760"/>
      <c r="X48" s="773">
        <v>15.34</v>
      </c>
      <c r="Y48" s="773">
        <v>36.380000000000003</v>
      </c>
      <c r="Z48" s="773">
        <v>20.43</v>
      </c>
      <c r="AA48" s="773">
        <v>7.16</v>
      </c>
      <c r="AB48" s="773">
        <v>3.28</v>
      </c>
      <c r="AC48" s="774">
        <v>86.83</v>
      </c>
      <c r="AD48" s="773">
        <v>51.57</v>
      </c>
      <c r="AE48" s="773">
        <v>10.36</v>
      </c>
      <c r="AF48" s="773">
        <v>11</v>
      </c>
      <c r="AG48" s="773">
        <v>1.33</v>
      </c>
      <c r="AH48" s="773">
        <v>50.04</v>
      </c>
      <c r="AI48" s="773">
        <v>10.39</v>
      </c>
      <c r="AJ48" s="744"/>
      <c r="AK48" s="744"/>
      <c r="AL48" s="744"/>
      <c r="AM48" s="744"/>
      <c r="AN48" s="744"/>
      <c r="AO48" s="776">
        <v>38</v>
      </c>
      <c r="AP48" s="777">
        <v>162.19599909999999</v>
      </c>
      <c r="AQ48" s="777">
        <v>172.60800169999999</v>
      </c>
      <c r="AR48" s="778">
        <v>147.07</v>
      </c>
      <c r="AS48" s="744"/>
      <c r="AT48" s="744"/>
      <c r="AU48" s="744"/>
      <c r="AV48" s="744"/>
      <c r="AW48" s="776">
        <v>38</v>
      </c>
      <c r="AX48" s="777">
        <v>161.62</v>
      </c>
      <c r="AY48" s="785">
        <v>135.7250061</v>
      </c>
      <c r="AZ48" s="778">
        <v>131.15</v>
      </c>
      <c r="BA48" s="744"/>
      <c r="BB48" s="776">
        <v>38</v>
      </c>
      <c r="BC48" s="779">
        <v>134.738</v>
      </c>
      <c r="BD48" s="780">
        <v>215.42199704999999</v>
      </c>
      <c r="BE48" s="781">
        <v>190.7840042</v>
      </c>
      <c r="BF48" s="744"/>
      <c r="BG48" s="744"/>
      <c r="BH48" s="744"/>
      <c r="BI48" s="744"/>
      <c r="BJ48" s="357"/>
      <c r="BK48" s="357"/>
      <c r="BL48" s="357"/>
      <c r="BM48" s="357"/>
      <c r="BN48" s="357"/>
      <c r="BO48" s="357"/>
      <c r="BP48" s="357"/>
      <c r="BQ48" s="357"/>
    </row>
    <row r="49" spans="1:69" s="162" customFormat="1" ht="19.5" customHeight="1">
      <c r="A49" s="204"/>
      <c r="B49" s="216"/>
      <c r="C49" s="216"/>
      <c r="D49" s="216"/>
      <c r="E49" s="216"/>
      <c r="F49" s="216"/>
      <c r="G49" s="216"/>
      <c r="H49" s="216"/>
      <c r="I49" s="216"/>
      <c r="J49" s="239"/>
      <c r="K49" s="157"/>
      <c r="N49" s="744"/>
      <c r="O49" s="744"/>
      <c r="P49" s="744"/>
      <c r="Q49" s="744"/>
      <c r="R49" s="744"/>
      <c r="S49" s="744"/>
      <c r="T49" s="744"/>
      <c r="U49" s="761"/>
      <c r="V49" s="761"/>
      <c r="W49" s="760"/>
      <c r="X49" s="773">
        <v>18.08571448</v>
      </c>
      <c r="Y49" s="773">
        <v>34.163285940000002</v>
      </c>
      <c r="Z49" s="773">
        <v>19.903143069999999</v>
      </c>
      <c r="AA49" s="773">
        <v>7.0011427739999998</v>
      </c>
      <c r="AB49" s="773">
        <v>2.2765714610000001</v>
      </c>
      <c r="AC49" s="774">
        <v>81.298714770000004</v>
      </c>
      <c r="AD49" s="773">
        <v>48.17428589</v>
      </c>
      <c r="AE49" s="773">
        <v>15.737142560000001</v>
      </c>
      <c r="AF49" s="773">
        <v>11.00857162</v>
      </c>
      <c r="AG49" s="773">
        <v>1.9857142990000001</v>
      </c>
      <c r="AH49" s="773">
        <v>39.686428069999998</v>
      </c>
      <c r="AI49" s="773">
        <v>8.1814286369999998</v>
      </c>
      <c r="AJ49" s="744"/>
      <c r="AK49" s="744"/>
      <c r="AL49" s="744"/>
      <c r="AM49" s="744"/>
      <c r="AN49" s="744"/>
      <c r="AO49" s="776">
        <v>39</v>
      </c>
      <c r="AP49" s="777">
        <v>153.6340027</v>
      </c>
      <c r="AQ49" s="777">
        <v>172.60800170898401</v>
      </c>
      <c r="AR49" s="778">
        <v>139.11000000000001</v>
      </c>
      <c r="AS49" s="744"/>
      <c r="AT49" s="744"/>
      <c r="AU49" s="744"/>
      <c r="AV49" s="744"/>
      <c r="AW49" s="776">
        <v>39</v>
      </c>
      <c r="AX49" s="777">
        <v>145.00399780000001</v>
      </c>
      <c r="AY49" s="785">
        <v>126.6</v>
      </c>
      <c r="AZ49" s="778">
        <v>119.86</v>
      </c>
      <c r="BA49" s="744"/>
      <c r="BB49" s="776">
        <v>39</v>
      </c>
      <c r="BC49" s="779">
        <v>131.20699792900001</v>
      </c>
      <c r="BD49" s="780">
        <v>210.14099999999999</v>
      </c>
      <c r="BE49" s="781">
        <v>184.4409995</v>
      </c>
      <c r="BF49" s="744"/>
      <c r="BG49" s="744"/>
      <c r="BH49" s="744"/>
      <c r="BI49" s="744"/>
      <c r="BJ49" s="357"/>
      <c r="BK49" s="357"/>
      <c r="BL49" s="357"/>
      <c r="BM49" s="357"/>
      <c r="BN49" s="357"/>
      <c r="BO49" s="357"/>
      <c r="BP49" s="357"/>
      <c r="BQ49" s="357"/>
    </row>
    <row r="50" spans="1:69" s="162" customFormat="1" ht="19.5" customHeight="1">
      <c r="A50" s="204"/>
      <c r="B50" s="216"/>
      <c r="C50" s="216"/>
      <c r="D50" s="216"/>
      <c r="E50" s="216"/>
      <c r="F50" s="216"/>
      <c r="G50" s="216"/>
      <c r="H50" s="216"/>
      <c r="I50" s="216"/>
      <c r="J50" s="239"/>
      <c r="K50" s="157"/>
      <c r="N50" s="744"/>
      <c r="O50" s="744"/>
      <c r="P50" s="744"/>
      <c r="Q50" s="744"/>
      <c r="R50" s="744"/>
      <c r="S50" s="744"/>
      <c r="T50" s="744"/>
      <c r="U50" s="761"/>
      <c r="V50" s="761"/>
      <c r="W50" s="760"/>
      <c r="X50" s="773">
        <v>18.91</v>
      </c>
      <c r="Y50" s="773">
        <v>40.36</v>
      </c>
      <c r="Z50" s="773">
        <v>14.79</v>
      </c>
      <c r="AA50" s="773">
        <v>7.86</v>
      </c>
      <c r="AB50" s="773">
        <v>2.39</v>
      </c>
      <c r="AC50" s="774">
        <v>97.4</v>
      </c>
      <c r="AD50" s="773">
        <v>49.42</v>
      </c>
      <c r="AE50" s="773">
        <v>10.9</v>
      </c>
      <c r="AF50" s="773">
        <v>11</v>
      </c>
      <c r="AG50" s="773">
        <v>1.57</v>
      </c>
      <c r="AH50" s="773">
        <v>37.29</v>
      </c>
      <c r="AI50" s="773">
        <v>8.73</v>
      </c>
      <c r="AJ50" s="744"/>
      <c r="AK50" s="744"/>
      <c r="AL50" s="744"/>
      <c r="AM50" s="744"/>
      <c r="AN50" s="744"/>
      <c r="AO50" s="776">
        <v>40</v>
      </c>
      <c r="AP50" s="777">
        <v>153.6340027</v>
      </c>
      <c r="AQ50" s="777">
        <v>160.46600000000001</v>
      </c>
      <c r="AR50" s="778">
        <v>139.11000000000001</v>
      </c>
      <c r="AS50" s="744"/>
      <c r="AT50" s="744"/>
      <c r="AU50" s="744"/>
      <c r="AV50" s="744"/>
      <c r="AW50" s="776">
        <v>40</v>
      </c>
      <c r="AX50" s="777">
        <v>128.87</v>
      </c>
      <c r="AY50" s="777">
        <v>119.86</v>
      </c>
      <c r="AZ50" s="778">
        <v>119.86</v>
      </c>
      <c r="BA50" s="744"/>
      <c r="BB50" s="776">
        <v>40</v>
      </c>
      <c r="BC50" s="779">
        <v>128.13</v>
      </c>
      <c r="BD50" s="780">
        <v>206.839</v>
      </c>
      <c r="BE50" s="781">
        <v>177.93399909999999</v>
      </c>
      <c r="BF50" s="744"/>
      <c r="BG50" s="744"/>
      <c r="BH50" s="744"/>
      <c r="BI50" s="744"/>
      <c r="BJ50" s="357"/>
      <c r="BK50" s="357"/>
      <c r="BL50" s="357"/>
      <c r="BM50" s="357"/>
      <c r="BN50" s="357"/>
      <c r="BO50" s="357"/>
      <c r="BP50" s="357"/>
      <c r="BQ50" s="357"/>
    </row>
    <row r="51" spans="1:69" s="162" customFormat="1" ht="12.75">
      <c r="A51" s="204"/>
      <c r="B51" s="216"/>
      <c r="C51" s="216"/>
      <c r="D51" s="216"/>
      <c r="E51" s="216"/>
      <c r="F51" s="216"/>
      <c r="G51" s="216"/>
      <c r="H51" s="216"/>
      <c r="I51" s="216"/>
      <c r="J51" s="239"/>
      <c r="K51" s="157"/>
      <c r="N51" s="744"/>
      <c r="O51" s="744"/>
      <c r="P51" s="744"/>
      <c r="Q51" s="744"/>
      <c r="R51" s="744"/>
      <c r="S51" s="744"/>
      <c r="T51" s="744"/>
      <c r="U51" s="761"/>
      <c r="V51" s="761"/>
      <c r="W51" s="760"/>
      <c r="X51" s="773">
        <v>18.942856924874402</v>
      </c>
      <c r="Y51" s="773">
        <v>45.664857046944704</v>
      </c>
      <c r="Z51" s="773">
        <v>13.250000136239143</v>
      </c>
      <c r="AA51" s="773">
        <v>7.7904285703386531</v>
      </c>
      <c r="AB51" s="773">
        <v>2.0807142598288357</v>
      </c>
      <c r="AC51" s="774">
        <v>89.837426321847062</v>
      </c>
      <c r="AD51" s="773">
        <v>52.804285866873556</v>
      </c>
      <c r="AE51" s="773">
        <v>9.0100000926426418</v>
      </c>
      <c r="AF51" s="773">
        <v>11</v>
      </c>
      <c r="AG51" s="773">
        <v>1.8558571338653529</v>
      </c>
      <c r="AH51" s="773">
        <v>38.216427939278695</v>
      </c>
      <c r="AI51" s="773">
        <v>10.265714509146521</v>
      </c>
      <c r="AJ51" s="744"/>
      <c r="AK51" s="744"/>
      <c r="AL51" s="744"/>
      <c r="AM51" s="744"/>
      <c r="AN51" s="744"/>
      <c r="AO51" s="776">
        <v>41</v>
      </c>
      <c r="AP51" s="777">
        <v>144.54400630000001</v>
      </c>
      <c r="AQ51" s="777">
        <v>148.89699999999999</v>
      </c>
      <c r="AR51" s="778">
        <v>139.11000000000001</v>
      </c>
      <c r="AS51" s="744"/>
      <c r="AT51" s="744"/>
      <c r="AU51" s="744"/>
      <c r="AV51" s="744"/>
      <c r="AW51" s="776">
        <v>41</v>
      </c>
      <c r="AX51" s="777">
        <v>113.2139969</v>
      </c>
      <c r="AY51" s="777">
        <v>108.82899999999999</v>
      </c>
      <c r="AZ51" s="778">
        <v>113.21</v>
      </c>
      <c r="BA51" s="744"/>
      <c r="BB51" s="776">
        <v>41</v>
      </c>
      <c r="BC51" s="779">
        <v>123.19800044700001</v>
      </c>
      <c r="BD51" s="780">
        <v>201.45299999999997</v>
      </c>
      <c r="BE51" s="781">
        <v>171.6890023</v>
      </c>
      <c r="BF51" s="744"/>
      <c r="BG51" s="744"/>
      <c r="BH51" s="744"/>
      <c r="BI51" s="744"/>
      <c r="BJ51" s="357"/>
      <c r="BK51" s="357"/>
      <c r="BL51" s="357"/>
      <c r="BM51" s="357"/>
      <c r="BN51" s="357"/>
      <c r="BO51" s="357"/>
      <c r="BP51" s="357"/>
      <c r="BQ51" s="357"/>
    </row>
    <row r="52" spans="1:69" s="162" customFormat="1" ht="12.75">
      <c r="A52" s="204"/>
      <c r="B52" s="216"/>
      <c r="C52" s="216"/>
      <c r="D52" s="216"/>
      <c r="E52" s="216"/>
      <c r="F52" s="216"/>
      <c r="G52" s="216"/>
      <c r="H52" s="216"/>
      <c r="I52" s="216"/>
      <c r="J52" s="239"/>
      <c r="K52" s="157"/>
      <c r="N52" s="744"/>
      <c r="O52" s="744"/>
      <c r="P52" s="744"/>
      <c r="Q52" s="744"/>
      <c r="R52" s="744"/>
      <c r="S52" s="744"/>
      <c r="T52" s="744"/>
      <c r="U52" s="761"/>
      <c r="V52" s="761">
        <v>44</v>
      </c>
      <c r="W52" s="760"/>
      <c r="X52" s="773">
        <v>15.77</v>
      </c>
      <c r="Y52" s="773">
        <v>39.85</v>
      </c>
      <c r="Z52" s="773">
        <v>16.07</v>
      </c>
      <c r="AA52" s="773">
        <v>7.52</v>
      </c>
      <c r="AB52" s="773">
        <v>2.48</v>
      </c>
      <c r="AC52" s="774">
        <v>80.75</v>
      </c>
      <c r="AD52" s="773">
        <v>47.38</v>
      </c>
      <c r="AE52" s="773">
        <v>11.62</v>
      </c>
      <c r="AF52" s="773">
        <v>10</v>
      </c>
      <c r="AG52" s="773">
        <v>1.298</v>
      </c>
      <c r="AH52" s="773">
        <v>34.799999999999997</v>
      </c>
      <c r="AI52" s="773">
        <v>9.2100000000000009</v>
      </c>
      <c r="AJ52" s="744"/>
      <c r="AK52" s="744"/>
      <c r="AL52" s="744"/>
      <c r="AM52" s="744"/>
      <c r="AN52" s="744"/>
      <c r="AO52" s="776">
        <v>42</v>
      </c>
      <c r="AP52" s="777">
        <v>144.54400630000001</v>
      </c>
      <c r="AQ52" s="777">
        <v>148.89699999999999</v>
      </c>
      <c r="AR52" s="778">
        <v>128.35</v>
      </c>
      <c r="AS52" s="744"/>
      <c r="AT52" s="744"/>
      <c r="AU52" s="744"/>
      <c r="AV52" s="744"/>
      <c r="AW52" s="776">
        <v>42</v>
      </c>
      <c r="AX52" s="777">
        <v>117.64</v>
      </c>
      <c r="AY52" s="777">
        <v>98.04</v>
      </c>
      <c r="AZ52" s="778">
        <v>100.18</v>
      </c>
      <c r="BA52" s="744"/>
      <c r="BB52" s="776">
        <v>42</v>
      </c>
      <c r="BC52" s="779">
        <v>118.85000000000001</v>
      </c>
      <c r="BD52" s="780">
        <v>196.38000000000002</v>
      </c>
      <c r="BE52" s="781">
        <v>165.69499870000001</v>
      </c>
      <c r="BF52" s="744"/>
      <c r="BG52" s="744"/>
      <c r="BH52" s="744"/>
      <c r="BI52" s="744"/>
      <c r="BJ52" s="357"/>
      <c r="BK52" s="357"/>
      <c r="BL52" s="357"/>
      <c r="BM52" s="357"/>
      <c r="BN52" s="357"/>
      <c r="BO52" s="357"/>
      <c r="BP52" s="357"/>
      <c r="BQ52" s="357"/>
    </row>
    <row r="53" spans="1:69" s="162" customFormat="1" ht="32.25" customHeight="1">
      <c r="A53" s="204"/>
      <c r="B53" s="216"/>
      <c r="C53" s="216"/>
      <c r="D53" s="216"/>
      <c r="E53" s="216"/>
      <c r="F53" s="216"/>
      <c r="G53" s="216"/>
      <c r="H53" s="216"/>
      <c r="I53" s="216"/>
      <c r="J53" s="239"/>
      <c r="K53" s="157"/>
      <c r="N53" s="744"/>
      <c r="O53" s="744"/>
      <c r="P53" s="744"/>
      <c r="Q53" s="744"/>
      <c r="R53" s="744"/>
      <c r="S53" s="744"/>
      <c r="T53" s="744"/>
      <c r="U53" s="761"/>
      <c r="V53" s="761"/>
      <c r="W53" s="760"/>
      <c r="X53" s="773">
        <v>23.728571479999999</v>
      </c>
      <c r="Y53" s="773">
        <v>61.090667089999997</v>
      </c>
      <c r="Z53" s="773">
        <v>38.42033386</v>
      </c>
      <c r="AA53" s="773">
        <v>8.9832856999999997</v>
      </c>
      <c r="AB53" s="773">
        <v>4.4537142860000003</v>
      </c>
      <c r="AC53" s="774">
        <v>83.839285709999999</v>
      </c>
      <c r="AD53" s="773">
        <v>47.64285769</v>
      </c>
      <c r="AE53" s="773">
        <v>13.18000003</v>
      </c>
      <c r="AF53" s="773">
        <v>10.001428600000001</v>
      </c>
      <c r="AG53" s="773">
        <v>1.2431428769999999</v>
      </c>
      <c r="AH53" s="773">
        <v>37.059285850000002</v>
      </c>
      <c r="AI53" s="773">
        <v>9.9271429609999995</v>
      </c>
      <c r="AJ53" s="744"/>
      <c r="AK53" s="744"/>
      <c r="AL53" s="744"/>
      <c r="AM53" s="744"/>
      <c r="AN53" s="744"/>
      <c r="AO53" s="776">
        <v>43</v>
      </c>
      <c r="AP53" s="777">
        <v>133.50900268554599</v>
      </c>
      <c r="AQ53" s="777">
        <v>140.44499999999999</v>
      </c>
      <c r="AR53" s="778">
        <v>128.35</v>
      </c>
      <c r="AS53" s="744"/>
      <c r="AT53" s="744"/>
      <c r="AU53" s="744"/>
      <c r="AV53" s="744"/>
      <c r="AW53" s="776">
        <v>43</v>
      </c>
      <c r="AX53" s="777">
        <v>115.420997619628</v>
      </c>
      <c r="AY53" s="777">
        <v>102.325</v>
      </c>
      <c r="AZ53" s="778">
        <v>89.58</v>
      </c>
      <c r="BA53" s="744"/>
      <c r="BB53" s="776">
        <v>43</v>
      </c>
      <c r="BC53" s="779">
        <v>112.50799894332873</v>
      </c>
      <c r="BD53" s="780">
        <v>192.565</v>
      </c>
      <c r="BE53" s="781">
        <v>160.3979965</v>
      </c>
      <c r="BF53" s="744"/>
      <c r="BG53" s="744"/>
      <c r="BH53" s="744"/>
      <c r="BI53" s="744"/>
      <c r="BJ53" s="357"/>
      <c r="BK53" s="357"/>
      <c r="BL53" s="357"/>
      <c r="BM53" s="357"/>
      <c r="BN53" s="357"/>
      <c r="BO53" s="357"/>
      <c r="BP53" s="357"/>
      <c r="BQ53" s="357"/>
    </row>
    <row r="54" spans="1:69" s="162" customFormat="1" ht="32.25" customHeight="1">
      <c r="A54" s="204"/>
      <c r="B54" s="216"/>
      <c r="C54" s="216"/>
      <c r="D54" s="216"/>
      <c r="E54" s="216"/>
      <c r="F54" s="216"/>
      <c r="G54" s="216"/>
      <c r="H54" s="216"/>
      <c r="I54" s="216"/>
      <c r="J54" s="239"/>
      <c r="K54" s="157"/>
      <c r="N54" s="744"/>
      <c r="O54" s="744"/>
      <c r="P54" s="744"/>
      <c r="Q54" s="744"/>
      <c r="R54" s="744"/>
      <c r="S54" s="744"/>
      <c r="T54" s="744"/>
      <c r="U54" s="761"/>
      <c r="V54" s="761"/>
      <c r="W54" s="760"/>
      <c r="X54" s="773">
        <v>30.528571810041125</v>
      </c>
      <c r="Y54" s="773">
        <v>77.433666865030759</v>
      </c>
      <c r="Z54" s="773">
        <v>23.011333147684685</v>
      </c>
      <c r="AA54" s="773">
        <v>10.47</v>
      </c>
      <c r="AB54" s="773">
        <v>8.2200000000000006</v>
      </c>
      <c r="AC54" s="774">
        <v>80.249285016741013</v>
      </c>
      <c r="AD54" s="773">
        <v>64.83</v>
      </c>
      <c r="AE54" s="773">
        <v>12.43</v>
      </c>
      <c r="AF54" s="773">
        <v>10.001428604125973</v>
      </c>
      <c r="AG54" s="773">
        <v>1.5007142850330841</v>
      </c>
      <c r="AH54" s="773">
        <v>36.905714307512518</v>
      </c>
      <c r="AI54" s="773">
        <v>10.785714285714255</v>
      </c>
      <c r="AJ54" s="744"/>
      <c r="AK54" s="744"/>
      <c r="AL54" s="744"/>
      <c r="AM54" s="744"/>
      <c r="AN54" s="744"/>
      <c r="AO54" s="776">
        <v>44</v>
      </c>
      <c r="AP54" s="777">
        <v>133.50900268554599</v>
      </c>
      <c r="AQ54" s="777">
        <v>140.44499999999999</v>
      </c>
      <c r="AR54" s="744">
        <v>121.2</v>
      </c>
      <c r="AS54" s="744"/>
      <c r="AT54" s="744"/>
      <c r="AU54" s="744"/>
      <c r="AV54" s="744"/>
      <c r="AW54" s="776">
        <v>44</v>
      </c>
      <c r="AX54" s="777">
        <v>100.18</v>
      </c>
      <c r="AY54" s="777">
        <v>91.68</v>
      </c>
      <c r="AZ54" s="778">
        <v>75.16</v>
      </c>
      <c r="BA54" s="744"/>
      <c r="BB54" s="776">
        <v>44</v>
      </c>
      <c r="BC54" s="779">
        <v>108.26299999999999</v>
      </c>
      <c r="BD54" s="780">
        <v>187.09000000000003</v>
      </c>
      <c r="BE54" s="781">
        <v>154.79199919999999</v>
      </c>
      <c r="BF54" s="744"/>
      <c r="BG54" s="744"/>
      <c r="BH54" s="744"/>
      <c r="BI54" s="744"/>
      <c r="BJ54" s="357"/>
      <c r="BK54" s="357"/>
      <c r="BL54" s="357"/>
      <c r="BM54" s="357"/>
      <c r="BN54" s="357"/>
      <c r="BO54" s="357"/>
      <c r="BP54" s="357"/>
      <c r="BQ54" s="357"/>
    </row>
    <row r="55" spans="1:69" s="162" customFormat="1" ht="15.75" customHeight="1">
      <c r="A55" s="204"/>
      <c r="B55" s="216"/>
      <c r="C55" s="216"/>
      <c r="D55" s="216"/>
      <c r="E55" s="216"/>
      <c r="F55" s="216"/>
      <c r="G55" s="216"/>
      <c r="H55" s="216"/>
      <c r="I55" s="216"/>
      <c r="J55" s="239"/>
      <c r="K55" s="157"/>
      <c r="N55" s="744"/>
      <c r="O55" s="744"/>
      <c r="P55" s="744"/>
      <c r="Q55" s="744"/>
      <c r="R55" s="744"/>
      <c r="S55" s="744"/>
      <c r="T55" s="744"/>
      <c r="U55" s="761"/>
      <c r="V55" s="761"/>
      <c r="W55" s="760"/>
      <c r="X55" s="773">
        <v>19.285699999999999</v>
      </c>
      <c r="Y55" s="773">
        <v>47.748571668352348</v>
      </c>
      <c r="Z55" s="773">
        <v>14.493142809186628</v>
      </c>
      <c r="AA55" s="773">
        <v>7.8201428140912697</v>
      </c>
      <c r="AB55" s="773">
        <v>2.3963000000000001</v>
      </c>
      <c r="AC55" s="774">
        <v>74.034999999999997</v>
      </c>
      <c r="AD55" s="773">
        <v>60.726999999999997</v>
      </c>
      <c r="AE55" s="773">
        <v>9.5739999999999998</v>
      </c>
      <c r="AF55" s="773">
        <v>10.001428604125966</v>
      </c>
      <c r="AG55" s="773">
        <v>1.2811428649084857</v>
      </c>
      <c r="AH55" s="773">
        <v>38.396000000000001</v>
      </c>
      <c r="AI55" s="773">
        <v>21.811399999999999</v>
      </c>
      <c r="AJ55" s="744"/>
      <c r="AK55" s="744"/>
      <c r="AL55" s="744"/>
      <c r="AM55" s="744"/>
      <c r="AN55" s="744"/>
      <c r="AO55" s="776">
        <v>45</v>
      </c>
      <c r="AP55" s="777">
        <v>133.50900268554599</v>
      </c>
      <c r="AQ55" s="777">
        <v>134.84</v>
      </c>
      <c r="AR55" s="778">
        <v>121.2</v>
      </c>
      <c r="AS55" s="744"/>
      <c r="AT55" s="744"/>
      <c r="AU55" s="744"/>
      <c r="AV55" s="744"/>
      <c r="AW55" s="776">
        <v>45</v>
      </c>
      <c r="AX55" s="777">
        <v>83.341003420000007</v>
      </c>
      <c r="AY55" s="777">
        <v>79.23</v>
      </c>
      <c r="AZ55" s="778">
        <v>61.21</v>
      </c>
      <c r="BA55" s="744"/>
      <c r="BB55" s="776">
        <v>45</v>
      </c>
      <c r="BC55" s="779">
        <v>102.77400085399999</v>
      </c>
      <c r="BD55" s="780">
        <v>183.072</v>
      </c>
      <c r="BE55" s="781">
        <v>149.715</v>
      </c>
      <c r="BF55" s="744"/>
      <c r="BG55" s="744"/>
      <c r="BH55" s="744"/>
      <c r="BI55" s="744"/>
      <c r="BJ55" s="357"/>
      <c r="BK55" s="357"/>
      <c r="BL55" s="357"/>
      <c r="BM55" s="357"/>
      <c r="BN55" s="357"/>
      <c r="BO55" s="357"/>
      <c r="BP55" s="357"/>
      <c r="BQ55" s="357"/>
    </row>
    <row r="56" spans="1:69" s="162" customFormat="1" ht="24.75" customHeight="1">
      <c r="A56" s="1229" t="s">
        <v>830</v>
      </c>
      <c r="B56" s="216"/>
      <c r="C56" s="216"/>
      <c r="D56" s="216"/>
      <c r="E56" s="216"/>
      <c r="F56" s="216"/>
      <c r="G56" s="216"/>
      <c r="H56" s="216"/>
      <c r="I56" s="216"/>
      <c r="J56" s="239"/>
      <c r="K56" s="157"/>
      <c r="N56" s="744"/>
      <c r="O56" s="744"/>
      <c r="P56" s="744"/>
      <c r="Q56" s="744"/>
      <c r="R56" s="744"/>
      <c r="S56" s="744"/>
      <c r="T56" s="744"/>
      <c r="U56" s="761"/>
      <c r="V56" s="761">
        <v>48</v>
      </c>
      <c r="W56" s="760"/>
      <c r="X56" s="773">
        <v>18.57</v>
      </c>
      <c r="Y56" s="773">
        <v>56.05</v>
      </c>
      <c r="Z56" s="773">
        <v>23.31</v>
      </c>
      <c r="AA56" s="773">
        <v>7.5830000000000002</v>
      </c>
      <c r="AB56" s="773">
        <v>2.44</v>
      </c>
      <c r="AC56" s="774">
        <v>82.129000000000005</v>
      </c>
      <c r="AD56" s="773">
        <v>61.54</v>
      </c>
      <c r="AE56" s="773">
        <v>8.7200000000000006</v>
      </c>
      <c r="AF56" s="773">
        <v>9.7940000000000005</v>
      </c>
      <c r="AG56" s="773">
        <v>1.64</v>
      </c>
      <c r="AH56" s="773">
        <v>40.08</v>
      </c>
      <c r="AI56" s="773">
        <v>26.073</v>
      </c>
      <c r="AJ56" s="744"/>
      <c r="AK56" s="744"/>
      <c r="AL56" s="744"/>
      <c r="AM56" s="744"/>
      <c r="AN56" s="744"/>
      <c r="AO56" s="776">
        <v>46</v>
      </c>
      <c r="AP56" s="777">
        <v>124.56</v>
      </c>
      <c r="AQ56" s="777">
        <v>134.84</v>
      </c>
      <c r="AR56" s="778">
        <v>112.14</v>
      </c>
      <c r="AS56" s="744"/>
      <c r="AT56" s="744"/>
      <c r="AU56" s="744"/>
      <c r="AV56" s="744"/>
      <c r="AW56" s="776">
        <v>46</v>
      </c>
      <c r="AX56" s="777">
        <v>73.136001586914006</v>
      </c>
      <c r="AY56" s="777">
        <v>81.28</v>
      </c>
      <c r="AZ56" s="778">
        <v>43.99</v>
      </c>
      <c r="BA56" s="744"/>
      <c r="BB56" s="776">
        <v>46</v>
      </c>
      <c r="BC56" s="779">
        <v>99.224143177270747</v>
      </c>
      <c r="BD56" s="780">
        <v>179.65</v>
      </c>
      <c r="BE56" s="781">
        <v>144.1180004</v>
      </c>
      <c r="BF56" s="744"/>
      <c r="BG56" s="744"/>
      <c r="BH56" s="744"/>
      <c r="BI56" s="744"/>
      <c r="BJ56" s="357"/>
      <c r="BK56" s="357"/>
      <c r="BL56" s="357"/>
      <c r="BM56" s="357"/>
      <c r="BN56" s="357"/>
      <c r="BO56" s="357"/>
      <c r="BP56" s="357"/>
      <c r="BQ56" s="357"/>
    </row>
    <row r="57" spans="1:69" s="162" customFormat="1" ht="12.75">
      <c r="A57" s="204"/>
      <c r="B57" s="216"/>
      <c r="C57" s="216"/>
      <c r="D57" s="216"/>
      <c r="E57" s="216"/>
      <c r="F57" s="216"/>
      <c r="G57" s="216"/>
      <c r="H57" s="216"/>
      <c r="I57" s="216"/>
      <c r="J57" s="239"/>
      <c r="K57" s="157"/>
      <c r="N57" s="744"/>
      <c r="O57" s="744"/>
      <c r="P57" s="744"/>
      <c r="Q57" s="744"/>
      <c r="R57" s="744"/>
      <c r="S57" s="744"/>
      <c r="T57" s="744"/>
      <c r="U57" s="761"/>
      <c r="V57" s="761"/>
      <c r="W57" s="760"/>
      <c r="X57" s="773">
        <v>31.86</v>
      </c>
      <c r="Y57" s="773">
        <v>78.91</v>
      </c>
      <c r="Z57" s="773">
        <v>47.94</v>
      </c>
      <c r="AA57" s="773">
        <v>10.81</v>
      </c>
      <c r="AB57" s="773">
        <v>4.71</v>
      </c>
      <c r="AC57" s="774">
        <v>105.09</v>
      </c>
      <c r="AD57" s="773">
        <v>83.95</v>
      </c>
      <c r="AE57" s="773">
        <v>18.13</v>
      </c>
      <c r="AF57" s="773">
        <v>10</v>
      </c>
      <c r="AG57" s="773">
        <v>1.615</v>
      </c>
      <c r="AH57" s="773">
        <v>50.85</v>
      </c>
      <c r="AI57" s="773">
        <v>25.96</v>
      </c>
      <c r="AJ57" s="744"/>
      <c r="AK57" s="744"/>
      <c r="AL57" s="744"/>
      <c r="AM57" s="744"/>
      <c r="AN57" s="744"/>
      <c r="AO57" s="776">
        <v>47</v>
      </c>
      <c r="AP57" s="777">
        <v>124.56</v>
      </c>
      <c r="AQ57" s="777">
        <v>134.84</v>
      </c>
      <c r="AR57" s="778">
        <v>112.14</v>
      </c>
      <c r="AS57" s="744"/>
      <c r="AT57" s="744"/>
      <c r="AU57" s="744"/>
      <c r="AV57" s="744"/>
      <c r="AW57" s="776">
        <v>47</v>
      </c>
      <c r="AX57" s="777">
        <v>49.643001556396399</v>
      </c>
      <c r="AY57" s="777">
        <v>79.23</v>
      </c>
      <c r="AZ57" s="778">
        <v>25.78</v>
      </c>
      <c r="BA57" s="744"/>
      <c r="BB57" s="776">
        <v>47</v>
      </c>
      <c r="BC57" s="779">
        <v>98.391001403331657</v>
      </c>
      <c r="BD57" s="780">
        <v>174.434</v>
      </c>
      <c r="BE57" s="781">
        <v>138.82499809999999</v>
      </c>
      <c r="BF57" s="744"/>
      <c r="BG57" s="744"/>
      <c r="BH57" s="744"/>
      <c r="BI57" s="744"/>
      <c r="BJ57" s="357"/>
      <c r="BK57" s="357"/>
      <c r="BL57" s="357"/>
      <c r="BM57" s="357"/>
      <c r="BN57" s="357"/>
      <c r="BO57" s="357"/>
      <c r="BP57" s="357"/>
      <c r="BQ57" s="357"/>
    </row>
    <row r="58" spans="1:69" s="162" customFormat="1" ht="12.75">
      <c r="A58" s="204"/>
      <c r="B58" s="216"/>
      <c r="C58" s="216"/>
      <c r="D58" s="216"/>
      <c r="E58" s="216"/>
      <c r="F58" s="216"/>
      <c r="G58" s="216"/>
      <c r="H58" s="216"/>
      <c r="I58" s="216"/>
      <c r="J58" s="239"/>
      <c r="K58" s="157"/>
      <c r="N58" s="744"/>
      <c r="O58" s="744"/>
      <c r="P58" s="744"/>
      <c r="Q58" s="744"/>
      <c r="R58" s="744"/>
      <c r="S58" s="744"/>
      <c r="T58" s="744"/>
      <c r="U58" s="761"/>
      <c r="V58" s="761"/>
      <c r="W58" s="760"/>
      <c r="X58" s="773">
        <v>45.715000000000003</v>
      </c>
      <c r="Y58" s="773">
        <v>120.64</v>
      </c>
      <c r="Z58" s="773">
        <v>31.65</v>
      </c>
      <c r="AA58" s="773">
        <v>19.32</v>
      </c>
      <c r="AB58" s="773">
        <v>12.4</v>
      </c>
      <c r="AC58" s="774">
        <v>111.883</v>
      </c>
      <c r="AD58" s="773">
        <v>89.3</v>
      </c>
      <c r="AE58" s="773">
        <v>21.54</v>
      </c>
      <c r="AF58" s="773">
        <v>10</v>
      </c>
      <c r="AG58" s="773">
        <v>1.31</v>
      </c>
      <c r="AH58" s="773">
        <v>85.53</v>
      </c>
      <c r="AI58" s="773">
        <v>28.62</v>
      </c>
      <c r="AJ58" s="744"/>
      <c r="AK58" s="744"/>
      <c r="AL58" s="744"/>
      <c r="AM58" s="744"/>
      <c r="AN58" s="744"/>
      <c r="AO58" s="776">
        <v>48</v>
      </c>
      <c r="AP58" s="777">
        <v>117.827</v>
      </c>
      <c r="AQ58" s="777">
        <v>134.15</v>
      </c>
      <c r="AR58" s="778">
        <v>101.14</v>
      </c>
      <c r="AS58" s="744"/>
      <c r="AT58" s="744"/>
      <c r="AU58" s="744"/>
      <c r="AV58" s="744"/>
      <c r="AW58" s="776">
        <v>48</v>
      </c>
      <c r="AX58" s="777">
        <v>45.865000000000002</v>
      </c>
      <c r="AY58" s="777">
        <v>79.23</v>
      </c>
      <c r="AZ58" s="778">
        <v>29.34</v>
      </c>
      <c r="BA58" s="744"/>
      <c r="BB58" s="776">
        <v>48</v>
      </c>
      <c r="BC58" s="779">
        <v>87.924999999999983</v>
      </c>
      <c r="BD58" s="780">
        <v>169.50000000000003</v>
      </c>
      <c r="BE58" s="781">
        <v>133.112999</v>
      </c>
      <c r="BF58" s="744"/>
      <c r="BG58" s="744"/>
      <c r="BH58" s="744"/>
      <c r="BI58" s="744"/>
      <c r="BJ58" s="357"/>
      <c r="BK58" s="357"/>
      <c r="BL58" s="357"/>
      <c r="BM58" s="357"/>
      <c r="BN58" s="357"/>
      <c r="BO58" s="357"/>
      <c r="BP58" s="357"/>
      <c r="BQ58" s="357"/>
    </row>
    <row r="59" spans="1:69" s="162" customFormat="1" ht="13.5">
      <c r="A59" s="204"/>
      <c r="B59" s="216"/>
      <c r="C59" s="216"/>
      <c r="D59" s="216"/>
      <c r="E59" s="216"/>
      <c r="F59" s="216"/>
      <c r="G59" s="216"/>
      <c r="H59" s="216"/>
      <c r="I59" s="216"/>
      <c r="J59" s="239"/>
      <c r="K59" s="157"/>
      <c r="N59" s="744"/>
      <c r="O59" s="744"/>
      <c r="P59" s="744"/>
      <c r="Q59" s="744"/>
      <c r="R59" s="744"/>
      <c r="S59" s="744"/>
      <c r="T59" s="744"/>
      <c r="U59" s="761"/>
      <c r="V59" s="761">
        <v>51</v>
      </c>
      <c r="W59" s="760"/>
      <c r="X59" s="773">
        <v>36.909999999999997</v>
      </c>
      <c r="Y59" s="773">
        <v>78.84</v>
      </c>
      <c r="Z59" s="773">
        <v>19.73</v>
      </c>
      <c r="AA59" s="773">
        <v>13.65</v>
      </c>
      <c r="AB59" s="773">
        <v>8.74</v>
      </c>
      <c r="AC59" s="774">
        <v>101.2</v>
      </c>
      <c r="AD59" s="773">
        <v>99.78</v>
      </c>
      <c r="AE59" s="773">
        <v>27.96</v>
      </c>
      <c r="AF59" s="773">
        <v>10</v>
      </c>
      <c r="AG59" s="773">
        <v>1.1399999999999999</v>
      </c>
      <c r="AH59" s="773">
        <v>116.12</v>
      </c>
      <c r="AI59" s="773">
        <v>54.8</v>
      </c>
      <c r="AJ59" s="744"/>
      <c r="AK59" s="744"/>
      <c r="AL59" s="744"/>
      <c r="AM59" s="744"/>
      <c r="AN59" s="744"/>
      <c r="AO59" s="776">
        <v>49</v>
      </c>
      <c r="AP59" s="777">
        <v>117.827</v>
      </c>
      <c r="AQ59" s="777">
        <v>134.15</v>
      </c>
      <c r="AR59" s="778">
        <v>101.14</v>
      </c>
      <c r="AS59" s="744"/>
      <c r="AT59" s="744"/>
      <c r="AU59" s="744"/>
      <c r="AV59" s="744"/>
      <c r="AW59" s="776">
        <v>49</v>
      </c>
      <c r="AX59" s="786">
        <v>51.566714695521732</v>
      </c>
      <c r="AY59" s="777">
        <v>81.28</v>
      </c>
      <c r="AZ59" s="778">
        <v>34.76</v>
      </c>
      <c r="BA59" s="744"/>
      <c r="BB59" s="776">
        <v>49</v>
      </c>
      <c r="BC59" s="779">
        <v>85.033142868961448</v>
      </c>
      <c r="BD59" s="780">
        <v>164.72300000000001</v>
      </c>
      <c r="BE59" s="781">
        <v>128.37000269999999</v>
      </c>
      <c r="BF59" s="744"/>
      <c r="BG59" s="744"/>
      <c r="BH59" s="744"/>
      <c r="BI59" s="744"/>
      <c r="BJ59" s="357"/>
      <c r="BK59" s="357"/>
      <c r="BL59" s="357"/>
      <c r="BM59" s="357"/>
      <c r="BN59" s="357"/>
      <c r="BO59" s="357"/>
      <c r="BP59" s="357"/>
      <c r="BQ59" s="357"/>
    </row>
    <row r="60" spans="1:69" s="162" customFormat="1" ht="13.5" thickBot="1">
      <c r="A60" s="204"/>
      <c r="B60" s="216"/>
      <c r="C60" s="216"/>
      <c r="D60" s="216"/>
      <c r="E60" s="216"/>
      <c r="F60" s="216"/>
      <c r="G60" s="216"/>
      <c r="H60" s="216"/>
      <c r="I60" s="216"/>
      <c r="J60" s="239"/>
      <c r="K60" s="157"/>
      <c r="N60" s="744"/>
      <c r="O60" s="744"/>
      <c r="P60" s="744"/>
      <c r="Q60" s="744"/>
      <c r="R60" s="744"/>
      <c r="S60" s="744"/>
      <c r="T60" s="744"/>
      <c r="U60" s="761"/>
      <c r="V60" s="761"/>
      <c r="W60" s="760"/>
      <c r="X60" s="773">
        <v>68.171428680419893</v>
      </c>
      <c r="Y60" s="773">
        <v>173.24642835344551</v>
      </c>
      <c r="Z60" s="773">
        <v>46.748427799769779</v>
      </c>
      <c r="AA60" s="773">
        <v>20.258571216038241</v>
      </c>
      <c r="AB60" s="773">
        <v>16.477428436279258</v>
      </c>
      <c r="AC60" s="774">
        <v>183.30985913957815</v>
      </c>
      <c r="AD60" s="773">
        <v>150.62857273646728</v>
      </c>
      <c r="AE60" s="773">
        <v>44.407142639160142</v>
      </c>
      <c r="AF60" s="773">
        <v>10</v>
      </c>
      <c r="AG60" s="773">
        <v>1.2935714210782672</v>
      </c>
      <c r="AH60" s="773">
        <v>146.74785723004999</v>
      </c>
      <c r="AI60" s="773">
        <v>50.432856423514181</v>
      </c>
      <c r="AJ60" s="744"/>
      <c r="AK60" s="744"/>
      <c r="AL60" s="744"/>
      <c r="AM60" s="744"/>
      <c r="AN60" s="744"/>
      <c r="AO60" s="776">
        <v>50</v>
      </c>
      <c r="AP60" s="777">
        <v>111.587</v>
      </c>
      <c r="AQ60" s="777">
        <v>128.977</v>
      </c>
      <c r="AR60" s="778">
        <v>96.75</v>
      </c>
      <c r="AS60" s="744"/>
      <c r="AT60" s="744"/>
      <c r="AU60" s="744"/>
      <c r="AV60" s="744"/>
      <c r="AW60" s="776">
        <v>50</v>
      </c>
      <c r="AX60" s="777">
        <v>69.12</v>
      </c>
      <c r="AY60" s="777">
        <v>69.123000000000005</v>
      </c>
      <c r="AZ60" s="778">
        <v>32.950000000000003</v>
      </c>
      <c r="BA60" s="744"/>
      <c r="BB60" s="776">
        <v>50</v>
      </c>
      <c r="BC60" s="779">
        <v>78.216999999999999</v>
      </c>
      <c r="BD60" s="780">
        <v>160.208</v>
      </c>
      <c r="BE60" s="781">
        <v>122.7149982</v>
      </c>
      <c r="BF60" s="744"/>
      <c r="BG60" s="744"/>
      <c r="BH60" s="744"/>
      <c r="BI60" s="744"/>
      <c r="BJ60" s="357"/>
      <c r="BK60" s="357"/>
      <c r="BL60" s="357"/>
      <c r="BM60" s="357"/>
      <c r="BN60" s="357"/>
      <c r="BO60" s="357"/>
      <c r="BP60" s="357"/>
      <c r="BQ60" s="357"/>
    </row>
    <row r="61" spans="1:69" s="162" customFormat="1" ht="12.75">
      <c r="A61" s="204"/>
      <c r="B61" s="216"/>
      <c r="C61" s="216"/>
      <c r="D61" s="216"/>
      <c r="E61" s="216"/>
      <c r="F61" s="216"/>
      <c r="G61" s="216"/>
      <c r="H61" s="216"/>
      <c r="I61" s="216"/>
      <c r="J61" s="239"/>
      <c r="K61" s="157"/>
      <c r="N61" s="744"/>
      <c r="O61" s="744"/>
      <c r="P61" s="744"/>
      <c r="Q61" s="744"/>
      <c r="R61" s="744"/>
      <c r="S61" s="744"/>
      <c r="T61" s="744"/>
      <c r="U61" s="768">
        <v>2015</v>
      </c>
      <c r="V61" s="769">
        <v>1</v>
      </c>
      <c r="W61" s="760">
        <v>1</v>
      </c>
      <c r="X61" s="773">
        <v>68.54285648890901</v>
      </c>
      <c r="Y61" s="773">
        <v>128.19599696568042</v>
      </c>
      <c r="Z61" s="773">
        <v>45.029000418526742</v>
      </c>
      <c r="AA61" s="773">
        <v>22.87971414838513</v>
      </c>
      <c r="AB61" s="773">
        <v>19.893999917166528</v>
      </c>
      <c r="AC61" s="774">
        <v>330.59428187778974</v>
      </c>
      <c r="AD61" s="773">
        <v>194.22142791748016</v>
      </c>
      <c r="AE61" s="773">
        <v>47.308570316859615</v>
      </c>
      <c r="AF61" s="773">
        <v>10.010000092642628</v>
      </c>
      <c r="AG61" s="773">
        <v>1.0784285579408874</v>
      </c>
      <c r="AH61" s="773">
        <v>183.91999816894503</v>
      </c>
      <c r="AI61" s="773">
        <v>92.277143205914939</v>
      </c>
      <c r="AJ61" s="744"/>
      <c r="AK61" s="744"/>
      <c r="AL61" s="744"/>
      <c r="AM61" s="744"/>
      <c r="AN61" s="744"/>
      <c r="AO61" s="776">
        <v>51</v>
      </c>
      <c r="AP61" s="777">
        <v>111.587</v>
      </c>
      <c r="AQ61" s="777">
        <v>128.977</v>
      </c>
      <c r="AR61" s="778">
        <v>96.75</v>
      </c>
      <c r="AS61" s="744"/>
      <c r="AT61" s="744"/>
      <c r="AU61" s="744"/>
      <c r="AV61" s="744"/>
      <c r="AW61" s="776">
        <v>51</v>
      </c>
      <c r="AX61" s="777">
        <v>63.18</v>
      </c>
      <c r="AY61" s="777">
        <v>63.18</v>
      </c>
      <c r="AZ61" s="778">
        <v>25.78</v>
      </c>
      <c r="BA61" s="744"/>
      <c r="BB61" s="776">
        <v>51</v>
      </c>
      <c r="BC61" s="779">
        <v>74.797000000476842</v>
      </c>
      <c r="BD61" s="780">
        <v>157.54600000000002</v>
      </c>
      <c r="BE61" s="781">
        <v>120.156003</v>
      </c>
      <c r="BF61" s="744"/>
      <c r="BG61" s="744"/>
      <c r="BH61" s="744"/>
      <c r="BI61" s="744"/>
      <c r="BJ61" s="357"/>
      <c r="BK61" s="357"/>
      <c r="BL61" s="357"/>
      <c r="BM61" s="357"/>
      <c r="BN61" s="357"/>
      <c r="BO61" s="357"/>
      <c r="BP61" s="357"/>
      <c r="BQ61" s="357"/>
    </row>
    <row r="62" spans="1:69" s="162" customFormat="1" ht="12.75">
      <c r="A62" s="204"/>
      <c r="B62" s="216"/>
      <c r="C62" s="216"/>
      <c r="D62" s="216"/>
      <c r="E62" s="216"/>
      <c r="F62" s="216"/>
      <c r="G62" s="216"/>
      <c r="H62" s="216"/>
      <c r="I62" s="216"/>
      <c r="J62" s="239"/>
      <c r="K62" s="157"/>
      <c r="N62" s="744"/>
      <c r="O62" s="744"/>
      <c r="P62" s="744"/>
      <c r="Q62" s="744"/>
      <c r="R62" s="744"/>
      <c r="S62" s="744"/>
      <c r="T62" s="744"/>
      <c r="U62" s="761"/>
      <c r="V62" s="761"/>
      <c r="W62" s="760">
        <v>2</v>
      </c>
      <c r="X62" s="773">
        <v>49.685714176722875</v>
      </c>
      <c r="Y62" s="773">
        <v>96.163429260253665</v>
      </c>
      <c r="Z62" s="773">
        <v>43.363000052315797</v>
      </c>
      <c r="AA62" s="773">
        <v>14.161143030439073</v>
      </c>
      <c r="AB62" s="773">
        <v>11.166571480887255</v>
      </c>
      <c r="AC62" s="774">
        <v>214.08728681291797</v>
      </c>
      <c r="AD62" s="773">
        <v>138.71857234409842</v>
      </c>
      <c r="AE62" s="773">
        <v>33.982857295444987</v>
      </c>
      <c r="AF62" s="773">
        <v>9.4300000326974018</v>
      </c>
      <c r="AG62" s="773">
        <v>1.124142876693178</v>
      </c>
      <c r="AH62" s="773">
        <v>270.27856881277859</v>
      </c>
      <c r="AI62" s="773">
        <v>92.534285409109799</v>
      </c>
      <c r="AJ62" s="744"/>
      <c r="AK62" s="744"/>
      <c r="AL62" s="744"/>
      <c r="AM62" s="744"/>
      <c r="AN62" s="744"/>
      <c r="AO62" s="776">
        <v>52</v>
      </c>
      <c r="AP62" s="777">
        <v>120.986000061035</v>
      </c>
      <c r="AQ62" s="777">
        <v>138.54</v>
      </c>
      <c r="AR62" s="778">
        <v>96.75</v>
      </c>
      <c r="AS62" s="744"/>
      <c r="AT62" s="744"/>
      <c r="AU62" s="744"/>
      <c r="AV62" s="744"/>
      <c r="AW62" s="776">
        <v>52</v>
      </c>
      <c r="AX62" s="777">
        <v>61.214000701904297</v>
      </c>
      <c r="AY62" s="777">
        <v>83.69</v>
      </c>
      <c r="AZ62" s="778">
        <v>22.26</v>
      </c>
      <c r="BA62" s="744"/>
      <c r="BB62" s="776">
        <v>52</v>
      </c>
      <c r="BC62" s="779">
        <v>74.148001715540829</v>
      </c>
      <c r="BD62" s="780">
        <v>154.74090000000001</v>
      </c>
      <c r="BE62" s="781">
        <v>116.128997</v>
      </c>
      <c r="BF62" s="744"/>
      <c r="BG62" s="744"/>
      <c r="BH62" s="744"/>
      <c r="BI62" s="744"/>
      <c r="BJ62" s="357"/>
      <c r="BK62" s="357"/>
      <c r="BL62" s="357"/>
      <c r="BM62" s="357"/>
      <c r="BN62" s="357"/>
      <c r="BO62" s="357"/>
      <c r="BP62" s="357"/>
      <c r="BQ62" s="357"/>
    </row>
    <row r="63" spans="1:69" s="162" customFormat="1" ht="12.75">
      <c r="A63" s="204"/>
      <c r="B63" s="216"/>
      <c r="C63" s="216"/>
      <c r="D63" s="216"/>
      <c r="E63" s="216"/>
      <c r="F63" s="216"/>
      <c r="G63" s="216"/>
      <c r="H63" s="216"/>
      <c r="I63" s="216"/>
      <c r="J63" s="239"/>
      <c r="K63" s="157"/>
      <c r="N63" s="744"/>
      <c r="O63" s="744"/>
      <c r="P63" s="744"/>
      <c r="Q63" s="744"/>
      <c r="R63" s="744"/>
      <c r="S63" s="744"/>
      <c r="T63" s="744"/>
      <c r="U63" s="761"/>
      <c r="V63" s="761"/>
      <c r="W63" s="760">
        <v>3</v>
      </c>
      <c r="X63" s="773">
        <v>63.18571363176612</v>
      </c>
      <c r="Y63" s="773">
        <v>170.70128413609078</v>
      </c>
      <c r="Z63" s="773">
        <v>71.775428771972571</v>
      </c>
      <c r="AA63" s="773">
        <v>13.84971414293557</v>
      </c>
      <c r="AB63" s="773">
        <v>9.8989998953682861</v>
      </c>
      <c r="AC63" s="774">
        <v>181.50271388462556</v>
      </c>
      <c r="AD63" s="773">
        <v>156.31142970493829</v>
      </c>
      <c r="AE63" s="773">
        <v>26.197142464773954</v>
      </c>
      <c r="AF63" s="773">
        <v>9</v>
      </c>
      <c r="AG63" s="773">
        <v>1.2850000006811924</v>
      </c>
      <c r="AH63" s="773">
        <v>324.18071855817436</v>
      </c>
      <c r="AI63" s="773">
        <v>77.014000483921535</v>
      </c>
      <c r="AJ63" s="744"/>
      <c r="AK63" s="744"/>
      <c r="AL63" s="744"/>
      <c r="AM63" s="744"/>
      <c r="AN63" s="744"/>
      <c r="AO63" s="776">
        <v>53</v>
      </c>
      <c r="AP63" s="777"/>
      <c r="AQ63" s="777"/>
      <c r="AR63" s="778"/>
      <c r="AS63" s="744"/>
      <c r="AT63" s="744"/>
      <c r="AU63" s="744"/>
      <c r="AV63" s="744"/>
      <c r="AW63" s="776">
        <v>53</v>
      </c>
      <c r="AX63" s="744"/>
      <c r="AY63" s="744"/>
      <c r="AZ63" s="744"/>
      <c r="BA63" s="744"/>
      <c r="BB63" s="776">
        <v>53</v>
      </c>
      <c r="BC63" s="779"/>
      <c r="BD63" s="780"/>
      <c r="BE63" s="781"/>
      <c r="BF63" s="744"/>
      <c r="BG63" s="744"/>
      <c r="BH63" s="744"/>
      <c r="BI63" s="744"/>
      <c r="BJ63" s="357"/>
      <c r="BK63" s="357"/>
      <c r="BL63" s="357"/>
      <c r="BM63" s="357"/>
      <c r="BN63" s="357"/>
      <c r="BO63" s="357"/>
      <c r="BP63" s="357"/>
      <c r="BQ63" s="357"/>
    </row>
    <row r="64" spans="1:69" s="162" customFormat="1" ht="12.75">
      <c r="A64" s="204"/>
      <c r="B64" s="216"/>
      <c r="C64" s="216"/>
      <c r="D64" s="216"/>
      <c r="E64" s="216"/>
      <c r="F64" s="216"/>
      <c r="G64" s="216"/>
      <c r="H64" s="216"/>
      <c r="I64" s="216"/>
      <c r="J64" s="239"/>
      <c r="K64" s="157"/>
      <c r="N64" s="744"/>
      <c r="O64" s="744"/>
      <c r="P64" s="744"/>
      <c r="Q64" s="744"/>
      <c r="R64" s="744"/>
      <c r="S64" s="744"/>
      <c r="T64" s="744"/>
      <c r="U64" s="761"/>
      <c r="V64" s="761">
        <v>4</v>
      </c>
      <c r="W64" s="760">
        <v>4</v>
      </c>
      <c r="X64" s="773">
        <v>92.357142857142819</v>
      </c>
      <c r="Y64" s="773">
        <v>159.75871276855426</v>
      </c>
      <c r="Z64" s="773">
        <v>123.43885803222614</v>
      </c>
      <c r="AA64" s="773">
        <v>23.090571539742559</v>
      </c>
      <c r="AB64" s="773">
        <v>17.496428762163383</v>
      </c>
      <c r="AC64" s="774">
        <v>321.27714320591474</v>
      </c>
      <c r="AD64" s="773">
        <v>188.44857134137786</v>
      </c>
      <c r="AE64" s="773">
        <v>42.578571592058424</v>
      </c>
      <c r="AF64" s="773">
        <v>9.0057144165039045</v>
      </c>
      <c r="AG64" s="773">
        <v>2.8518571853637655</v>
      </c>
      <c r="AH64" s="773">
        <v>226.1550009591233</v>
      </c>
      <c r="AI64" s="773">
        <v>82.329572405133788</v>
      </c>
      <c r="AJ64" s="744"/>
      <c r="AK64" s="744"/>
      <c r="AL64" s="744"/>
      <c r="AM64" s="744"/>
      <c r="AN64" s="744"/>
      <c r="AO64" s="744"/>
      <c r="AP64" s="780"/>
      <c r="AQ64" s="780"/>
      <c r="AR64" s="781"/>
      <c r="AS64" s="744"/>
      <c r="AT64" s="744"/>
      <c r="AU64" s="744"/>
      <c r="AV64" s="744"/>
      <c r="AW64" s="744"/>
      <c r="AX64" s="744"/>
      <c r="AY64" s="744"/>
      <c r="AZ64" s="744"/>
      <c r="BA64" s="744"/>
      <c r="BB64" s="744"/>
      <c r="BC64" s="744"/>
      <c r="BD64" s="744"/>
      <c r="BE64" s="744"/>
      <c r="BF64" s="744"/>
      <c r="BG64" s="744"/>
      <c r="BH64" s="744"/>
      <c r="BI64" s="744"/>
      <c r="BJ64" s="357"/>
      <c r="BK64" s="357"/>
      <c r="BL64" s="357"/>
      <c r="BM64" s="357"/>
      <c r="BN64" s="357"/>
      <c r="BO64" s="357"/>
      <c r="BP64" s="357"/>
      <c r="BQ64" s="357"/>
    </row>
    <row r="65" spans="1:69" s="162" customFormat="1" ht="12.75">
      <c r="A65" s="204"/>
      <c r="B65" s="216"/>
      <c r="C65" s="216"/>
      <c r="D65" s="216"/>
      <c r="E65" s="216"/>
      <c r="F65" s="216"/>
      <c r="G65" s="216"/>
      <c r="H65" s="216"/>
      <c r="I65" s="216"/>
      <c r="J65" s="239"/>
      <c r="K65" s="157"/>
      <c r="N65" s="744"/>
      <c r="O65" s="744"/>
      <c r="P65" s="744"/>
      <c r="Q65" s="744"/>
      <c r="R65" s="744"/>
      <c r="S65" s="744"/>
      <c r="T65" s="744"/>
      <c r="U65" s="761"/>
      <c r="V65" s="761"/>
      <c r="W65" s="760">
        <v>5</v>
      </c>
      <c r="X65" s="773">
        <v>89.485714503696826</v>
      </c>
      <c r="Y65" s="773">
        <v>175.85857282366015</v>
      </c>
      <c r="Z65" s="773">
        <v>98.794857025146186</v>
      </c>
      <c r="AA65" s="773">
        <v>20.899142946515727</v>
      </c>
      <c r="AB65" s="773">
        <v>18.429857390267454</v>
      </c>
      <c r="AC65" s="774">
        <v>327.06042698451427</v>
      </c>
      <c r="AD65" s="773">
        <v>191.91857365199442</v>
      </c>
      <c r="AE65" s="773">
        <v>47.517142159598151</v>
      </c>
      <c r="AF65" s="773">
        <v>9</v>
      </c>
      <c r="AG65" s="773">
        <v>6.0409999234335663</v>
      </c>
      <c r="AH65" s="773">
        <v>175.73643166678244</v>
      </c>
      <c r="AI65" s="773">
        <v>61.832857404436346</v>
      </c>
      <c r="AJ65" s="744"/>
      <c r="AK65" s="744"/>
      <c r="AL65" s="744"/>
      <c r="AM65" s="744"/>
      <c r="AN65" s="744"/>
      <c r="AO65" s="744"/>
      <c r="AP65" s="787"/>
      <c r="AQ65" s="787"/>
      <c r="AR65" s="781"/>
      <c r="AS65" s="744"/>
      <c r="AT65" s="744"/>
      <c r="AU65" s="744"/>
      <c r="AV65" s="744"/>
      <c r="AW65" s="744"/>
      <c r="AX65" s="744"/>
      <c r="AY65" s="744"/>
      <c r="AZ65" s="744"/>
      <c r="BA65" s="744"/>
      <c r="BB65" s="744"/>
      <c r="BC65" s="744"/>
      <c r="BD65" s="744"/>
      <c r="BE65" s="744"/>
      <c r="BF65" s="744"/>
      <c r="BG65" s="744"/>
      <c r="BH65" s="744"/>
      <c r="BI65" s="744"/>
      <c r="BJ65" s="357"/>
      <c r="BK65" s="357"/>
      <c r="BL65" s="357"/>
      <c r="BM65" s="357"/>
      <c r="BN65" s="357"/>
      <c r="BO65" s="357"/>
      <c r="BP65" s="357"/>
      <c r="BQ65" s="357"/>
    </row>
    <row r="66" spans="1:69" s="162" customFormat="1" ht="12.75">
      <c r="A66" s="204"/>
      <c r="B66" s="216"/>
      <c r="C66" s="216"/>
      <c r="D66" s="216"/>
      <c r="E66" s="216"/>
      <c r="F66" s="216"/>
      <c r="G66" s="216"/>
      <c r="H66" s="216"/>
      <c r="I66" s="216"/>
      <c r="J66" s="239"/>
      <c r="K66" s="157"/>
      <c r="N66" s="744"/>
      <c r="O66" s="744"/>
      <c r="P66" s="744"/>
      <c r="Q66" s="744"/>
      <c r="R66" s="744"/>
      <c r="S66" s="744"/>
      <c r="T66" s="744"/>
      <c r="U66" s="761"/>
      <c r="V66" s="761"/>
      <c r="W66" s="760">
        <v>6</v>
      </c>
      <c r="X66" s="773">
        <v>70.542857033865786</v>
      </c>
      <c r="Y66" s="773">
        <v>165.36414119175461</v>
      </c>
      <c r="Z66" s="773">
        <v>47.4197137015206</v>
      </c>
      <c r="AA66" s="773">
        <v>21.769857134137798</v>
      </c>
      <c r="AB66" s="773">
        <v>15.948999949863927</v>
      </c>
      <c r="AC66" s="774">
        <v>382.54914855956986</v>
      </c>
      <c r="AD66" s="773">
        <v>206.39285714285671</v>
      </c>
      <c r="AE66" s="773">
        <v>21.769857134137798</v>
      </c>
      <c r="AF66" s="773">
        <v>9</v>
      </c>
      <c r="AG66" s="773">
        <v>8.9162856510707265</v>
      </c>
      <c r="AH66" s="773">
        <v>124.30357033865756</v>
      </c>
      <c r="AI66" s="773">
        <v>71.741429465157537</v>
      </c>
      <c r="AJ66" s="744"/>
      <c r="AK66" s="744"/>
      <c r="AL66" s="744"/>
      <c r="AM66" s="744"/>
      <c r="AN66" s="744"/>
      <c r="AO66" s="744"/>
      <c r="AP66" s="787"/>
      <c r="AQ66" s="787"/>
      <c r="AR66" s="778"/>
      <c r="AS66" s="744"/>
      <c r="AT66" s="744"/>
      <c r="AU66" s="744"/>
      <c r="AV66" s="744"/>
      <c r="AW66" s="744"/>
      <c r="AX66" s="744"/>
      <c r="AY66" s="744"/>
      <c r="AZ66" s="744"/>
      <c r="BA66" s="744"/>
      <c r="BB66" s="744"/>
      <c r="BC66" s="744"/>
      <c r="BD66" s="744"/>
      <c r="BE66" s="744"/>
      <c r="BF66" s="744"/>
      <c r="BG66" s="744"/>
      <c r="BH66" s="744"/>
      <c r="BI66" s="744"/>
      <c r="BJ66" s="357"/>
      <c r="BK66" s="357"/>
      <c r="BL66" s="357"/>
      <c r="BM66" s="357"/>
      <c r="BN66" s="357"/>
      <c r="BO66" s="357"/>
      <c r="BP66" s="357"/>
      <c r="BQ66" s="357"/>
    </row>
    <row r="67" spans="1:69" s="162" customFormat="1" ht="12.75">
      <c r="A67" s="204"/>
      <c r="B67" s="216"/>
      <c r="C67" s="216"/>
      <c r="D67" s="216"/>
      <c r="E67" s="216"/>
      <c r="F67" s="216"/>
      <c r="G67" s="216"/>
      <c r="H67" s="216"/>
      <c r="I67" s="216"/>
      <c r="J67" s="239"/>
      <c r="K67" s="157"/>
      <c r="N67" s="744"/>
      <c r="O67" s="744"/>
      <c r="P67" s="744"/>
      <c r="Q67" s="744"/>
      <c r="R67" s="744"/>
      <c r="S67" s="744"/>
      <c r="T67" s="744"/>
      <c r="U67" s="761"/>
      <c r="V67" s="761"/>
      <c r="W67" s="760">
        <v>7</v>
      </c>
      <c r="X67" s="773">
        <v>74.442858014787944</v>
      </c>
      <c r="Y67" s="773">
        <v>115.832716805594</v>
      </c>
      <c r="Z67" s="773">
        <v>39.554857526506659</v>
      </c>
      <c r="AA67" s="773">
        <v>25.199285234723742</v>
      </c>
      <c r="AB67" s="773">
        <v>17.346428462437171</v>
      </c>
      <c r="AC67" s="774">
        <v>439.76600428989923</v>
      </c>
      <c r="AD67" s="773">
        <v>188.98428562709228</v>
      </c>
      <c r="AE67" s="773">
        <v>48.435713631766134</v>
      </c>
      <c r="AF67" s="773">
        <v>9.0028572082519513</v>
      </c>
      <c r="AG67" s="773">
        <v>14.150571210043733</v>
      </c>
      <c r="AH67" s="773">
        <v>311.82357134137811</v>
      </c>
      <c r="AI67" s="773">
        <v>78.088570186070001</v>
      </c>
      <c r="AJ67" s="744"/>
      <c r="AK67" s="744"/>
      <c r="AL67" s="744"/>
      <c r="AM67" s="744"/>
      <c r="AN67" s="744"/>
      <c r="AO67" s="744"/>
      <c r="AP67" s="775"/>
      <c r="AQ67" s="775"/>
      <c r="AR67" s="775"/>
      <c r="AS67" s="744"/>
      <c r="AT67" s="744"/>
      <c r="AU67" s="744"/>
      <c r="AV67" s="744"/>
      <c r="AW67" s="744"/>
      <c r="AX67" s="744"/>
      <c r="AY67" s="744"/>
      <c r="AZ67" s="744"/>
      <c r="BA67" s="744"/>
      <c r="BB67" s="744"/>
      <c r="BC67" s="744"/>
      <c r="BD67" s="744"/>
      <c r="BE67" s="744"/>
      <c r="BF67" s="744"/>
      <c r="BG67" s="744"/>
      <c r="BH67" s="744"/>
      <c r="BI67" s="744"/>
      <c r="BJ67" s="357"/>
      <c r="BK67" s="357"/>
      <c r="BL67" s="357"/>
      <c r="BM67" s="357"/>
      <c r="BN67" s="357"/>
      <c r="BO67" s="357"/>
      <c r="BP67" s="357"/>
      <c r="BQ67" s="357"/>
    </row>
    <row r="68" spans="1:69" s="162" customFormat="1" ht="12.75">
      <c r="A68" s="204"/>
      <c r="B68" s="216"/>
      <c r="C68" s="216"/>
      <c r="D68" s="216"/>
      <c r="E68" s="216"/>
      <c r="F68" s="216"/>
      <c r="G68" s="216"/>
      <c r="H68" s="216"/>
      <c r="I68" s="216"/>
      <c r="J68" s="239"/>
      <c r="K68" s="157"/>
      <c r="N68" s="744"/>
      <c r="O68" s="744"/>
      <c r="P68" s="744"/>
      <c r="Q68" s="744"/>
      <c r="R68" s="744"/>
      <c r="S68" s="744"/>
      <c r="T68" s="744"/>
      <c r="U68" s="761"/>
      <c r="V68" s="761">
        <v>8</v>
      </c>
      <c r="W68" s="760">
        <v>8</v>
      </c>
      <c r="X68" s="773">
        <v>57.657142639160107</v>
      </c>
      <c r="Y68" s="773">
        <v>105.39785766601526</v>
      </c>
      <c r="Z68" s="773">
        <v>40.561000006539437</v>
      </c>
      <c r="AA68" s="773">
        <v>20.075571877615744</v>
      </c>
      <c r="AB68" s="773">
        <v>12.653857094900914</v>
      </c>
      <c r="AC68" s="774">
        <v>288.93457249232642</v>
      </c>
      <c r="AD68" s="773">
        <v>201.38999720982085</v>
      </c>
      <c r="AE68" s="773">
        <v>43.595714569091747</v>
      </c>
      <c r="AF68" s="773">
        <v>9</v>
      </c>
      <c r="AG68" s="773">
        <v>4.65714287757873</v>
      </c>
      <c r="AH68" s="773">
        <v>283.68928527831974</v>
      </c>
      <c r="AI68" s="773">
        <v>88.551427568708121</v>
      </c>
      <c r="AJ68" s="744"/>
      <c r="AK68" s="744"/>
      <c r="AL68" s="744"/>
      <c r="AM68" s="744"/>
      <c r="AN68" s="744"/>
      <c r="AO68" s="744"/>
      <c r="AP68" s="780"/>
      <c r="AQ68" s="777"/>
      <c r="AR68" s="778"/>
      <c r="AS68" s="744"/>
      <c r="AT68" s="744"/>
      <c r="AU68" s="744"/>
      <c r="AV68" s="744"/>
      <c r="AW68" s="744"/>
      <c r="AX68" s="744"/>
      <c r="AY68" s="744"/>
      <c r="AZ68" s="744"/>
      <c r="BA68" s="744"/>
      <c r="BB68" s="744"/>
      <c r="BC68" s="744"/>
      <c r="BD68" s="744"/>
      <c r="BE68" s="744"/>
      <c r="BF68" s="744"/>
      <c r="BG68" s="744"/>
      <c r="BH68" s="744"/>
      <c r="BI68" s="744"/>
      <c r="BJ68" s="357"/>
      <c r="BK68" s="357"/>
      <c r="BL68" s="357"/>
      <c r="BM68" s="357"/>
      <c r="BN68" s="357"/>
      <c r="BO68" s="357"/>
      <c r="BP68" s="357"/>
      <c r="BQ68" s="357"/>
    </row>
    <row r="69" spans="1:69" s="162" customFormat="1" ht="12.75">
      <c r="A69" s="204"/>
      <c r="B69" s="216"/>
      <c r="C69" s="216"/>
      <c r="D69" s="216"/>
      <c r="E69" s="216"/>
      <c r="F69" s="216"/>
      <c r="G69" s="216"/>
      <c r="H69" s="216"/>
      <c r="I69" s="216"/>
      <c r="J69" s="239"/>
      <c r="K69" s="157"/>
      <c r="N69" s="744"/>
      <c r="O69" s="744"/>
      <c r="P69" s="744"/>
      <c r="Q69" s="744"/>
      <c r="R69" s="744"/>
      <c r="S69" s="744"/>
      <c r="T69" s="744"/>
      <c r="U69" s="761"/>
      <c r="V69" s="761"/>
      <c r="W69" s="760">
        <v>9</v>
      </c>
      <c r="X69" s="773">
        <v>88.771428789410876</v>
      </c>
      <c r="Y69" s="773">
        <v>162.89514378138898</v>
      </c>
      <c r="Z69" s="773">
        <v>99.332141876220447</v>
      </c>
      <c r="AA69" s="773">
        <v>19.496999740600501</v>
      </c>
      <c r="AB69" s="773">
        <v>15.7849998474121</v>
      </c>
      <c r="AC69" s="774">
        <v>411.09385899134998</v>
      </c>
      <c r="AD69" s="773">
        <v>179.96000671386699</v>
      </c>
      <c r="AE69" s="773">
        <v>37.669998168945298</v>
      </c>
      <c r="AF69" s="773">
        <v>9.0014286041259748</v>
      </c>
      <c r="AG69" s="773">
        <v>3.743571417672289</v>
      </c>
      <c r="AH69" s="773">
        <v>317.80857631138355</v>
      </c>
      <c r="AI69" s="773">
        <v>91.184855869838046</v>
      </c>
      <c r="AJ69" s="744"/>
      <c r="AK69" s="744"/>
      <c r="AL69" s="744"/>
      <c r="AM69" s="744"/>
      <c r="AN69" s="744"/>
      <c r="AO69" s="744"/>
      <c r="AP69" s="777"/>
      <c r="AQ69" s="777"/>
      <c r="AR69" s="778"/>
      <c r="AS69" s="744"/>
      <c r="AT69" s="744"/>
      <c r="AU69" s="744"/>
      <c r="AV69" s="744"/>
      <c r="AW69" s="744"/>
      <c r="AX69" s="744"/>
      <c r="AY69" s="744"/>
      <c r="AZ69" s="744"/>
      <c r="BA69" s="744"/>
      <c r="BB69" s="744"/>
      <c r="BC69" s="744"/>
      <c r="BD69" s="744"/>
      <c r="BE69" s="744"/>
      <c r="BF69" s="744"/>
      <c r="BG69" s="744"/>
      <c r="BH69" s="744"/>
      <c r="BI69" s="744"/>
      <c r="BJ69" s="357"/>
      <c r="BK69" s="357"/>
      <c r="BL69" s="357"/>
      <c r="BM69" s="357"/>
      <c r="BN69" s="357"/>
      <c r="BO69" s="357"/>
      <c r="BP69" s="357"/>
      <c r="BQ69" s="357"/>
    </row>
    <row r="70" spans="1:69" s="162" customFormat="1" ht="12.75">
      <c r="A70" s="204"/>
      <c r="B70" s="216"/>
      <c r="C70" s="216"/>
      <c r="D70" s="216"/>
      <c r="E70" s="216"/>
      <c r="F70" s="216"/>
      <c r="G70" s="216"/>
      <c r="H70" s="216"/>
      <c r="I70" s="216"/>
      <c r="J70" s="239"/>
      <c r="K70" s="157"/>
      <c r="N70" s="744"/>
      <c r="O70" s="744"/>
      <c r="P70" s="744"/>
      <c r="Q70" s="744"/>
      <c r="R70" s="744"/>
      <c r="S70" s="744"/>
      <c r="T70" s="744"/>
      <c r="U70" s="761"/>
      <c r="V70" s="761"/>
      <c r="W70" s="760">
        <v>10</v>
      </c>
      <c r="X70" s="773">
        <v>82.44</v>
      </c>
      <c r="Y70" s="773">
        <v>131.47999999999999</v>
      </c>
      <c r="Z70" s="773">
        <v>63.86</v>
      </c>
      <c r="AA70" s="773">
        <v>23.33</v>
      </c>
      <c r="AB70" s="773">
        <v>16.84</v>
      </c>
      <c r="AC70" s="774">
        <v>435.11</v>
      </c>
      <c r="AD70" s="773">
        <v>175.54</v>
      </c>
      <c r="AE70" s="773">
        <v>52.55</v>
      </c>
      <c r="AF70" s="773">
        <v>15.41</v>
      </c>
      <c r="AG70" s="773">
        <v>22.31</v>
      </c>
      <c r="AH70" s="773">
        <v>307.52</v>
      </c>
      <c r="AI70" s="773">
        <v>98.38</v>
      </c>
      <c r="AJ70" s="744"/>
      <c r="AK70" s="744"/>
      <c r="AL70" s="744"/>
      <c r="AM70" s="744"/>
      <c r="AN70" s="744"/>
      <c r="AO70" s="744"/>
      <c r="AP70" s="777"/>
      <c r="AQ70" s="777"/>
      <c r="AR70" s="778"/>
      <c r="AS70" s="744"/>
      <c r="AT70" s="744"/>
      <c r="AU70" s="744"/>
      <c r="AV70" s="744"/>
      <c r="AW70" s="744"/>
      <c r="AX70" s="744"/>
      <c r="AY70" s="744"/>
      <c r="AZ70" s="744"/>
      <c r="BA70" s="744"/>
      <c r="BB70" s="744"/>
      <c r="BC70" s="744"/>
      <c r="BD70" s="744"/>
      <c r="BE70" s="744"/>
      <c r="BF70" s="744"/>
      <c r="BG70" s="744"/>
      <c r="BH70" s="744"/>
      <c r="BI70" s="744"/>
      <c r="BJ70" s="357"/>
      <c r="BK70" s="357"/>
      <c r="BL70" s="357"/>
      <c r="BM70" s="357"/>
      <c r="BN70" s="357"/>
      <c r="BO70" s="357"/>
      <c r="BP70" s="357"/>
      <c r="BQ70" s="357"/>
    </row>
    <row r="71" spans="1:69" s="162" customFormat="1" ht="12.75">
      <c r="A71" s="204"/>
      <c r="B71" s="216"/>
      <c r="C71" s="216"/>
      <c r="D71" s="216"/>
      <c r="E71" s="216"/>
      <c r="F71" s="216"/>
      <c r="G71" s="216"/>
      <c r="H71" s="216"/>
      <c r="I71" s="216"/>
      <c r="J71" s="239"/>
      <c r="K71" s="157"/>
      <c r="N71" s="744"/>
      <c r="O71" s="744"/>
      <c r="P71" s="744"/>
      <c r="Q71" s="744"/>
      <c r="R71" s="744"/>
      <c r="S71" s="744"/>
      <c r="T71" s="744"/>
      <c r="U71" s="761"/>
      <c r="V71" s="761"/>
      <c r="W71" s="760">
        <v>11</v>
      </c>
      <c r="X71" s="773">
        <v>79.385999999999996</v>
      </c>
      <c r="Y71" s="773">
        <v>168.71</v>
      </c>
      <c r="Z71" s="773">
        <v>149.82</v>
      </c>
      <c r="AA71" s="773">
        <v>21.65</v>
      </c>
      <c r="AB71" s="773">
        <v>17.920000000000002</v>
      </c>
      <c r="AC71" s="774">
        <v>268.85000000000002</v>
      </c>
      <c r="AD71" s="773">
        <v>139.57</v>
      </c>
      <c r="AE71" s="773">
        <v>35.479999999999997</v>
      </c>
      <c r="AF71" s="773">
        <v>11.194000000000001</v>
      </c>
      <c r="AG71" s="773">
        <v>11.012</v>
      </c>
      <c r="AH71" s="773">
        <v>267.10000000000002</v>
      </c>
      <c r="AI71" s="773">
        <v>73.144999999999996</v>
      </c>
      <c r="AJ71" s="744"/>
      <c r="AK71" s="744"/>
      <c r="AL71" s="744"/>
      <c r="AM71" s="744"/>
      <c r="AN71" s="744"/>
      <c r="AO71" s="744"/>
      <c r="AP71" s="777"/>
      <c r="AQ71" s="777"/>
      <c r="AR71" s="778"/>
      <c r="AS71" s="744"/>
      <c r="AT71" s="744"/>
      <c r="AU71" s="744"/>
      <c r="AV71" s="744"/>
      <c r="AW71" s="744"/>
      <c r="AX71" s="744"/>
      <c r="AY71" s="744"/>
      <c r="AZ71" s="744"/>
      <c r="BA71" s="744"/>
      <c r="BB71" s="744"/>
      <c r="BC71" s="744"/>
      <c r="BD71" s="744"/>
      <c r="BE71" s="744"/>
      <c r="BF71" s="744"/>
      <c r="BG71" s="744"/>
      <c r="BH71" s="744"/>
      <c r="BI71" s="744"/>
      <c r="BJ71" s="357"/>
      <c r="BK71" s="357"/>
      <c r="BL71" s="357"/>
      <c r="BM71" s="357"/>
      <c r="BN71" s="357"/>
      <c r="BO71" s="357"/>
      <c r="BP71" s="357"/>
      <c r="BQ71" s="357"/>
    </row>
    <row r="72" spans="1:69" s="162" customFormat="1" ht="12.75">
      <c r="A72" s="204"/>
      <c r="B72" s="216"/>
      <c r="C72" s="216"/>
      <c r="D72" s="216"/>
      <c r="E72" s="216"/>
      <c r="F72" s="216"/>
      <c r="G72" s="216"/>
      <c r="H72" s="216"/>
      <c r="I72" s="216"/>
      <c r="J72" s="239"/>
      <c r="K72" s="157"/>
      <c r="N72" s="744"/>
      <c r="O72" s="744"/>
      <c r="P72" s="744"/>
      <c r="Q72" s="744"/>
      <c r="R72" s="744"/>
      <c r="S72" s="744"/>
      <c r="T72" s="744"/>
      <c r="U72" s="761"/>
      <c r="V72" s="761">
        <v>12</v>
      </c>
      <c r="W72" s="760">
        <v>12</v>
      </c>
      <c r="X72" s="773">
        <v>79.385000000000005</v>
      </c>
      <c r="Y72" s="773">
        <v>283.36357334681884</v>
      </c>
      <c r="Z72" s="773">
        <v>237.20571463448616</v>
      </c>
      <c r="AA72" s="773">
        <v>27.377714429582827</v>
      </c>
      <c r="AB72" s="773">
        <v>22.34300013950887</v>
      </c>
      <c r="AC72" s="774">
        <v>380.93800136021173</v>
      </c>
      <c r="AD72" s="773">
        <v>144.48428562709242</v>
      </c>
      <c r="AE72" s="773">
        <v>34.888571330479174</v>
      </c>
      <c r="AF72" s="773">
        <v>21.529999869210325</v>
      </c>
      <c r="AG72" s="773">
        <v>11.088000297546349</v>
      </c>
      <c r="AH72" s="773">
        <v>256.24499947684097</v>
      </c>
      <c r="AI72" s="773">
        <v>60.913855961390873</v>
      </c>
      <c r="AJ72" s="744"/>
      <c r="AK72" s="744"/>
      <c r="AL72" s="744"/>
      <c r="AM72" s="744"/>
      <c r="AN72" s="744"/>
      <c r="AO72" s="744"/>
      <c r="AP72" s="777"/>
      <c r="AQ72" s="777"/>
      <c r="AR72" s="778"/>
      <c r="AS72" s="744"/>
      <c r="AT72" s="744"/>
      <c r="AU72" s="744"/>
      <c r="AV72" s="744"/>
      <c r="AW72" s="744"/>
      <c r="AX72" s="744"/>
      <c r="AY72" s="744"/>
      <c r="AZ72" s="744"/>
      <c r="BA72" s="744"/>
      <c r="BB72" s="744"/>
      <c r="BC72" s="744"/>
      <c r="BD72" s="744"/>
      <c r="BE72" s="744"/>
      <c r="BF72" s="744"/>
      <c r="BG72" s="744"/>
      <c r="BH72" s="744"/>
      <c r="BI72" s="744"/>
      <c r="BJ72" s="357"/>
      <c r="BK72" s="357"/>
      <c r="BL72" s="357"/>
      <c r="BM72" s="357"/>
      <c r="BN72" s="357"/>
      <c r="BO72" s="357"/>
      <c r="BP72" s="357"/>
      <c r="BQ72" s="357"/>
    </row>
    <row r="73" spans="1:69" s="162" customFormat="1" ht="12.75">
      <c r="A73" s="204"/>
      <c r="B73" s="216"/>
      <c r="C73" s="216"/>
      <c r="D73" s="216"/>
      <c r="E73" s="216"/>
      <c r="F73" s="216"/>
      <c r="G73" s="216"/>
      <c r="H73" s="216"/>
      <c r="I73" s="216"/>
      <c r="J73" s="239"/>
      <c r="K73" s="157"/>
      <c r="N73" s="744"/>
      <c r="O73" s="744"/>
      <c r="P73" s="744"/>
      <c r="Q73" s="744"/>
      <c r="R73" s="744"/>
      <c r="S73" s="744"/>
      <c r="T73" s="744"/>
      <c r="U73" s="761"/>
      <c r="V73" s="761"/>
      <c r="W73" s="760">
        <v>13</v>
      </c>
      <c r="X73" s="773">
        <v>106.27142769949758</v>
      </c>
      <c r="Y73" s="773">
        <v>166.3</v>
      </c>
      <c r="Z73" s="773">
        <v>146.00399999999999</v>
      </c>
      <c r="AA73" s="773">
        <v>18.302499999999998</v>
      </c>
      <c r="AB73" s="773">
        <v>13.263</v>
      </c>
      <c r="AC73" s="774">
        <v>284.01</v>
      </c>
      <c r="AD73" s="773">
        <v>128.37</v>
      </c>
      <c r="AE73" s="773">
        <v>35.216999999999999</v>
      </c>
      <c r="AF73" s="773">
        <v>13.0228</v>
      </c>
      <c r="AG73" s="773">
        <v>5.0830000000000002</v>
      </c>
      <c r="AH73" s="773">
        <v>172.56</v>
      </c>
      <c r="AI73" s="773">
        <v>49.094000000000001</v>
      </c>
      <c r="AJ73" s="744"/>
      <c r="AK73" s="744"/>
      <c r="AL73" s="744"/>
      <c r="AM73" s="744"/>
      <c r="AN73" s="744"/>
      <c r="AO73" s="744"/>
      <c r="AP73" s="777"/>
      <c r="AQ73" s="777"/>
      <c r="AR73" s="778"/>
      <c r="AS73" s="744"/>
      <c r="AT73" s="744"/>
      <c r="AU73" s="744"/>
      <c r="AV73" s="744"/>
      <c r="AW73" s="744"/>
      <c r="AX73" s="744"/>
      <c r="AY73" s="744"/>
      <c r="AZ73" s="744"/>
      <c r="BA73" s="744"/>
      <c r="BB73" s="744"/>
      <c r="BC73" s="744"/>
      <c r="BD73" s="744"/>
      <c r="BE73" s="744"/>
      <c r="BF73" s="744"/>
      <c r="BG73" s="744"/>
      <c r="BH73" s="744"/>
      <c r="BI73" s="744"/>
      <c r="BJ73" s="357"/>
      <c r="BK73" s="357"/>
      <c r="BL73" s="357"/>
      <c r="BM73" s="357"/>
      <c r="BN73" s="357"/>
      <c r="BO73" s="357"/>
      <c r="BP73" s="357"/>
      <c r="BQ73" s="357"/>
    </row>
    <row r="74" spans="1:69" s="162" customFormat="1" ht="12.75">
      <c r="A74" s="204"/>
      <c r="B74" s="216"/>
      <c r="C74" s="216"/>
      <c r="D74" s="216"/>
      <c r="E74" s="216"/>
      <c r="F74" s="216"/>
      <c r="G74" s="216"/>
      <c r="H74" s="216"/>
      <c r="I74" s="216"/>
      <c r="J74" s="239"/>
      <c r="K74" s="157"/>
      <c r="N74" s="744"/>
      <c r="O74" s="744"/>
      <c r="P74" s="744"/>
      <c r="Q74" s="744"/>
      <c r="R74" s="744"/>
      <c r="S74" s="744"/>
      <c r="T74" s="744"/>
      <c r="U74" s="761"/>
      <c r="V74" s="761"/>
      <c r="W74" s="760">
        <v>14</v>
      </c>
      <c r="X74" s="773">
        <v>81.84</v>
      </c>
      <c r="Y74" s="773">
        <v>135.46</v>
      </c>
      <c r="Z74" s="773">
        <v>119.48</v>
      </c>
      <c r="AA74" s="773">
        <v>17.7</v>
      </c>
      <c r="AB74" s="773">
        <v>7.28</v>
      </c>
      <c r="AC74" s="774">
        <v>319.68499755859301</v>
      </c>
      <c r="AD74" s="773">
        <v>172.46</v>
      </c>
      <c r="AE74" s="773">
        <v>34</v>
      </c>
      <c r="AF74" s="773">
        <v>10.01</v>
      </c>
      <c r="AG74" s="773">
        <v>2.54</v>
      </c>
      <c r="AH74" s="773">
        <v>207.4</v>
      </c>
      <c r="AI74" s="773">
        <v>81.2</v>
      </c>
      <c r="AJ74" s="744"/>
      <c r="AK74" s="744"/>
      <c r="AL74" s="744"/>
      <c r="AM74" s="744"/>
      <c r="AN74" s="744"/>
      <c r="AO74" s="744"/>
      <c r="AP74" s="777"/>
      <c r="AQ74" s="777"/>
      <c r="AR74" s="778"/>
      <c r="AS74" s="744"/>
      <c r="AT74" s="744"/>
      <c r="AU74" s="744"/>
      <c r="AV74" s="744"/>
      <c r="AW74" s="744"/>
      <c r="AX74" s="744"/>
      <c r="AY74" s="744"/>
      <c r="AZ74" s="744"/>
      <c r="BA74" s="744"/>
      <c r="BB74" s="744"/>
      <c r="BC74" s="744"/>
      <c r="BD74" s="744"/>
      <c r="BE74" s="744"/>
      <c r="BF74" s="744"/>
      <c r="BG74" s="744"/>
      <c r="BH74" s="744"/>
      <c r="BI74" s="744"/>
      <c r="BJ74" s="357"/>
      <c r="BK74" s="357"/>
      <c r="BL74" s="357"/>
      <c r="BM74" s="357"/>
      <c r="BN74" s="357"/>
      <c r="BO74" s="357"/>
      <c r="BP74" s="357"/>
      <c r="BQ74" s="357"/>
    </row>
    <row r="75" spans="1:69" s="162" customFormat="1" ht="12.75">
      <c r="A75" s="204"/>
      <c r="B75" s="216"/>
      <c r="C75" s="216"/>
      <c r="D75" s="216"/>
      <c r="E75" s="216"/>
      <c r="F75" s="216"/>
      <c r="G75" s="216"/>
      <c r="H75" s="216"/>
      <c r="I75" s="216"/>
      <c r="J75" s="239"/>
      <c r="K75" s="157"/>
      <c r="N75" s="744"/>
      <c r="O75" s="744"/>
      <c r="P75" s="744"/>
      <c r="Q75" s="744"/>
      <c r="R75" s="744"/>
      <c r="S75" s="744"/>
      <c r="T75" s="744"/>
      <c r="U75" s="761"/>
      <c r="V75" s="761"/>
      <c r="W75" s="760">
        <v>15</v>
      </c>
      <c r="X75" s="773">
        <v>64.599999999999994</v>
      </c>
      <c r="Y75" s="773">
        <v>144.72999999999999</v>
      </c>
      <c r="Z75" s="773">
        <v>117.33</v>
      </c>
      <c r="AA75" s="773">
        <v>17.95</v>
      </c>
      <c r="AB75" s="773">
        <v>10.97</v>
      </c>
      <c r="AC75" s="774">
        <v>334.82</v>
      </c>
      <c r="AD75" s="773">
        <v>134.32</v>
      </c>
      <c r="AE75" s="773">
        <v>34.4</v>
      </c>
      <c r="AF75" s="773">
        <v>10</v>
      </c>
      <c r="AG75" s="773">
        <v>2.68</v>
      </c>
      <c r="AH75" s="773">
        <v>268.58999999999997</v>
      </c>
      <c r="AI75" s="773">
        <v>99.91</v>
      </c>
      <c r="AJ75" s="744"/>
      <c r="AK75" s="744"/>
      <c r="AL75" s="744"/>
      <c r="AM75" s="744"/>
      <c r="AN75" s="744"/>
      <c r="AO75" s="744"/>
      <c r="AP75" s="777"/>
      <c r="AQ75" s="777"/>
      <c r="AR75" s="778"/>
      <c r="AS75" s="744"/>
      <c r="AT75" s="744"/>
      <c r="AU75" s="744"/>
      <c r="AV75" s="744"/>
      <c r="AW75" s="744"/>
      <c r="AX75" s="744"/>
      <c r="AY75" s="744"/>
      <c r="AZ75" s="744"/>
      <c r="BA75" s="744"/>
      <c r="BB75" s="744"/>
      <c r="BC75" s="744"/>
      <c r="BD75" s="744"/>
      <c r="BE75" s="744"/>
      <c r="BF75" s="744"/>
      <c r="BG75" s="744"/>
      <c r="BH75" s="744"/>
      <c r="BI75" s="744"/>
      <c r="BJ75" s="357"/>
      <c r="BK75" s="357"/>
      <c r="BL75" s="357"/>
      <c r="BM75" s="357"/>
      <c r="BN75" s="357"/>
      <c r="BO75" s="357"/>
      <c r="BP75" s="357"/>
      <c r="BQ75" s="357"/>
    </row>
    <row r="76" spans="1:69" s="162" customFormat="1" ht="12.75">
      <c r="A76" s="204"/>
      <c r="B76" s="216"/>
      <c r="C76" s="216"/>
      <c r="D76" s="216"/>
      <c r="E76" s="216"/>
      <c r="F76" s="216"/>
      <c r="G76" s="216"/>
      <c r="H76" s="216"/>
      <c r="I76" s="216"/>
      <c r="J76" s="239"/>
      <c r="K76" s="157"/>
      <c r="N76" s="744"/>
      <c r="O76" s="744"/>
      <c r="P76" s="744"/>
      <c r="Q76" s="744"/>
      <c r="R76" s="744"/>
      <c r="S76" s="744"/>
      <c r="T76" s="744"/>
      <c r="U76" s="761"/>
      <c r="V76" s="761">
        <v>16</v>
      </c>
      <c r="W76" s="760">
        <v>16</v>
      </c>
      <c r="X76" s="773">
        <v>78.33</v>
      </c>
      <c r="Y76" s="773">
        <v>119.2355706</v>
      </c>
      <c r="Z76" s="773">
        <v>96.842713489999994</v>
      </c>
      <c r="AA76" s="773">
        <v>15.54999978</v>
      </c>
      <c r="AB76" s="773">
        <v>7.3847143309999996</v>
      </c>
      <c r="AC76" s="774">
        <v>242.2711443</v>
      </c>
      <c r="AD76" s="773">
        <v>123.28142769999999</v>
      </c>
      <c r="AE76" s="773">
        <v>31.61571421</v>
      </c>
      <c r="AF76" s="773">
        <v>10.00857149</v>
      </c>
      <c r="AG76" s="773">
        <v>1.739714282</v>
      </c>
      <c r="AH76" s="773">
        <v>219.1407122</v>
      </c>
      <c r="AI76" s="773">
        <v>73.782856530000004</v>
      </c>
      <c r="AJ76" s="744"/>
      <c r="AK76" s="744"/>
      <c r="AL76" s="744"/>
      <c r="AM76" s="744"/>
      <c r="AN76" s="744"/>
      <c r="AO76" s="744"/>
      <c r="AP76" s="777"/>
      <c r="AQ76" s="777"/>
      <c r="AR76" s="778"/>
      <c r="AS76" s="744"/>
      <c r="AT76" s="744"/>
      <c r="AU76" s="744"/>
      <c r="AV76" s="744"/>
      <c r="AW76" s="744"/>
      <c r="AX76" s="744"/>
      <c r="AY76" s="744"/>
      <c r="AZ76" s="744"/>
      <c r="BA76" s="744"/>
      <c r="BB76" s="744"/>
      <c r="BC76" s="744"/>
      <c r="BD76" s="744"/>
      <c r="BE76" s="744"/>
      <c r="BF76" s="744"/>
      <c r="BG76" s="744"/>
      <c r="BH76" s="744"/>
      <c r="BI76" s="744"/>
      <c r="BJ76" s="357"/>
      <c r="BK76" s="357"/>
      <c r="BL76" s="357"/>
      <c r="BM76" s="357"/>
      <c r="BN76" s="357"/>
      <c r="BO76" s="357"/>
      <c r="BP76" s="357"/>
      <c r="BQ76" s="357"/>
    </row>
    <row r="77" spans="1:69" s="162" customFormat="1" ht="12.75">
      <c r="A77" s="204"/>
      <c r="B77" s="216"/>
      <c r="C77" s="216"/>
      <c r="D77" s="216"/>
      <c r="E77" s="216"/>
      <c r="F77" s="216"/>
      <c r="G77" s="216"/>
      <c r="H77" s="216"/>
      <c r="I77" s="216"/>
      <c r="J77" s="239"/>
      <c r="K77" s="157"/>
      <c r="N77" s="744"/>
      <c r="O77" s="744"/>
      <c r="P77" s="744"/>
      <c r="Q77" s="744"/>
      <c r="R77" s="744"/>
      <c r="S77" s="744"/>
      <c r="T77" s="744"/>
      <c r="U77" s="761"/>
      <c r="V77" s="761"/>
      <c r="W77" s="760">
        <v>17</v>
      </c>
      <c r="X77" s="773">
        <v>60.25714275</v>
      </c>
      <c r="Y77" s="773">
        <v>87.61</v>
      </c>
      <c r="Z77" s="773">
        <v>50</v>
      </c>
      <c r="AA77" s="773">
        <v>14.797000000000001</v>
      </c>
      <c r="AB77" s="773">
        <v>9.26</v>
      </c>
      <c r="AC77" s="774">
        <v>224.91</v>
      </c>
      <c r="AD77" s="773">
        <v>109.76</v>
      </c>
      <c r="AE77" s="773">
        <v>26.86</v>
      </c>
      <c r="AF77" s="773">
        <v>10</v>
      </c>
      <c r="AG77" s="773">
        <v>1.53</v>
      </c>
      <c r="AH77" s="773">
        <v>165.05</v>
      </c>
      <c r="AI77" s="773">
        <v>46.43</v>
      </c>
      <c r="AJ77" s="744"/>
      <c r="AK77" s="744"/>
      <c r="AL77" s="744"/>
      <c r="AM77" s="744"/>
      <c r="AN77" s="744"/>
      <c r="AO77" s="744"/>
      <c r="AP77" s="777"/>
      <c r="AQ77" s="777"/>
      <c r="AR77" s="778"/>
      <c r="AS77" s="744"/>
      <c r="AT77" s="744"/>
      <c r="AU77" s="744"/>
      <c r="AV77" s="744"/>
      <c r="AW77" s="744"/>
      <c r="AX77" s="744"/>
      <c r="AY77" s="744"/>
      <c r="AZ77" s="744"/>
      <c r="BA77" s="744"/>
      <c r="BB77" s="744"/>
      <c r="BC77" s="744"/>
      <c r="BD77" s="744"/>
      <c r="BE77" s="744"/>
      <c r="BF77" s="744"/>
      <c r="BG77" s="744"/>
      <c r="BH77" s="744"/>
      <c r="BI77" s="744"/>
      <c r="BJ77" s="357"/>
      <c r="BK77" s="357"/>
      <c r="BL77" s="357"/>
      <c r="BM77" s="357"/>
      <c r="BN77" s="357"/>
      <c r="BO77" s="357"/>
      <c r="BP77" s="357"/>
      <c r="BQ77" s="357"/>
    </row>
    <row r="78" spans="1:69" s="162" customFormat="1" ht="12.75">
      <c r="A78" s="204"/>
      <c r="B78" s="216"/>
      <c r="C78" s="216"/>
      <c r="D78" s="216"/>
      <c r="E78" s="216"/>
      <c r="F78" s="216"/>
      <c r="G78" s="216"/>
      <c r="H78" s="216"/>
      <c r="I78" s="216"/>
      <c r="J78" s="239"/>
      <c r="K78" s="157"/>
      <c r="N78" s="744"/>
      <c r="O78" s="744"/>
      <c r="P78" s="744"/>
      <c r="Q78" s="744"/>
      <c r="R78" s="744"/>
      <c r="S78" s="744"/>
      <c r="T78" s="744"/>
      <c r="U78" s="761"/>
      <c r="V78" s="761"/>
      <c r="W78" s="760">
        <v>18</v>
      </c>
      <c r="X78" s="773">
        <v>42.69</v>
      </c>
      <c r="Y78" s="773">
        <v>85.12</v>
      </c>
      <c r="Z78" s="773">
        <v>49.42</v>
      </c>
      <c r="AA78" s="773">
        <v>14.55</v>
      </c>
      <c r="AB78" s="773">
        <v>8</v>
      </c>
      <c r="AC78" s="774">
        <v>165.54</v>
      </c>
      <c r="AD78" s="773">
        <v>94.2</v>
      </c>
      <c r="AE78" s="773">
        <v>21.22</v>
      </c>
      <c r="AF78" s="773">
        <v>10.039999999999999</v>
      </c>
      <c r="AG78" s="773">
        <v>1.1060000000000001</v>
      </c>
      <c r="AH78" s="773">
        <v>119.089</v>
      </c>
      <c r="AI78" s="773">
        <v>40.600999999999999</v>
      </c>
      <c r="AJ78" s="744"/>
      <c r="AK78" s="744"/>
      <c r="AL78" s="744"/>
      <c r="AM78" s="744"/>
      <c r="AN78" s="744"/>
      <c r="AO78" s="744"/>
      <c r="AP78" s="777"/>
      <c r="AQ78" s="777"/>
      <c r="AR78" s="778"/>
      <c r="AS78" s="744"/>
      <c r="AT78" s="744"/>
      <c r="AU78" s="744"/>
      <c r="AV78" s="744"/>
      <c r="AW78" s="744"/>
      <c r="AX78" s="744"/>
      <c r="AY78" s="744"/>
      <c r="AZ78" s="744"/>
      <c r="BA78" s="744"/>
      <c r="BB78" s="744"/>
      <c r="BC78" s="744"/>
      <c r="BD78" s="744"/>
      <c r="BE78" s="744"/>
      <c r="BF78" s="744"/>
      <c r="BG78" s="744"/>
      <c r="BH78" s="744"/>
      <c r="BI78" s="744"/>
      <c r="BJ78" s="357"/>
      <c r="BK78" s="357"/>
      <c r="BL78" s="357"/>
      <c r="BM78" s="357"/>
      <c r="BN78" s="357"/>
      <c r="BO78" s="357"/>
      <c r="BP78" s="357"/>
      <c r="BQ78" s="357"/>
    </row>
    <row r="79" spans="1:69" s="162" customFormat="1" ht="12.75">
      <c r="A79" s="204"/>
      <c r="B79" s="216"/>
      <c r="C79" s="216"/>
      <c r="D79" s="216"/>
      <c r="E79" s="216"/>
      <c r="F79" s="216"/>
      <c r="G79" s="216"/>
      <c r="H79" s="216"/>
      <c r="I79" s="216"/>
      <c r="J79" s="239"/>
      <c r="K79" s="157"/>
      <c r="N79" s="744"/>
      <c r="O79" s="744"/>
      <c r="P79" s="744"/>
      <c r="Q79" s="744"/>
      <c r="R79" s="744"/>
      <c r="S79" s="744"/>
      <c r="T79" s="744"/>
      <c r="U79" s="761"/>
      <c r="V79" s="761"/>
      <c r="W79" s="760">
        <v>19</v>
      </c>
      <c r="X79" s="773">
        <v>28.51</v>
      </c>
      <c r="Y79" s="773">
        <v>72.61</v>
      </c>
      <c r="Z79" s="773">
        <v>35.74</v>
      </c>
      <c r="AA79" s="773">
        <v>13.66</v>
      </c>
      <c r="AB79" s="773">
        <v>6.6</v>
      </c>
      <c r="AC79" s="774">
        <v>146.38</v>
      </c>
      <c r="AD79" s="773">
        <v>94.697000000000003</v>
      </c>
      <c r="AE79" s="773">
        <v>19.11</v>
      </c>
      <c r="AF79" s="773">
        <v>9.94</v>
      </c>
      <c r="AG79" s="773">
        <v>1.4219999999999999</v>
      </c>
      <c r="AH79" s="773">
        <v>92.77</v>
      </c>
      <c r="AI79" s="773">
        <v>44.54</v>
      </c>
      <c r="AJ79" s="744"/>
      <c r="AK79" s="744"/>
      <c r="AL79" s="744"/>
      <c r="AM79" s="744"/>
      <c r="AN79" s="744"/>
      <c r="AO79" s="744"/>
      <c r="AP79" s="777"/>
      <c r="AQ79" s="777"/>
      <c r="AR79" s="778"/>
      <c r="AS79" s="744"/>
      <c r="AT79" s="744"/>
      <c r="AU79" s="744"/>
      <c r="AV79" s="744"/>
      <c r="AW79" s="744"/>
      <c r="AX79" s="744"/>
      <c r="AY79" s="744"/>
      <c r="AZ79" s="744"/>
      <c r="BA79" s="744"/>
      <c r="BB79" s="744"/>
      <c r="BC79" s="744"/>
      <c r="BD79" s="744"/>
      <c r="BE79" s="744"/>
      <c r="BF79" s="744"/>
      <c r="BG79" s="744"/>
      <c r="BH79" s="744"/>
      <c r="BI79" s="744"/>
      <c r="BJ79" s="357"/>
      <c r="BK79" s="357"/>
      <c r="BL79" s="357"/>
      <c r="BM79" s="357"/>
      <c r="BN79" s="357"/>
      <c r="BO79" s="357"/>
      <c r="BP79" s="357"/>
      <c r="BQ79" s="357"/>
    </row>
    <row r="80" spans="1:69" s="162" customFormat="1" ht="12.75">
      <c r="A80" s="204"/>
      <c r="B80" s="216"/>
      <c r="C80" s="216"/>
      <c r="D80" s="216"/>
      <c r="E80" s="216"/>
      <c r="F80" s="216"/>
      <c r="G80" s="216"/>
      <c r="H80" s="216"/>
      <c r="I80" s="216"/>
      <c r="J80" s="239"/>
      <c r="K80" s="157"/>
      <c r="N80" s="744"/>
      <c r="O80" s="744"/>
      <c r="P80" s="744"/>
      <c r="Q80" s="744"/>
      <c r="R80" s="744"/>
      <c r="S80" s="744"/>
      <c r="T80" s="744"/>
      <c r="U80" s="761"/>
      <c r="V80" s="761">
        <v>20</v>
      </c>
      <c r="W80" s="760">
        <v>20</v>
      </c>
      <c r="X80" s="773">
        <v>35.168999810000003</v>
      </c>
      <c r="Y80" s="773">
        <v>131.49528609999999</v>
      </c>
      <c r="Z80" s="773">
        <v>63.049000329999998</v>
      </c>
      <c r="AA80" s="773">
        <v>13.311428619999999</v>
      </c>
      <c r="AB80" s="773">
        <v>5.4271428930000001</v>
      </c>
      <c r="AC80" s="774">
        <v>134.76942879999999</v>
      </c>
      <c r="AD80" s="773">
        <v>86.832857399999995</v>
      </c>
      <c r="AE80" s="773">
        <v>19.79285703</v>
      </c>
      <c r="AF80" s="773">
        <v>10.00285721</v>
      </c>
      <c r="AG80" s="773">
        <v>1.410000001</v>
      </c>
      <c r="AH80" s="773">
        <v>83.964998519999995</v>
      </c>
      <c r="AI80" s="773">
        <v>26.044285909999999</v>
      </c>
      <c r="AJ80" s="744"/>
      <c r="AK80" s="744"/>
      <c r="AL80" s="744"/>
      <c r="AM80" s="744"/>
      <c r="AN80" s="744"/>
      <c r="AO80" s="744"/>
      <c r="AP80" s="777"/>
      <c r="AQ80" s="777"/>
      <c r="AR80" s="778"/>
      <c r="AS80" s="744"/>
      <c r="AT80" s="744"/>
      <c r="AU80" s="744"/>
      <c r="AV80" s="744"/>
      <c r="AW80" s="744"/>
      <c r="AX80" s="744"/>
      <c r="AY80" s="744"/>
      <c r="AZ80" s="744"/>
      <c r="BA80" s="744"/>
      <c r="BB80" s="744"/>
      <c r="BC80" s="744"/>
      <c r="BD80" s="744"/>
      <c r="BE80" s="744"/>
      <c r="BF80" s="744"/>
      <c r="BG80" s="744"/>
      <c r="BH80" s="744"/>
      <c r="BI80" s="744"/>
      <c r="BJ80" s="357"/>
      <c r="BK80" s="357"/>
      <c r="BL80" s="357"/>
      <c r="BM80" s="357"/>
      <c r="BN80" s="357"/>
      <c r="BO80" s="357"/>
      <c r="BP80" s="357"/>
      <c r="BQ80" s="357"/>
    </row>
    <row r="81" spans="1:69" s="162" customFormat="1" ht="12.75">
      <c r="A81" s="204"/>
      <c r="B81" s="216"/>
      <c r="C81" s="216"/>
      <c r="D81" s="216"/>
      <c r="E81" s="216"/>
      <c r="F81" s="216"/>
      <c r="G81" s="216"/>
      <c r="H81" s="216"/>
      <c r="I81" s="216"/>
      <c r="J81" s="239"/>
      <c r="K81" s="157"/>
      <c r="N81" s="744"/>
      <c r="O81" s="744"/>
      <c r="P81" s="744"/>
      <c r="Q81" s="744"/>
      <c r="R81" s="744"/>
      <c r="S81" s="744"/>
      <c r="T81" s="744"/>
      <c r="U81" s="761"/>
      <c r="V81" s="761"/>
      <c r="W81" s="760">
        <v>21</v>
      </c>
      <c r="X81" s="773">
        <v>29.271428790000002</v>
      </c>
      <c r="Y81" s="773">
        <v>75.344715120000004</v>
      </c>
      <c r="Z81" s="773">
        <v>58.513571599999999</v>
      </c>
      <c r="AA81" s="773">
        <v>11.43428557</v>
      </c>
      <c r="AB81" s="773">
        <v>3.7200000289999999</v>
      </c>
      <c r="AC81" s="774">
        <v>114.5781435</v>
      </c>
      <c r="AD81" s="773">
        <v>68.318569729999993</v>
      </c>
      <c r="AE81" s="773">
        <v>14.84571416</v>
      </c>
      <c r="AF81" s="773">
        <v>10.00857162</v>
      </c>
      <c r="AG81" s="773">
        <v>1.4790000059999999</v>
      </c>
      <c r="AH81" s="773">
        <v>65.562856949999997</v>
      </c>
      <c r="AI81" s="773">
        <v>21.073571609999998</v>
      </c>
      <c r="AJ81" s="744"/>
      <c r="AK81" s="744"/>
      <c r="AL81" s="744"/>
      <c r="AM81" s="744"/>
      <c r="AN81" s="744"/>
      <c r="AO81" s="744"/>
      <c r="AP81" s="777"/>
      <c r="AQ81" s="777"/>
      <c r="AR81" s="778"/>
      <c r="AS81" s="744"/>
      <c r="AT81" s="744"/>
      <c r="AU81" s="744"/>
      <c r="AV81" s="744"/>
      <c r="AW81" s="744"/>
      <c r="AX81" s="744"/>
      <c r="AY81" s="744"/>
      <c r="AZ81" s="744"/>
      <c r="BA81" s="744"/>
      <c r="BB81" s="744"/>
      <c r="BC81" s="744"/>
      <c r="BD81" s="744"/>
      <c r="BE81" s="744"/>
      <c r="BF81" s="744"/>
      <c r="BG81" s="744"/>
      <c r="BH81" s="744"/>
      <c r="BI81" s="744"/>
      <c r="BJ81" s="357"/>
      <c r="BK81" s="357"/>
      <c r="BL81" s="357"/>
      <c r="BM81" s="357"/>
      <c r="BN81" s="357"/>
      <c r="BO81" s="357"/>
      <c r="BP81" s="357"/>
      <c r="BQ81" s="357"/>
    </row>
    <row r="82" spans="1:69" s="162" customFormat="1" ht="12.75">
      <c r="A82" s="204"/>
      <c r="B82" s="216"/>
      <c r="C82" s="216"/>
      <c r="D82" s="216"/>
      <c r="E82" s="216"/>
      <c r="F82" s="216"/>
      <c r="G82" s="216"/>
      <c r="H82" s="216"/>
      <c r="I82" s="216"/>
      <c r="J82" s="239"/>
      <c r="K82" s="157"/>
      <c r="N82" s="744"/>
      <c r="O82" s="744"/>
      <c r="P82" s="744"/>
      <c r="Q82" s="744"/>
      <c r="R82" s="744"/>
      <c r="S82" s="744"/>
      <c r="T82" s="744"/>
      <c r="U82" s="761"/>
      <c r="V82" s="761"/>
      <c r="W82" s="760">
        <v>22</v>
      </c>
      <c r="X82" s="773">
        <v>26.585714339999999</v>
      </c>
      <c r="Y82" s="773">
        <v>59.612285610000001</v>
      </c>
      <c r="Z82" s="773">
        <v>62.080428529999999</v>
      </c>
      <c r="AA82" s="773">
        <v>11.052285875592885</v>
      </c>
      <c r="AB82" s="773">
        <v>3.3728571278708288</v>
      </c>
      <c r="AC82" s="774">
        <v>115.02742876325301</v>
      </c>
      <c r="AD82" s="773">
        <v>61.075714111328075</v>
      </c>
      <c r="AE82" s="773">
        <v>12.268571444920086</v>
      </c>
      <c r="AF82" s="773">
        <v>10.010000092642615</v>
      </c>
      <c r="AG82" s="773">
        <v>1.7637142960000001</v>
      </c>
      <c r="AH82" s="773">
        <v>57.502857210000002</v>
      </c>
      <c r="AI82" s="773">
        <v>20.06771415</v>
      </c>
      <c r="AJ82" s="744"/>
      <c r="AK82" s="744"/>
      <c r="AL82" s="744"/>
      <c r="AM82" s="744"/>
      <c r="AN82" s="744"/>
      <c r="AO82" s="744"/>
      <c r="AP82" s="777"/>
      <c r="AQ82" s="777"/>
      <c r="AR82" s="778"/>
      <c r="AS82" s="744"/>
      <c r="AT82" s="744"/>
      <c r="AU82" s="744"/>
      <c r="AV82" s="744"/>
      <c r="AW82" s="744"/>
      <c r="AX82" s="744"/>
      <c r="AY82" s="744"/>
      <c r="AZ82" s="744"/>
      <c r="BA82" s="744"/>
      <c r="BB82" s="744"/>
      <c r="BC82" s="744"/>
      <c r="BD82" s="744"/>
      <c r="BE82" s="744"/>
      <c r="BF82" s="744"/>
      <c r="BG82" s="744"/>
      <c r="BH82" s="744"/>
      <c r="BI82" s="744"/>
      <c r="BJ82" s="357"/>
      <c r="BK82" s="357"/>
      <c r="BL82" s="357"/>
      <c r="BM82" s="357"/>
      <c r="BN82" s="357"/>
      <c r="BO82" s="357"/>
      <c r="BP82" s="357"/>
      <c r="BQ82" s="357"/>
    </row>
    <row r="83" spans="1:69" s="162" customFormat="1" ht="12.75">
      <c r="A83" s="204"/>
      <c r="B83" s="216"/>
      <c r="C83" s="216"/>
      <c r="D83" s="216"/>
      <c r="E83" s="216"/>
      <c r="F83" s="216"/>
      <c r="G83" s="216"/>
      <c r="H83" s="216"/>
      <c r="I83" s="216"/>
      <c r="J83" s="239"/>
      <c r="K83" s="157"/>
      <c r="N83" s="744"/>
      <c r="O83" s="744"/>
      <c r="P83" s="744"/>
      <c r="Q83" s="744"/>
      <c r="R83" s="744"/>
      <c r="S83" s="744"/>
      <c r="T83" s="744"/>
      <c r="U83" s="761"/>
      <c r="V83" s="761"/>
      <c r="W83" s="760">
        <v>23</v>
      </c>
      <c r="X83" s="773">
        <v>21.46</v>
      </c>
      <c r="Y83" s="773">
        <v>45.06</v>
      </c>
      <c r="Z83" s="773">
        <v>30.1</v>
      </c>
      <c r="AA83" s="773">
        <v>10.09</v>
      </c>
      <c r="AB83" s="773">
        <v>2.0499999999999998</v>
      </c>
      <c r="AC83" s="774">
        <v>101.04</v>
      </c>
      <c r="AD83" s="773">
        <v>47.76</v>
      </c>
      <c r="AE83" s="773">
        <v>10.95</v>
      </c>
      <c r="AF83" s="773">
        <v>10</v>
      </c>
      <c r="AG83" s="773">
        <v>1.65</v>
      </c>
      <c r="AH83" s="773">
        <v>51.89</v>
      </c>
      <c r="AI83" s="773">
        <v>15.036</v>
      </c>
      <c r="AJ83" s="744"/>
      <c r="AK83" s="744"/>
      <c r="AL83" s="744"/>
      <c r="AM83" s="744"/>
      <c r="AN83" s="744"/>
      <c r="AO83" s="744"/>
      <c r="AP83" s="777"/>
      <c r="AQ83" s="777"/>
      <c r="AR83" s="778"/>
      <c r="AS83" s="744"/>
      <c r="AT83" s="744"/>
      <c r="AU83" s="744"/>
      <c r="AV83" s="744"/>
      <c r="AW83" s="744"/>
      <c r="AX83" s="744"/>
      <c r="AY83" s="744"/>
      <c r="AZ83" s="744"/>
      <c r="BA83" s="744"/>
      <c r="BB83" s="744"/>
      <c r="BC83" s="744"/>
      <c r="BD83" s="744"/>
      <c r="BE83" s="744"/>
      <c r="BF83" s="744"/>
      <c r="BG83" s="744"/>
      <c r="BH83" s="744"/>
      <c r="BI83" s="744"/>
      <c r="BJ83" s="357"/>
      <c r="BK83" s="357"/>
      <c r="BL83" s="357"/>
      <c r="BM83" s="357"/>
      <c r="BN83" s="357"/>
      <c r="BO83" s="357"/>
      <c r="BP83" s="357"/>
      <c r="BQ83" s="357"/>
    </row>
    <row r="84" spans="1:69" s="162" customFormat="1" ht="40.5" customHeight="1">
      <c r="A84" s="204"/>
      <c r="B84" s="216"/>
      <c r="C84" s="216"/>
      <c r="D84" s="216"/>
      <c r="E84" s="216"/>
      <c r="F84" s="216"/>
      <c r="G84" s="216"/>
      <c r="H84" s="216"/>
      <c r="I84" s="216"/>
      <c r="J84" s="239"/>
      <c r="K84" s="157"/>
      <c r="N84" s="744"/>
      <c r="O84" s="744"/>
      <c r="P84" s="744"/>
      <c r="Q84" s="744"/>
      <c r="R84" s="744"/>
      <c r="S84" s="744"/>
      <c r="T84" s="744"/>
      <c r="U84" s="761"/>
      <c r="V84" s="761">
        <v>24</v>
      </c>
      <c r="W84" s="760">
        <v>24</v>
      </c>
      <c r="X84" s="773">
        <v>18.829999999999998</v>
      </c>
      <c r="Y84" s="773">
        <v>39.22</v>
      </c>
      <c r="Z84" s="773">
        <v>22.76</v>
      </c>
      <c r="AA84" s="773">
        <v>9.61</v>
      </c>
      <c r="AB84" s="773">
        <v>2.5099999999999998</v>
      </c>
      <c r="AC84" s="774">
        <v>92.81</v>
      </c>
      <c r="AD84" s="773">
        <v>46.73</v>
      </c>
      <c r="AE84" s="773">
        <v>10.98</v>
      </c>
      <c r="AF84" s="773">
        <v>10</v>
      </c>
      <c r="AG84" s="773">
        <v>1.65</v>
      </c>
      <c r="AH84" s="773">
        <v>47.66</v>
      </c>
      <c r="AI84" s="773">
        <v>13.44</v>
      </c>
      <c r="AJ84" s="744"/>
      <c r="AK84" s="744"/>
      <c r="AL84" s="744"/>
      <c r="AM84" s="744"/>
      <c r="AN84" s="744"/>
      <c r="AO84" s="744"/>
      <c r="AP84" s="777"/>
      <c r="AQ84" s="777"/>
      <c r="AR84" s="778"/>
      <c r="AS84" s="744"/>
      <c r="AT84" s="744"/>
      <c r="AU84" s="744"/>
      <c r="AV84" s="744"/>
      <c r="AW84" s="744"/>
      <c r="AX84" s="744"/>
      <c r="AY84" s="744"/>
      <c r="AZ84" s="744"/>
      <c r="BA84" s="744"/>
      <c r="BB84" s="744"/>
      <c r="BC84" s="744"/>
      <c r="BD84" s="744"/>
      <c r="BE84" s="744"/>
      <c r="BF84" s="744"/>
      <c r="BG84" s="744"/>
      <c r="BH84" s="744"/>
      <c r="BI84" s="744"/>
      <c r="BJ84" s="357"/>
      <c r="BK84" s="357"/>
      <c r="BL84" s="357"/>
      <c r="BM84" s="357"/>
      <c r="BN84" s="357"/>
      <c r="BO84" s="357"/>
      <c r="BP84" s="357"/>
      <c r="BQ84" s="357"/>
    </row>
    <row r="85" spans="1:69" s="162" customFormat="1" ht="12.75">
      <c r="A85" s="204"/>
      <c r="B85" s="216"/>
      <c r="C85" s="216"/>
      <c r="D85" s="216"/>
      <c r="E85" s="216"/>
      <c r="F85" s="216"/>
      <c r="G85" s="216"/>
      <c r="H85" s="216"/>
      <c r="I85" s="216"/>
      <c r="J85" s="239"/>
      <c r="K85" s="157"/>
      <c r="N85" s="744"/>
      <c r="O85" s="744"/>
      <c r="P85" s="744"/>
      <c r="Q85" s="744"/>
      <c r="R85" s="744"/>
      <c r="S85" s="744"/>
      <c r="T85" s="744"/>
      <c r="U85" s="761"/>
      <c r="V85" s="761"/>
      <c r="W85" s="760">
        <v>25</v>
      </c>
      <c r="X85" s="773">
        <v>17.614000000000001</v>
      </c>
      <c r="Y85" s="773">
        <v>35.65</v>
      </c>
      <c r="Z85" s="773">
        <v>16.28</v>
      </c>
      <c r="AA85" s="773">
        <v>9.0299999999999994</v>
      </c>
      <c r="AB85" s="773">
        <v>2.41</v>
      </c>
      <c r="AC85" s="774">
        <v>84.18</v>
      </c>
      <c r="AD85" s="773">
        <v>47.56</v>
      </c>
      <c r="AE85" s="773">
        <v>10.367000000000001</v>
      </c>
      <c r="AF85" s="773">
        <v>10</v>
      </c>
      <c r="AG85" s="773">
        <v>1.89</v>
      </c>
      <c r="AH85" s="773">
        <v>43.03</v>
      </c>
      <c r="AI85" s="773">
        <v>11.38</v>
      </c>
      <c r="AJ85" s="744"/>
      <c r="AK85" s="744"/>
      <c r="AL85" s="744"/>
      <c r="AM85" s="744"/>
      <c r="AN85" s="744"/>
      <c r="AO85" s="744"/>
      <c r="AP85" s="777"/>
      <c r="AQ85" s="777"/>
      <c r="AR85" s="778"/>
      <c r="AS85" s="744"/>
      <c r="AT85" s="744"/>
      <c r="AU85" s="744"/>
      <c r="AV85" s="744"/>
      <c r="AW85" s="744"/>
      <c r="AX85" s="744"/>
      <c r="AY85" s="744"/>
      <c r="AZ85" s="744"/>
      <c r="BA85" s="744"/>
      <c r="BB85" s="744"/>
      <c r="BC85" s="744"/>
      <c r="BD85" s="744"/>
      <c r="BE85" s="744"/>
      <c r="BF85" s="744"/>
      <c r="BG85" s="744"/>
      <c r="BH85" s="744"/>
      <c r="BI85" s="744"/>
      <c r="BJ85" s="357"/>
      <c r="BK85" s="357"/>
      <c r="BL85" s="357"/>
      <c r="BM85" s="357"/>
      <c r="BN85" s="357"/>
      <c r="BO85" s="357"/>
      <c r="BP85" s="357"/>
      <c r="BQ85" s="357"/>
    </row>
    <row r="86" spans="1:69" s="162" customFormat="1" ht="12.75">
      <c r="A86" s="204"/>
      <c r="B86" s="216"/>
      <c r="C86" s="216"/>
      <c r="D86" s="216"/>
      <c r="E86" s="216"/>
      <c r="F86" s="216"/>
      <c r="G86" s="216"/>
      <c r="H86" s="216"/>
      <c r="I86" s="216"/>
      <c r="J86" s="239"/>
      <c r="K86" s="157"/>
      <c r="N86" s="744"/>
      <c r="O86" s="744"/>
      <c r="P86" s="744"/>
      <c r="Q86" s="744"/>
      <c r="R86" s="744"/>
      <c r="S86" s="744"/>
      <c r="T86" s="744"/>
      <c r="U86" s="761"/>
      <c r="V86" s="761"/>
      <c r="W86" s="760">
        <v>26</v>
      </c>
      <c r="X86" s="773">
        <v>16.271428790000002</v>
      </c>
      <c r="Y86" s="773">
        <v>32.878427780000003</v>
      </c>
      <c r="Z86" s="773">
        <v>13.60685703</v>
      </c>
      <c r="AA86" s="773">
        <v>8.5145713260000004</v>
      </c>
      <c r="AB86" s="773">
        <v>2.8185714480000001</v>
      </c>
      <c r="AC86" s="774">
        <v>73.514571599999996</v>
      </c>
      <c r="AD86" s="773">
        <v>39.89285769</v>
      </c>
      <c r="AE86" s="773">
        <v>8.9742856710000005</v>
      </c>
      <c r="AF86" s="773">
        <v>10.001428600000001</v>
      </c>
      <c r="AG86" s="773">
        <v>1.6758571520000001</v>
      </c>
      <c r="AH86" s="773">
        <v>39.17514311</v>
      </c>
      <c r="AI86" s="773">
        <v>10</v>
      </c>
      <c r="AJ86" s="744"/>
      <c r="AK86" s="744"/>
      <c r="AL86" s="744"/>
      <c r="AM86" s="744"/>
      <c r="AN86" s="744"/>
      <c r="AO86" s="744"/>
      <c r="AP86" s="777"/>
      <c r="AQ86" s="777"/>
      <c r="AR86" s="778"/>
      <c r="AS86" s="744"/>
      <c r="AT86" s="744"/>
      <c r="AU86" s="744"/>
      <c r="AV86" s="744"/>
      <c r="AW86" s="744"/>
      <c r="AX86" s="744"/>
      <c r="AY86" s="744"/>
      <c r="AZ86" s="744"/>
      <c r="BA86" s="744"/>
      <c r="BB86" s="744"/>
      <c r="BC86" s="744"/>
      <c r="BD86" s="744"/>
      <c r="BE86" s="744"/>
      <c r="BF86" s="744"/>
      <c r="BG86" s="744"/>
      <c r="BH86" s="744"/>
      <c r="BI86" s="744"/>
      <c r="BJ86" s="357"/>
      <c r="BK86" s="357"/>
      <c r="BL86" s="357"/>
      <c r="BM86" s="357"/>
      <c r="BN86" s="357"/>
      <c r="BO86" s="357"/>
      <c r="BP86" s="357"/>
      <c r="BQ86" s="357"/>
    </row>
    <row r="87" spans="1:69" s="162" customFormat="1" ht="12.75">
      <c r="A87" s="204"/>
      <c r="B87" s="216"/>
      <c r="C87" s="216"/>
      <c r="D87" s="216"/>
      <c r="E87" s="216"/>
      <c r="F87" s="216"/>
      <c r="G87" s="216"/>
      <c r="H87" s="216"/>
      <c r="I87" s="216"/>
      <c r="J87" s="239"/>
      <c r="K87" s="157"/>
      <c r="N87" s="744"/>
      <c r="O87" s="744"/>
      <c r="P87" s="744"/>
      <c r="Q87" s="744"/>
      <c r="R87" s="744"/>
      <c r="S87" s="744"/>
      <c r="T87" s="744"/>
      <c r="U87" s="761"/>
      <c r="V87" s="761"/>
      <c r="W87" s="760">
        <v>27</v>
      </c>
      <c r="X87" s="773">
        <v>16.23</v>
      </c>
      <c r="Y87" s="773">
        <v>31.86</v>
      </c>
      <c r="Z87" s="773">
        <v>11.76</v>
      </c>
      <c r="AA87" s="773">
        <v>8.7200000000000006</v>
      </c>
      <c r="AB87" s="773">
        <v>2.5099999999999998</v>
      </c>
      <c r="AC87" s="774">
        <v>78.14</v>
      </c>
      <c r="AD87" s="773">
        <v>35.340000000000003</v>
      </c>
      <c r="AE87" s="773">
        <v>9.23</v>
      </c>
      <c r="AF87" s="773">
        <v>10</v>
      </c>
      <c r="AG87" s="773">
        <v>1.29</v>
      </c>
      <c r="AH87" s="773">
        <v>42.66</v>
      </c>
      <c r="AI87" s="773">
        <v>9.59</v>
      </c>
      <c r="AJ87" s="744"/>
      <c r="AK87" s="744"/>
      <c r="AL87" s="744"/>
      <c r="AM87" s="744"/>
      <c r="AN87" s="744"/>
      <c r="AO87" s="744"/>
      <c r="AP87" s="777"/>
      <c r="AQ87" s="777"/>
      <c r="AR87" s="778"/>
      <c r="AS87" s="744"/>
      <c r="AT87" s="744"/>
      <c r="AU87" s="744"/>
      <c r="AV87" s="744"/>
      <c r="AW87" s="744"/>
      <c r="AX87" s="744"/>
      <c r="AY87" s="744"/>
      <c r="AZ87" s="744"/>
      <c r="BA87" s="744"/>
      <c r="BB87" s="744"/>
      <c r="BC87" s="744"/>
      <c r="BD87" s="744"/>
      <c r="BE87" s="744"/>
      <c r="BF87" s="744"/>
      <c r="BG87" s="744"/>
      <c r="BH87" s="744"/>
      <c r="BI87" s="744"/>
      <c r="BJ87" s="357"/>
      <c r="BK87" s="357"/>
      <c r="BL87" s="357"/>
      <c r="BM87" s="357"/>
      <c r="BN87" s="357"/>
      <c r="BO87" s="357"/>
      <c r="BP87" s="357"/>
      <c r="BQ87" s="357"/>
    </row>
    <row r="88" spans="1:69" s="162" customFormat="1" ht="12.75">
      <c r="A88" s="204"/>
      <c r="B88" s="216"/>
      <c r="C88" s="216"/>
      <c r="D88" s="216"/>
      <c r="E88" s="216"/>
      <c r="F88" s="216"/>
      <c r="G88" s="216"/>
      <c r="H88" s="216"/>
      <c r="I88" s="216"/>
      <c r="J88" s="239"/>
      <c r="K88" s="157"/>
      <c r="N88" s="744"/>
      <c r="O88" s="744"/>
      <c r="P88" s="744"/>
      <c r="Q88" s="744"/>
      <c r="R88" s="744"/>
      <c r="S88" s="744"/>
      <c r="T88" s="744"/>
      <c r="U88" s="761"/>
      <c r="V88" s="761">
        <v>28</v>
      </c>
      <c r="W88" s="760">
        <v>28</v>
      </c>
      <c r="X88" s="773">
        <v>15.585714339999999</v>
      </c>
      <c r="Y88" s="773">
        <v>28.237714220000001</v>
      </c>
      <c r="Z88" s="773">
        <v>11.887571469999999</v>
      </c>
      <c r="AA88" s="773">
        <v>8.3142856869999999</v>
      </c>
      <c r="AB88" s="773">
        <v>1.9500000310000001</v>
      </c>
      <c r="AC88" s="774">
        <v>94.135857720000004</v>
      </c>
      <c r="AD88" s="773">
        <v>30.624285830000002</v>
      </c>
      <c r="AE88" s="773">
        <v>8.2042856900000007</v>
      </c>
      <c r="AF88" s="773">
        <v>10.004285810000001</v>
      </c>
      <c r="AG88" s="773">
        <v>1.798428621</v>
      </c>
      <c r="AH88" s="773">
        <v>38.501427790000001</v>
      </c>
      <c r="AI88" s="773">
        <v>8.4171430039999997</v>
      </c>
      <c r="AJ88" s="744"/>
      <c r="AK88" s="744"/>
      <c r="AL88" s="744"/>
      <c r="AM88" s="744"/>
      <c r="AN88" s="744"/>
      <c r="AO88" s="744"/>
      <c r="AP88" s="777"/>
      <c r="AQ88" s="777"/>
      <c r="AR88" s="788"/>
      <c r="AS88" s="744"/>
      <c r="AT88" s="744"/>
      <c r="AU88" s="744"/>
      <c r="AV88" s="744"/>
      <c r="AW88" s="744"/>
      <c r="AX88" s="744"/>
      <c r="AY88" s="744"/>
      <c r="AZ88" s="744"/>
      <c r="BA88" s="744"/>
      <c r="BB88" s="744"/>
      <c r="BC88" s="744"/>
      <c r="BD88" s="744"/>
      <c r="BE88" s="744"/>
      <c r="BF88" s="744"/>
      <c r="BG88" s="744"/>
      <c r="BH88" s="744"/>
      <c r="BI88" s="744"/>
      <c r="BJ88" s="357"/>
      <c r="BK88" s="357"/>
      <c r="BL88" s="357"/>
      <c r="BM88" s="357"/>
      <c r="BN88" s="357"/>
      <c r="BO88" s="357"/>
      <c r="BP88" s="357"/>
      <c r="BQ88" s="357"/>
    </row>
    <row r="89" spans="1:69" s="162" customFormat="1" ht="12.75">
      <c r="A89" s="204"/>
      <c r="B89" s="216"/>
      <c r="C89" s="216"/>
      <c r="D89" s="216"/>
      <c r="E89" s="216"/>
      <c r="F89" s="216"/>
      <c r="G89" s="216"/>
      <c r="H89" s="216"/>
      <c r="I89" s="216"/>
      <c r="J89" s="239"/>
      <c r="K89" s="157"/>
      <c r="N89" s="744"/>
      <c r="O89" s="744"/>
      <c r="P89" s="744"/>
      <c r="Q89" s="744"/>
      <c r="R89" s="744"/>
      <c r="S89" s="744"/>
      <c r="T89" s="744"/>
      <c r="U89" s="761"/>
      <c r="V89" s="761"/>
      <c r="W89" s="760">
        <v>29</v>
      </c>
      <c r="X89" s="773">
        <v>14.93</v>
      </c>
      <c r="Y89" s="773">
        <v>26.65</v>
      </c>
      <c r="Z89" s="773">
        <v>10.27</v>
      </c>
      <c r="AA89" s="773">
        <v>8.1028571810041097</v>
      </c>
      <c r="AB89" s="773">
        <v>1.9357143130000001</v>
      </c>
      <c r="AC89" s="774">
        <v>90.32</v>
      </c>
      <c r="AD89" s="773">
        <v>30.7200001307896</v>
      </c>
      <c r="AE89" s="773">
        <v>7.5200000490461001</v>
      </c>
      <c r="AF89" s="773">
        <v>10</v>
      </c>
      <c r="AG89" s="773">
        <v>1.4</v>
      </c>
      <c r="AH89" s="773">
        <v>35.53</v>
      </c>
      <c r="AI89" s="773">
        <v>8.27</v>
      </c>
      <c r="AJ89" s="744"/>
      <c r="AK89" s="744"/>
      <c r="AL89" s="744"/>
      <c r="AM89" s="744"/>
      <c r="AN89" s="744"/>
      <c r="AO89" s="744"/>
      <c r="AP89" s="777"/>
      <c r="AQ89" s="777"/>
      <c r="AR89" s="778"/>
      <c r="AS89" s="744"/>
      <c r="AT89" s="744"/>
      <c r="AU89" s="744"/>
      <c r="AV89" s="744"/>
      <c r="AW89" s="744"/>
      <c r="AX89" s="744"/>
      <c r="AY89" s="744"/>
      <c r="AZ89" s="744"/>
      <c r="BA89" s="744"/>
      <c r="BB89" s="744"/>
      <c r="BC89" s="744"/>
      <c r="BD89" s="744"/>
      <c r="BE89" s="744"/>
      <c r="BF89" s="744"/>
      <c r="BG89" s="744"/>
      <c r="BH89" s="744"/>
      <c r="BI89" s="744"/>
      <c r="BJ89" s="357"/>
      <c r="BK89" s="357"/>
      <c r="BL89" s="357"/>
      <c r="BM89" s="357"/>
      <c r="BN89" s="357"/>
      <c r="BO89" s="357"/>
      <c r="BP89" s="357"/>
      <c r="BQ89" s="357"/>
    </row>
    <row r="90" spans="1:69" s="162" customFormat="1" ht="12.75">
      <c r="A90" s="204"/>
      <c r="B90" s="216"/>
      <c r="C90" s="216"/>
      <c r="D90" s="216"/>
      <c r="E90" s="216"/>
      <c r="F90" s="216"/>
      <c r="G90" s="216"/>
      <c r="H90" s="216"/>
      <c r="I90" s="216"/>
      <c r="J90" s="239"/>
      <c r="K90" s="157"/>
      <c r="N90" s="744"/>
      <c r="O90" s="744"/>
      <c r="P90" s="744"/>
      <c r="Q90" s="744"/>
      <c r="R90" s="744"/>
      <c r="S90" s="744"/>
      <c r="T90" s="744"/>
      <c r="U90" s="761"/>
      <c r="V90" s="761"/>
      <c r="W90" s="760">
        <v>30</v>
      </c>
      <c r="X90" s="773">
        <v>13.502856935773542</v>
      </c>
      <c r="Y90" s="773">
        <v>26.615142549787187</v>
      </c>
      <c r="Z90" s="773">
        <v>8.3531428745814704</v>
      </c>
      <c r="AA90" s="773">
        <v>6.9451428140912697</v>
      </c>
      <c r="AB90" s="773">
        <v>1.1404285771506149</v>
      </c>
      <c r="AC90" s="774">
        <v>79.859856741768922</v>
      </c>
      <c r="AD90" s="773">
        <v>26.590000152587869</v>
      </c>
      <c r="AE90" s="773">
        <v>7.6185714857918834</v>
      </c>
      <c r="AF90" s="773">
        <v>10</v>
      </c>
      <c r="AG90" s="773">
        <v>2.1097143036978538</v>
      </c>
      <c r="AH90" s="773">
        <v>34.39142826625276</v>
      </c>
      <c r="AI90" s="773">
        <v>6.896428448813297</v>
      </c>
      <c r="AJ90" s="744"/>
      <c r="AK90" s="744"/>
      <c r="AL90" s="744"/>
      <c r="AM90" s="744"/>
      <c r="AN90" s="744"/>
      <c r="AO90" s="744"/>
      <c r="AP90" s="777"/>
      <c r="AQ90" s="777"/>
      <c r="AR90" s="778"/>
      <c r="AS90" s="744"/>
      <c r="AT90" s="744"/>
      <c r="AU90" s="744"/>
      <c r="AV90" s="744"/>
      <c r="AW90" s="744"/>
      <c r="AX90" s="744"/>
      <c r="AY90" s="744"/>
      <c r="AZ90" s="744"/>
      <c r="BA90" s="744"/>
      <c r="BB90" s="744"/>
      <c r="BC90" s="744"/>
      <c r="BD90" s="744"/>
      <c r="BE90" s="744"/>
      <c r="BF90" s="744"/>
      <c r="BG90" s="744"/>
      <c r="BH90" s="744"/>
      <c r="BI90" s="744"/>
      <c r="BJ90" s="357"/>
      <c r="BK90" s="357"/>
      <c r="BL90" s="357"/>
      <c r="BM90" s="357"/>
      <c r="BN90" s="357"/>
      <c r="BO90" s="357"/>
      <c r="BP90" s="357"/>
      <c r="BQ90" s="357"/>
    </row>
    <row r="91" spans="1:69" s="162" customFormat="1" ht="12.75">
      <c r="A91" s="204"/>
      <c r="B91" s="216"/>
      <c r="C91" s="216"/>
      <c r="D91" s="216"/>
      <c r="E91" s="216"/>
      <c r="F91" s="216"/>
      <c r="G91" s="216"/>
      <c r="H91" s="216"/>
      <c r="I91" s="216"/>
      <c r="J91" s="239"/>
      <c r="K91" s="157"/>
      <c r="N91" s="744"/>
      <c r="O91" s="744"/>
      <c r="P91" s="744"/>
      <c r="Q91" s="744"/>
      <c r="R91" s="744"/>
      <c r="S91" s="744"/>
      <c r="T91" s="744"/>
      <c r="U91" s="761"/>
      <c r="V91" s="761"/>
      <c r="W91" s="760">
        <v>31</v>
      </c>
      <c r="X91" s="773">
        <v>13.61371449</v>
      </c>
      <c r="Y91" s="773">
        <v>28.730000090000001</v>
      </c>
      <c r="Z91" s="773">
        <v>7.3187142100000004</v>
      </c>
      <c r="AA91" s="773">
        <v>7.4785713469999999</v>
      </c>
      <c r="AB91" s="773">
        <v>0.64999997600000003</v>
      </c>
      <c r="AC91" s="774">
        <v>62.572570800000001</v>
      </c>
      <c r="AD91" s="773">
        <v>23.922857010000001</v>
      </c>
      <c r="AE91" s="773">
        <v>7.2285714150000002</v>
      </c>
      <c r="AF91" s="773">
        <v>10.00857149</v>
      </c>
      <c r="AG91" s="773">
        <v>1.8491428750000001</v>
      </c>
      <c r="AH91" s="773">
        <v>35.190714149999998</v>
      </c>
      <c r="AI91" s="773">
        <v>5.7529999869999999</v>
      </c>
      <c r="AJ91" s="744"/>
      <c r="AK91" s="744"/>
      <c r="AL91" s="744"/>
      <c r="AM91" s="744"/>
      <c r="AN91" s="744"/>
      <c r="AO91" s="744"/>
      <c r="AP91" s="777"/>
      <c r="AQ91" s="777"/>
      <c r="AR91" s="778"/>
      <c r="AS91" s="744"/>
      <c r="AT91" s="744"/>
      <c r="AU91" s="744"/>
      <c r="AV91" s="744"/>
      <c r="AW91" s="744"/>
      <c r="AX91" s="744"/>
      <c r="AY91" s="744"/>
      <c r="AZ91" s="744"/>
      <c r="BA91" s="744"/>
      <c r="BB91" s="744"/>
      <c r="BC91" s="744"/>
      <c r="BD91" s="744"/>
      <c r="BE91" s="744"/>
      <c r="BF91" s="744"/>
      <c r="BG91" s="744"/>
      <c r="BH91" s="744"/>
      <c r="BI91" s="744"/>
      <c r="BJ91" s="357"/>
      <c r="BK91" s="357"/>
      <c r="BL91" s="357"/>
      <c r="BM91" s="357"/>
      <c r="BN91" s="357"/>
      <c r="BO91" s="357"/>
      <c r="BP91" s="357"/>
      <c r="BQ91" s="357"/>
    </row>
    <row r="92" spans="1:69" s="162" customFormat="1" ht="12.75">
      <c r="A92" s="204"/>
      <c r="B92" s="216"/>
      <c r="C92" s="216"/>
      <c r="D92" s="216"/>
      <c r="E92" s="216"/>
      <c r="F92" s="216"/>
      <c r="G92" s="216"/>
      <c r="H92" s="216"/>
      <c r="I92" s="216"/>
      <c r="J92" s="239"/>
      <c r="K92" s="157"/>
      <c r="N92" s="744"/>
      <c r="O92" s="744"/>
      <c r="P92" s="744"/>
      <c r="Q92" s="744"/>
      <c r="R92" s="744"/>
      <c r="S92" s="744"/>
      <c r="T92" s="744"/>
      <c r="U92" s="761"/>
      <c r="V92" s="761">
        <v>32</v>
      </c>
      <c r="W92" s="760">
        <v>32</v>
      </c>
      <c r="X92" s="773">
        <v>13.74</v>
      </c>
      <c r="Y92" s="773">
        <v>30.58</v>
      </c>
      <c r="Z92" s="773">
        <v>6.6262857573372926</v>
      </c>
      <c r="AA92" s="773">
        <v>7.71</v>
      </c>
      <c r="AB92" s="773">
        <v>1.59</v>
      </c>
      <c r="AC92" s="774">
        <v>66.010000000000005</v>
      </c>
      <c r="AD92" s="773">
        <v>29.69</v>
      </c>
      <c r="AE92" s="773">
        <v>8.18</v>
      </c>
      <c r="AF92" s="773">
        <v>10.01</v>
      </c>
      <c r="AG92" s="773">
        <v>2.0099999999999998</v>
      </c>
      <c r="AH92" s="773">
        <v>39.28</v>
      </c>
      <c r="AI92" s="773">
        <v>7.41</v>
      </c>
      <c r="AJ92" s="744"/>
      <c r="AK92" s="744"/>
      <c r="AL92" s="744"/>
      <c r="AM92" s="744"/>
      <c r="AN92" s="744"/>
      <c r="AO92" s="744"/>
      <c r="AP92" s="777"/>
      <c r="AQ92" s="777"/>
      <c r="AR92" s="778"/>
      <c r="AS92" s="744"/>
      <c r="AT92" s="744"/>
      <c r="AU92" s="744"/>
      <c r="AV92" s="744"/>
      <c r="AW92" s="744"/>
      <c r="AX92" s="744"/>
      <c r="AY92" s="744"/>
      <c r="AZ92" s="744"/>
      <c r="BA92" s="744"/>
      <c r="BB92" s="744"/>
      <c r="BC92" s="744"/>
      <c r="BD92" s="744"/>
      <c r="BE92" s="744"/>
      <c r="BF92" s="744"/>
      <c r="BG92" s="744"/>
      <c r="BH92" s="744"/>
      <c r="BI92" s="744"/>
      <c r="BJ92" s="357"/>
      <c r="BK92" s="357"/>
      <c r="BL92" s="357"/>
      <c r="BM92" s="357"/>
      <c r="BN92" s="357"/>
      <c r="BO92" s="357"/>
      <c r="BP92" s="357"/>
      <c r="BQ92" s="357"/>
    </row>
    <row r="93" spans="1:69" s="162" customFormat="1" ht="12.75">
      <c r="A93" s="204"/>
      <c r="B93" s="216"/>
      <c r="C93" s="216"/>
      <c r="D93" s="216"/>
      <c r="E93" s="216"/>
      <c r="F93" s="216"/>
      <c r="G93" s="216"/>
      <c r="H93" s="216"/>
      <c r="I93" s="216"/>
      <c r="J93" s="239"/>
      <c r="K93" s="157"/>
      <c r="N93" s="744"/>
      <c r="O93" s="744"/>
      <c r="P93" s="744"/>
      <c r="Q93" s="744"/>
      <c r="R93" s="744"/>
      <c r="S93" s="744"/>
      <c r="T93" s="744"/>
      <c r="U93" s="761"/>
      <c r="V93" s="761"/>
      <c r="W93" s="760">
        <v>33</v>
      </c>
      <c r="X93" s="773">
        <v>12.47</v>
      </c>
      <c r="Y93" s="773">
        <v>30.24</v>
      </c>
      <c r="Z93" s="773">
        <v>6.4</v>
      </c>
      <c r="AA93" s="773">
        <v>7.59</v>
      </c>
      <c r="AB93" s="773">
        <v>2.27</v>
      </c>
      <c r="AC93" s="774">
        <v>60.96</v>
      </c>
      <c r="AD93" s="773">
        <v>27.66</v>
      </c>
      <c r="AE93" s="773">
        <v>8.11</v>
      </c>
      <c r="AF93" s="773">
        <v>10.16</v>
      </c>
      <c r="AG93" s="773">
        <v>1.81</v>
      </c>
      <c r="AH93" s="773">
        <v>43.2</v>
      </c>
      <c r="AI93" s="773">
        <v>9.2959999999999994</v>
      </c>
      <c r="AJ93" s="744"/>
      <c r="AK93" s="744"/>
      <c r="AL93" s="744"/>
      <c r="AM93" s="744"/>
      <c r="AN93" s="744"/>
      <c r="AO93" s="744"/>
      <c r="AP93" s="777"/>
      <c r="AQ93" s="777"/>
      <c r="AR93" s="778"/>
      <c r="AS93" s="744"/>
      <c r="AT93" s="744"/>
      <c r="AU93" s="744"/>
      <c r="AV93" s="744"/>
      <c r="AW93" s="744"/>
      <c r="AX93" s="744"/>
      <c r="AY93" s="744"/>
      <c r="AZ93" s="744"/>
      <c r="BA93" s="744"/>
      <c r="BB93" s="744"/>
      <c r="BC93" s="744"/>
      <c r="BD93" s="744"/>
      <c r="BE93" s="744"/>
      <c r="BF93" s="744"/>
      <c r="BG93" s="744"/>
      <c r="BH93" s="744"/>
      <c r="BI93" s="744"/>
      <c r="BJ93" s="357"/>
      <c r="BK93" s="357"/>
      <c r="BL93" s="357"/>
      <c r="BM93" s="357"/>
      <c r="BN93" s="357"/>
      <c r="BO93" s="357"/>
      <c r="BP93" s="357"/>
      <c r="BQ93" s="357"/>
    </row>
    <row r="94" spans="1:69" s="162" customFormat="1" ht="12.75">
      <c r="A94" s="204"/>
      <c r="B94" s="216"/>
      <c r="C94" s="216"/>
      <c r="D94" s="216"/>
      <c r="E94" s="216"/>
      <c r="F94" s="216"/>
      <c r="G94" s="216"/>
      <c r="H94" s="216"/>
      <c r="I94" s="216"/>
      <c r="J94" s="239"/>
      <c r="K94" s="157"/>
      <c r="N94" s="744"/>
      <c r="O94" s="744"/>
      <c r="P94" s="744"/>
      <c r="Q94" s="744"/>
      <c r="R94" s="744"/>
      <c r="S94" s="744"/>
      <c r="T94" s="744"/>
      <c r="U94" s="761"/>
      <c r="V94" s="761"/>
      <c r="W94" s="760">
        <v>34</v>
      </c>
      <c r="X94" s="773">
        <v>12.67</v>
      </c>
      <c r="Y94" s="773">
        <v>31.73</v>
      </c>
      <c r="Z94" s="773">
        <v>5.44</v>
      </c>
      <c r="AA94" s="773">
        <v>7.13</v>
      </c>
      <c r="AB94" s="773">
        <v>1.92</v>
      </c>
      <c r="AC94" s="774">
        <v>64.84</v>
      </c>
      <c r="AD94" s="773">
        <v>23.8</v>
      </c>
      <c r="AE94" s="773">
        <v>7.3</v>
      </c>
      <c r="AF94" s="773">
        <v>10.01</v>
      </c>
      <c r="AG94" s="773">
        <v>2.09</v>
      </c>
      <c r="AH94" s="773">
        <v>41.6</v>
      </c>
      <c r="AI94" s="773">
        <v>9.6</v>
      </c>
      <c r="AJ94" s="744"/>
      <c r="AK94" s="744"/>
      <c r="AL94" s="744"/>
      <c r="AM94" s="744"/>
      <c r="AN94" s="744"/>
      <c r="AO94" s="744"/>
      <c r="AP94" s="777"/>
      <c r="AQ94" s="777"/>
      <c r="AR94" s="778"/>
      <c r="AS94" s="744"/>
      <c r="AT94" s="744"/>
      <c r="AU94" s="744"/>
      <c r="AV94" s="744"/>
      <c r="AW94" s="744"/>
      <c r="AX94" s="744"/>
      <c r="AY94" s="744"/>
      <c r="AZ94" s="744"/>
      <c r="BA94" s="744"/>
      <c r="BB94" s="744"/>
      <c r="BC94" s="744"/>
      <c r="BD94" s="744"/>
      <c r="BE94" s="744"/>
      <c r="BF94" s="744"/>
      <c r="BG94" s="744"/>
      <c r="BH94" s="744"/>
      <c r="BI94" s="744"/>
      <c r="BJ94" s="357"/>
      <c r="BK94" s="357"/>
      <c r="BL94" s="357"/>
      <c r="BM94" s="357"/>
      <c r="BN94" s="357"/>
      <c r="BO94" s="357"/>
      <c r="BP94" s="357"/>
      <c r="BQ94" s="357"/>
    </row>
    <row r="95" spans="1:69" s="162" customFormat="1" ht="12.75">
      <c r="A95" s="204"/>
      <c r="B95" s="216"/>
      <c r="C95" s="216"/>
      <c r="D95" s="216"/>
      <c r="E95" s="216"/>
      <c r="F95" s="216"/>
      <c r="G95" s="216"/>
      <c r="H95" s="216"/>
      <c r="I95" s="216"/>
      <c r="J95" s="239"/>
      <c r="K95" s="157"/>
      <c r="N95" s="744"/>
      <c r="O95" s="744"/>
      <c r="P95" s="744"/>
      <c r="Q95" s="744"/>
      <c r="R95" s="744"/>
      <c r="S95" s="744"/>
      <c r="T95" s="744"/>
      <c r="U95" s="761"/>
      <c r="V95" s="761"/>
      <c r="W95" s="760">
        <v>35</v>
      </c>
      <c r="X95" s="773">
        <v>11.766666730244934</v>
      </c>
      <c r="Y95" s="773">
        <v>29.105667114257798</v>
      </c>
      <c r="Z95" s="773">
        <v>5.0230000813802063</v>
      </c>
      <c r="AA95" s="773">
        <v>6.9800000190734801</v>
      </c>
      <c r="AB95" s="773">
        <v>1.9199999570846498</v>
      </c>
      <c r="AC95" s="774">
        <v>59.800332387288364</v>
      </c>
      <c r="AD95" s="773">
        <v>23.433333079020169</v>
      </c>
      <c r="AE95" s="773">
        <v>6.9866666793823207</v>
      </c>
      <c r="AF95" s="773">
        <v>10.01</v>
      </c>
      <c r="AG95" s="773">
        <v>2.0118571349552661</v>
      </c>
      <c r="AH95" s="773">
        <v>34.785000119890448</v>
      </c>
      <c r="AI95" s="773">
        <v>7.3328572000775987</v>
      </c>
      <c r="AJ95" s="744"/>
      <c r="AK95" s="744"/>
      <c r="AL95" s="744"/>
      <c r="AM95" s="744"/>
      <c r="AN95" s="744"/>
      <c r="AO95" s="744"/>
      <c r="AP95" s="777"/>
      <c r="AQ95" s="783"/>
      <c r="AR95" s="778"/>
      <c r="AS95" s="744"/>
      <c r="AT95" s="744"/>
      <c r="AU95" s="744"/>
      <c r="AV95" s="744"/>
      <c r="AW95" s="744"/>
      <c r="AX95" s="744"/>
      <c r="AY95" s="744"/>
      <c r="AZ95" s="744"/>
      <c r="BA95" s="744"/>
      <c r="BB95" s="744"/>
      <c r="BC95" s="744"/>
      <c r="BD95" s="744"/>
      <c r="BE95" s="744"/>
      <c r="BF95" s="744"/>
      <c r="BG95" s="744"/>
      <c r="BH95" s="744"/>
      <c r="BI95" s="744"/>
      <c r="BJ95" s="357"/>
      <c r="BK95" s="357"/>
      <c r="BL95" s="357"/>
      <c r="BM95" s="357"/>
      <c r="BN95" s="357"/>
      <c r="BO95" s="357"/>
      <c r="BP95" s="357"/>
      <c r="BQ95" s="357"/>
    </row>
    <row r="96" spans="1:69" s="162" customFormat="1" ht="12.75">
      <c r="A96" s="204"/>
      <c r="B96" s="216"/>
      <c r="C96" s="216"/>
      <c r="D96" s="216"/>
      <c r="E96" s="216"/>
      <c r="F96" s="216"/>
      <c r="G96" s="216"/>
      <c r="H96" s="216"/>
      <c r="I96" s="216"/>
      <c r="J96" s="239"/>
      <c r="K96" s="157"/>
      <c r="N96" s="744"/>
      <c r="O96" s="744"/>
      <c r="P96" s="744"/>
      <c r="Q96" s="744"/>
      <c r="R96" s="744"/>
      <c r="S96" s="744"/>
      <c r="T96" s="744"/>
      <c r="U96" s="761"/>
      <c r="V96" s="761">
        <v>36</v>
      </c>
      <c r="W96" s="760">
        <v>36</v>
      </c>
      <c r="X96" s="773">
        <v>13.800000190734799</v>
      </c>
      <c r="Y96" s="773">
        <v>30.579000473022401</v>
      </c>
      <c r="Z96" s="773">
        <v>6.1409997940063397</v>
      </c>
      <c r="AA96" s="773">
        <v>7</v>
      </c>
      <c r="AB96" s="773">
        <v>2.1640000343322701</v>
      </c>
      <c r="AC96" s="774">
        <v>64.350997924804602</v>
      </c>
      <c r="AD96" s="773">
        <v>23</v>
      </c>
      <c r="AE96" s="773">
        <v>6.67000007629394</v>
      </c>
      <c r="AF96" s="773">
        <v>10.5</v>
      </c>
      <c r="AG96" s="773">
        <v>1.20000004768371</v>
      </c>
      <c r="AH96" s="773">
        <v>32.310001373291001</v>
      </c>
      <c r="AI96" s="773">
        <v>6.97300004959106</v>
      </c>
      <c r="AJ96" s="744"/>
      <c r="AK96" s="744"/>
      <c r="AL96" s="744"/>
      <c r="AM96" s="744"/>
      <c r="AN96" s="744"/>
      <c r="AO96" s="744"/>
      <c r="AP96" s="777"/>
      <c r="AQ96" s="783"/>
      <c r="AR96" s="778"/>
      <c r="AS96" s="744"/>
      <c r="AT96" s="744"/>
      <c r="AU96" s="744"/>
      <c r="AV96" s="744"/>
      <c r="AW96" s="744"/>
      <c r="AX96" s="744"/>
      <c r="AY96" s="744"/>
      <c r="AZ96" s="744"/>
      <c r="BA96" s="744"/>
      <c r="BB96" s="744"/>
      <c r="BC96" s="744"/>
      <c r="BD96" s="744"/>
      <c r="BE96" s="744"/>
      <c r="BF96" s="744"/>
      <c r="BG96" s="744"/>
      <c r="BH96" s="744"/>
      <c r="BI96" s="744"/>
      <c r="BJ96" s="357"/>
      <c r="BK96" s="357"/>
      <c r="BL96" s="357"/>
      <c r="BM96" s="357"/>
      <c r="BN96" s="357"/>
      <c r="BO96" s="357"/>
      <c r="BP96" s="357"/>
      <c r="BQ96" s="357"/>
    </row>
    <row r="97" spans="1:69" s="162" customFormat="1" ht="12.75">
      <c r="A97" s="204"/>
      <c r="B97" s="216"/>
      <c r="C97" s="216"/>
      <c r="D97" s="216"/>
      <c r="E97" s="216"/>
      <c r="F97" s="216"/>
      <c r="G97" s="216"/>
      <c r="H97" s="216"/>
      <c r="I97" s="216"/>
      <c r="J97" s="239"/>
      <c r="K97" s="157"/>
      <c r="N97" s="744"/>
      <c r="O97" s="744"/>
      <c r="P97" s="744"/>
      <c r="Q97" s="744"/>
      <c r="R97" s="744"/>
      <c r="S97" s="744"/>
      <c r="T97" s="744"/>
      <c r="U97" s="761"/>
      <c r="V97" s="761"/>
      <c r="W97" s="760">
        <v>37</v>
      </c>
      <c r="X97" s="773">
        <v>14.228571483067071</v>
      </c>
      <c r="Y97" s="773">
        <v>32.723000390189</v>
      </c>
      <c r="Z97" s="773">
        <v>4.9454285760000003</v>
      </c>
      <c r="AA97" s="773">
        <v>7.2014284819999999</v>
      </c>
      <c r="AB97" s="773">
        <v>1.3999999759999999</v>
      </c>
      <c r="AC97" s="774">
        <v>63.919498443603501</v>
      </c>
      <c r="AD97" s="773">
        <v>28.721428190000001</v>
      </c>
      <c r="AE97" s="773">
        <v>6.6328571180000004</v>
      </c>
      <c r="AF97" s="773">
        <v>9.9283333333333346</v>
      </c>
      <c r="AG97" s="773">
        <v>1.8319999831063358</v>
      </c>
      <c r="AH97" s="773">
        <v>35.785714830000003</v>
      </c>
      <c r="AI97" s="773">
        <v>7.0742856775011305</v>
      </c>
      <c r="AJ97" s="744"/>
      <c r="AK97" s="744"/>
      <c r="AL97" s="744"/>
      <c r="AM97" s="744"/>
      <c r="AN97" s="744"/>
      <c r="AO97" s="744"/>
      <c r="AP97" s="777"/>
      <c r="AQ97" s="777"/>
      <c r="AR97" s="778"/>
      <c r="AS97" s="744"/>
      <c r="AT97" s="744"/>
      <c r="AU97" s="744"/>
      <c r="AV97" s="744"/>
      <c r="AW97" s="744"/>
      <c r="AX97" s="744"/>
      <c r="AY97" s="744"/>
      <c r="AZ97" s="744"/>
      <c r="BA97" s="744"/>
      <c r="BB97" s="744"/>
      <c r="BC97" s="744"/>
      <c r="BD97" s="744"/>
      <c r="BE97" s="744"/>
      <c r="BF97" s="744"/>
      <c r="BG97" s="744"/>
      <c r="BH97" s="744"/>
      <c r="BI97" s="744"/>
      <c r="BJ97" s="357"/>
      <c r="BK97" s="357"/>
      <c r="BL97" s="357"/>
      <c r="BM97" s="357"/>
      <c r="BN97" s="357"/>
      <c r="BO97" s="357"/>
      <c r="BP97" s="357"/>
      <c r="BQ97" s="357"/>
    </row>
    <row r="98" spans="1:69" s="162" customFormat="1" ht="12.75">
      <c r="A98" s="204"/>
      <c r="B98" s="216"/>
      <c r="C98" s="216"/>
      <c r="D98" s="216"/>
      <c r="E98" s="216"/>
      <c r="F98" s="216"/>
      <c r="G98" s="216"/>
      <c r="H98" s="216"/>
      <c r="I98" s="216"/>
      <c r="J98" s="239"/>
      <c r="K98" s="157"/>
      <c r="N98" s="744"/>
      <c r="O98" s="744"/>
      <c r="P98" s="744"/>
      <c r="Q98" s="744"/>
      <c r="R98" s="744"/>
      <c r="S98" s="744"/>
      <c r="T98" s="744"/>
      <c r="U98" s="761"/>
      <c r="V98" s="761"/>
      <c r="W98" s="760">
        <v>38</v>
      </c>
      <c r="X98" s="773">
        <v>15.157142909999999</v>
      </c>
      <c r="Y98" s="773">
        <v>38.73833338</v>
      </c>
      <c r="Z98" s="773">
        <v>4.7753333250000001</v>
      </c>
      <c r="AA98" s="773">
        <v>7.0799999920000003</v>
      </c>
      <c r="AB98" s="773">
        <v>0.80900001499999996</v>
      </c>
      <c r="AC98" s="774">
        <v>72.23585783</v>
      </c>
      <c r="AD98" s="773">
        <v>38.034285949999997</v>
      </c>
      <c r="AE98" s="773">
        <v>6.5185714450000001</v>
      </c>
      <c r="AF98" s="773">
        <v>10.001428600000001</v>
      </c>
      <c r="AG98" s="773">
        <v>1.9189999959999999</v>
      </c>
      <c r="AH98" s="773">
        <v>42.055714739999999</v>
      </c>
      <c r="AI98" s="773">
        <v>7.3512855940000001</v>
      </c>
      <c r="AJ98" s="744"/>
      <c r="AK98" s="744"/>
      <c r="AL98" s="744"/>
      <c r="AM98" s="744"/>
      <c r="AN98" s="744"/>
      <c r="AO98" s="744"/>
      <c r="AP98" s="777"/>
      <c r="AQ98" s="777"/>
      <c r="AR98" s="778"/>
      <c r="AS98" s="744"/>
      <c r="AT98" s="744"/>
      <c r="AU98" s="744"/>
      <c r="AV98" s="744"/>
      <c r="AW98" s="744"/>
      <c r="AX98" s="744"/>
      <c r="AY98" s="744"/>
      <c r="AZ98" s="744"/>
      <c r="BA98" s="744"/>
      <c r="BB98" s="744"/>
      <c r="BC98" s="744"/>
      <c r="BD98" s="744"/>
      <c r="BE98" s="744"/>
      <c r="BF98" s="744"/>
      <c r="BG98" s="744"/>
      <c r="BH98" s="744"/>
      <c r="BI98" s="744"/>
      <c r="BJ98" s="357"/>
      <c r="BK98" s="357"/>
      <c r="BL98" s="357"/>
      <c r="BM98" s="357"/>
      <c r="BN98" s="357"/>
      <c r="BO98" s="357"/>
      <c r="BP98" s="357"/>
      <c r="BQ98" s="357"/>
    </row>
    <row r="99" spans="1:69" s="162" customFormat="1" ht="12.75">
      <c r="A99" s="204"/>
      <c r="B99" s="216"/>
      <c r="C99" s="216"/>
      <c r="D99" s="216"/>
      <c r="E99" s="216"/>
      <c r="F99" s="216"/>
      <c r="G99" s="216"/>
      <c r="H99" s="216"/>
      <c r="I99" s="216"/>
      <c r="J99" s="239"/>
      <c r="K99" s="157"/>
      <c r="N99" s="744"/>
      <c r="O99" s="744"/>
      <c r="P99" s="744"/>
      <c r="Q99" s="744"/>
      <c r="R99" s="744"/>
      <c r="S99" s="744"/>
      <c r="T99" s="744"/>
      <c r="U99" s="761"/>
      <c r="V99" s="761">
        <v>39</v>
      </c>
      <c r="W99" s="760">
        <v>39</v>
      </c>
      <c r="X99" s="773">
        <v>14.257142884390658</v>
      </c>
      <c r="Y99" s="773">
        <v>34.80900083269389</v>
      </c>
      <c r="Z99" s="773">
        <v>4.1092857973916139</v>
      </c>
      <c r="AA99" s="773">
        <v>6.8248571668352369</v>
      </c>
      <c r="AB99" s="773">
        <v>0.84642858164651058</v>
      </c>
      <c r="AC99" s="774">
        <v>72.897999999999996</v>
      </c>
      <c r="AD99" s="773">
        <v>36.480000087193012</v>
      </c>
      <c r="AE99" s="773">
        <v>7.5385714258466416</v>
      </c>
      <c r="AF99" s="773">
        <v>9.9984999999999999</v>
      </c>
      <c r="AG99" s="773">
        <v>1.9850000000000001</v>
      </c>
      <c r="AH99" s="773">
        <v>39.878572191510841</v>
      </c>
      <c r="AI99" s="773">
        <v>12.0242857251848</v>
      </c>
      <c r="AJ99" s="744"/>
      <c r="AK99" s="744"/>
      <c r="AL99" s="744"/>
      <c r="AM99" s="744"/>
      <c r="AN99" s="744"/>
      <c r="AO99" s="744"/>
      <c r="AP99" s="777"/>
      <c r="AQ99" s="777"/>
      <c r="AR99" s="778"/>
      <c r="AS99" s="744"/>
      <c r="AT99" s="744"/>
      <c r="AU99" s="744"/>
      <c r="AV99" s="744"/>
      <c r="AW99" s="744"/>
      <c r="AX99" s="744"/>
      <c r="AY99" s="744"/>
      <c r="AZ99" s="744"/>
      <c r="BA99" s="744"/>
      <c r="BB99" s="744"/>
      <c r="BC99" s="744"/>
      <c r="BD99" s="744"/>
      <c r="BE99" s="744"/>
      <c r="BF99" s="744"/>
      <c r="BG99" s="744"/>
      <c r="BH99" s="744"/>
      <c r="BI99" s="744"/>
      <c r="BJ99" s="357"/>
      <c r="BK99" s="357"/>
      <c r="BL99" s="357"/>
      <c r="BM99" s="357"/>
      <c r="BN99" s="357"/>
      <c r="BO99" s="357"/>
      <c r="BP99" s="357"/>
      <c r="BQ99" s="357"/>
    </row>
    <row r="100" spans="1:69" s="162" customFormat="1" ht="12.75">
      <c r="A100" s="204"/>
      <c r="B100" s="216"/>
      <c r="C100" s="216"/>
      <c r="D100" s="216"/>
      <c r="E100" s="216"/>
      <c r="F100" s="216"/>
      <c r="G100" s="216"/>
      <c r="H100" s="216"/>
      <c r="I100" s="216"/>
      <c r="J100" s="239"/>
      <c r="K100" s="157"/>
      <c r="N100" s="744"/>
      <c r="O100" s="744"/>
      <c r="P100" s="744"/>
      <c r="Q100" s="744"/>
      <c r="R100" s="744"/>
      <c r="S100" s="744"/>
      <c r="T100" s="744"/>
      <c r="U100" s="761"/>
      <c r="V100" s="761"/>
      <c r="W100" s="760">
        <v>40</v>
      </c>
      <c r="X100" s="773">
        <v>15.11</v>
      </c>
      <c r="Y100" s="773">
        <v>35.9</v>
      </c>
      <c r="Z100" s="773">
        <v>4.0540000000000003</v>
      </c>
      <c r="AA100" s="773">
        <v>6.77</v>
      </c>
      <c r="AB100" s="773">
        <v>1.57</v>
      </c>
      <c r="AC100" s="774">
        <v>74.19</v>
      </c>
      <c r="AD100" s="773">
        <v>37.44</v>
      </c>
      <c r="AE100" s="773">
        <v>7.56</v>
      </c>
      <c r="AF100" s="773">
        <v>10.006</v>
      </c>
      <c r="AG100" s="773">
        <v>1.8959999999999999</v>
      </c>
      <c r="AH100" s="773">
        <v>35.11</v>
      </c>
      <c r="AI100" s="773">
        <v>12.5</v>
      </c>
      <c r="AJ100" s="744"/>
      <c r="AK100" s="744"/>
      <c r="AL100" s="744"/>
      <c r="AM100" s="744"/>
      <c r="AN100" s="744"/>
      <c r="AO100" s="744"/>
      <c r="AP100" s="777"/>
      <c r="AQ100" s="777"/>
      <c r="AR100" s="778"/>
      <c r="AS100" s="744"/>
      <c r="AT100" s="744"/>
      <c r="AU100" s="744"/>
      <c r="AV100" s="744"/>
      <c r="AW100" s="744"/>
      <c r="AX100" s="744"/>
      <c r="AY100" s="744"/>
      <c r="AZ100" s="744"/>
      <c r="BA100" s="744"/>
      <c r="BB100" s="744"/>
      <c r="BC100" s="744"/>
      <c r="BD100" s="744"/>
      <c r="BE100" s="744"/>
      <c r="BF100" s="744"/>
      <c r="BG100" s="744"/>
      <c r="BH100" s="744"/>
      <c r="BI100" s="744"/>
      <c r="BJ100" s="357"/>
      <c r="BK100" s="357"/>
      <c r="BL100" s="357"/>
      <c r="BM100" s="357"/>
      <c r="BN100" s="357"/>
      <c r="BO100" s="357"/>
      <c r="BP100" s="357"/>
      <c r="BQ100" s="357"/>
    </row>
    <row r="101" spans="1:69" s="162" customFormat="1" ht="12.75">
      <c r="A101" s="204"/>
      <c r="B101" s="216"/>
      <c r="C101" s="216"/>
      <c r="D101" s="216"/>
      <c r="E101" s="216"/>
      <c r="F101" s="216"/>
      <c r="G101" s="216"/>
      <c r="H101" s="216"/>
      <c r="I101" s="216"/>
      <c r="J101" s="239"/>
      <c r="K101" s="157"/>
      <c r="N101" s="744"/>
      <c r="O101" s="744"/>
      <c r="P101" s="744"/>
      <c r="Q101" s="744"/>
      <c r="R101" s="744"/>
      <c r="S101" s="744"/>
      <c r="T101" s="744"/>
      <c r="U101" s="761"/>
      <c r="V101" s="761"/>
      <c r="W101" s="760">
        <v>41</v>
      </c>
      <c r="X101" s="773">
        <v>16.670000000000002</v>
      </c>
      <c r="Y101" s="773">
        <v>46.35</v>
      </c>
      <c r="Z101" s="773">
        <v>5.84</v>
      </c>
      <c r="AA101" s="773">
        <v>6.75</v>
      </c>
      <c r="AB101" s="773">
        <v>1.41</v>
      </c>
      <c r="AC101" s="774">
        <v>61.765000000000001</v>
      </c>
      <c r="AD101" s="773">
        <v>26.27</v>
      </c>
      <c r="AE101" s="773">
        <v>6.15</v>
      </c>
      <c r="AF101" s="773">
        <v>10.003</v>
      </c>
      <c r="AG101" s="773">
        <v>1.45</v>
      </c>
      <c r="AH101" s="773">
        <v>33.85</v>
      </c>
      <c r="AI101" s="773">
        <v>11.69</v>
      </c>
      <c r="AJ101" s="744"/>
      <c r="AK101" s="744"/>
      <c r="AL101" s="744"/>
      <c r="AM101" s="744"/>
      <c r="AN101" s="744"/>
      <c r="AO101" s="744"/>
      <c r="AP101" s="785"/>
      <c r="AQ101" s="777"/>
      <c r="AR101" s="778"/>
      <c r="AS101" s="744"/>
      <c r="AT101" s="744"/>
      <c r="AU101" s="744"/>
      <c r="AV101" s="744"/>
      <c r="AW101" s="744"/>
      <c r="AX101" s="744"/>
      <c r="AY101" s="744"/>
      <c r="AZ101" s="744"/>
      <c r="BA101" s="744"/>
      <c r="BB101" s="744"/>
      <c r="BC101" s="744"/>
      <c r="BD101" s="744"/>
      <c r="BE101" s="744"/>
      <c r="BF101" s="744"/>
      <c r="BG101" s="744"/>
      <c r="BH101" s="744"/>
      <c r="BI101" s="744"/>
      <c r="BJ101" s="357"/>
      <c r="BK101" s="357"/>
      <c r="BL101" s="357"/>
      <c r="BM101" s="357"/>
      <c r="BN101" s="357"/>
      <c r="BO101" s="357"/>
      <c r="BP101" s="357"/>
      <c r="BQ101" s="357"/>
    </row>
    <row r="102" spans="1:69" s="171" customFormat="1" ht="12" customHeight="1">
      <c r="A102" s="204"/>
      <c r="B102" s="216"/>
      <c r="C102" s="216"/>
      <c r="D102" s="216"/>
      <c r="E102" s="216"/>
      <c r="F102" s="216"/>
      <c r="G102" s="216"/>
      <c r="H102" s="216"/>
      <c r="I102" s="216"/>
      <c r="J102" s="221"/>
      <c r="K102" s="170"/>
      <c r="N102" s="416"/>
      <c r="O102" s="416"/>
      <c r="P102" s="416"/>
      <c r="Q102" s="416"/>
      <c r="R102" s="416"/>
      <c r="S102" s="416"/>
      <c r="T102" s="416"/>
      <c r="U102" s="761"/>
      <c r="V102" s="761"/>
      <c r="W102" s="760">
        <v>42</v>
      </c>
      <c r="X102" s="773">
        <v>15.74</v>
      </c>
      <c r="Y102" s="773">
        <v>46.9</v>
      </c>
      <c r="Z102" s="773">
        <v>6.71</v>
      </c>
      <c r="AA102" s="773">
        <v>6.8819999999999997</v>
      </c>
      <c r="AB102" s="773">
        <v>1.8280000000000001</v>
      </c>
      <c r="AC102" s="774">
        <v>59.17</v>
      </c>
      <c r="AD102" s="773">
        <v>29.35</v>
      </c>
      <c r="AE102" s="773">
        <v>7.25</v>
      </c>
      <c r="AF102" s="773">
        <v>10</v>
      </c>
      <c r="AG102" s="773">
        <v>1.2998000000000001</v>
      </c>
      <c r="AH102" s="773">
        <v>35.061999999999998</v>
      </c>
      <c r="AI102" s="773">
        <v>8.66</v>
      </c>
      <c r="AJ102" s="416"/>
      <c r="AK102" s="416"/>
      <c r="AL102" s="416"/>
      <c r="AM102" s="416"/>
      <c r="AN102" s="416"/>
      <c r="AO102" s="416"/>
      <c r="AP102" s="785"/>
      <c r="AQ102" s="777"/>
      <c r="AR102" s="778"/>
      <c r="AS102" s="416"/>
      <c r="AT102" s="416"/>
      <c r="AU102" s="416"/>
      <c r="AV102" s="416"/>
      <c r="AW102" s="416"/>
      <c r="AX102" s="416"/>
      <c r="AY102" s="416"/>
      <c r="AZ102" s="416"/>
      <c r="BA102" s="416"/>
      <c r="BB102" s="416"/>
      <c r="BC102" s="416"/>
      <c r="BD102" s="416"/>
      <c r="BE102" s="416"/>
      <c r="BF102" s="416"/>
      <c r="BG102" s="416"/>
      <c r="BH102" s="416"/>
      <c r="BI102" s="416"/>
      <c r="BJ102" s="358"/>
      <c r="BK102" s="358"/>
      <c r="BL102" s="358"/>
      <c r="BM102" s="358"/>
      <c r="BN102" s="358"/>
      <c r="BO102" s="358"/>
      <c r="BP102" s="358"/>
      <c r="BQ102" s="358"/>
    </row>
    <row r="103" spans="1:69" s="169" customFormat="1" ht="14.1" customHeight="1">
      <c r="A103" s="204"/>
      <c r="B103" s="216"/>
      <c r="C103" s="216"/>
      <c r="D103" s="216"/>
      <c r="E103" s="216"/>
      <c r="F103" s="216"/>
      <c r="G103" s="216"/>
      <c r="H103" s="216"/>
      <c r="I103" s="216"/>
      <c r="J103" s="219"/>
      <c r="K103" s="174"/>
      <c r="N103" s="417"/>
      <c r="O103" s="417"/>
      <c r="P103" s="417"/>
      <c r="Q103" s="417"/>
      <c r="R103" s="417"/>
      <c r="S103" s="417"/>
      <c r="T103" s="417"/>
      <c r="U103" s="761"/>
      <c r="V103" s="761">
        <v>43</v>
      </c>
      <c r="W103" s="760">
        <v>43</v>
      </c>
      <c r="X103" s="773">
        <v>19.09</v>
      </c>
      <c r="Y103" s="773">
        <v>61.18</v>
      </c>
      <c r="Z103" s="773">
        <v>17.54</v>
      </c>
      <c r="AA103" s="773">
        <v>8.36</v>
      </c>
      <c r="AB103" s="773">
        <v>3.86</v>
      </c>
      <c r="AC103" s="774">
        <v>72.53</v>
      </c>
      <c r="AD103" s="773">
        <v>47.29</v>
      </c>
      <c r="AE103" s="773">
        <v>8.82</v>
      </c>
      <c r="AF103" s="773">
        <v>10.01</v>
      </c>
      <c r="AG103" s="773">
        <v>1.1467000000000001</v>
      </c>
      <c r="AH103" s="773">
        <v>41.86</v>
      </c>
      <c r="AI103" s="773">
        <v>9.673</v>
      </c>
      <c r="AJ103" s="417"/>
      <c r="AK103" s="417"/>
      <c r="AL103" s="417"/>
      <c r="AM103" s="417"/>
      <c r="AN103" s="417"/>
      <c r="AO103" s="417"/>
      <c r="AP103" s="785"/>
      <c r="AQ103" s="777"/>
      <c r="AR103" s="778"/>
      <c r="AS103" s="417"/>
      <c r="AT103" s="417"/>
      <c r="AU103" s="417"/>
      <c r="AV103" s="417"/>
      <c r="AW103" s="417"/>
      <c r="AX103" s="417"/>
      <c r="AY103" s="417"/>
      <c r="AZ103" s="417"/>
      <c r="BA103" s="417"/>
      <c r="BB103" s="417"/>
      <c r="BC103" s="417"/>
      <c r="BD103" s="417"/>
      <c r="BE103" s="417"/>
      <c r="BF103" s="417"/>
      <c r="BG103" s="417"/>
      <c r="BH103" s="417"/>
      <c r="BI103" s="417"/>
      <c r="BJ103" s="359"/>
      <c r="BK103" s="359"/>
      <c r="BL103" s="359"/>
      <c r="BM103" s="359"/>
      <c r="BN103" s="359"/>
      <c r="BO103" s="359"/>
      <c r="BP103" s="359"/>
      <c r="BQ103" s="359"/>
    </row>
    <row r="104" spans="1:69" s="140" customFormat="1" ht="12" customHeight="1">
      <c r="A104" s="204"/>
      <c r="B104" s="216"/>
      <c r="C104" s="216"/>
      <c r="D104" s="216"/>
      <c r="E104" s="216"/>
      <c r="F104" s="216"/>
      <c r="G104" s="216"/>
      <c r="H104" s="216"/>
      <c r="I104" s="216"/>
      <c r="J104" s="239"/>
      <c r="K104" s="157"/>
      <c r="N104" s="751"/>
      <c r="O104" s="751"/>
      <c r="P104" s="751"/>
      <c r="Q104" s="751"/>
      <c r="R104" s="751"/>
      <c r="S104" s="751"/>
      <c r="T104" s="751"/>
      <c r="U104" s="761"/>
      <c r="V104" s="761"/>
      <c r="W104" s="760">
        <v>44</v>
      </c>
      <c r="X104" s="773">
        <v>18.899999999999999</v>
      </c>
      <c r="Y104" s="773">
        <v>47.64</v>
      </c>
      <c r="Z104" s="773">
        <v>11.26</v>
      </c>
      <c r="AA104" s="773">
        <v>7.36</v>
      </c>
      <c r="AB104" s="773">
        <v>3.34</v>
      </c>
      <c r="AC104" s="774">
        <v>69.37</v>
      </c>
      <c r="AD104" s="773">
        <v>37.5</v>
      </c>
      <c r="AE104" s="773">
        <v>9.32</v>
      </c>
      <c r="AF104" s="773">
        <v>10</v>
      </c>
      <c r="AG104" s="773">
        <v>1.0329999999999999</v>
      </c>
      <c r="AH104" s="773">
        <v>40.99</v>
      </c>
      <c r="AI104" s="773">
        <v>11.93</v>
      </c>
      <c r="AJ104" s="751"/>
      <c r="AK104" s="751"/>
      <c r="AL104" s="751"/>
      <c r="AM104" s="751"/>
      <c r="AN104" s="751"/>
      <c r="AO104" s="751"/>
      <c r="AP104" s="777"/>
      <c r="AQ104" s="777"/>
      <c r="AR104" s="778"/>
      <c r="AS104" s="751"/>
      <c r="AT104" s="751"/>
      <c r="AU104" s="751"/>
      <c r="AV104" s="751"/>
      <c r="AW104" s="751"/>
      <c r="AX104" s="751"/>
      <c r="AY104" s="751"/>
      <c r="AZ104" s="751"/>
      <c r="BA104" s="751"/>
      <c r="BB104" s="751"/>
      <c r="BC104" s="751"/>
      <c r="BD104" s="751"/>
      <c r="BE104" s="751"/>
      <c r="BF104" s="751"/>
      <c r="BG104" s="751"/>
      <c r="BH104" s="751"/>
      <c r="BI104" s="751"/>
      <c r="BJ104" s="360"/>
      <c r="BK104" s="360"/>
      <c r="BL104" s="360"/>
      <c r="BM104" s="360"/>
      <c r="BN104" s="360"/>
      <c r="BO104" s="360"/>
      <c r="BP104" s="360"/>
      <c r="BQ104" s="360"/>
    </row>
    <row r="105" spans="1:69" s="140" customFormat="1" ht="12" customHeight="1">
      <c r="A105" s="204"/>
      <c r="B105" s="216"/>
      <c r="C105" s="216"/>
      <c r="D105" s="216"/>
      <c r="E105" s="216"/>
      <c r="F105" s="216"/>
      <c r="G105" s="216"/>
      <c r="H105" s="216"/>
      <c r="I105" s="216"/>
      <c r="J105" s="239"/>
      <c r="K105" s="157"/>
      <c r="N105" s="751"/>
      <c r="O105" s="751"/>
      <c r="P105" s="751"/>
      <c r="Q105" s="751"/>
      <c r="R105" s="751"/>
      <c r="S105" s="751"/>
      <c r="T105" s="751"/>
      <c r="U105" s="761"/>
      <c r="V105" s="761"/>
      <c r="W105" s="760">
        <v>45</v>
      </c>
      <c r="X105" s="773">
        <v>25.86</v>
      </c>
      <c r="Y105" s="773">
        <v>57.13</v>
      </c>
      <c r="Z105" s="773">
        <v>16.84</v>
      </c>
      <c r="AA105" s="773">
        <v>7.94</v>
      </c>
      <c r="AB105" s="773">
        <v>4.54</v>
      </c>
      <c r="AC105" s="774">
        <v>81.2</v>
      </c>
      <c r="AD105" s="773">
        <v>105.06</v>
      </c>
      <c r="AE105" s="773">
        <v>17.329999999999998</v>
      </c>
      <c r="AF105" s="773">
        <v>10.01</v>
      </c>
      <c r="AG105" s="773">
        <v>1.56</v>
      </c>
      <c r="AH105" s="773">
        <v>54.37</v>
      </c>
      <c r="AI105" s="773">
        <v>16.29</v>
      </c>
      <c r="AJ105" s="751"/>
      <c r="AK105" s="751"/>
      <c r="AL105" s="751"/>
      <c r="AM105" s="751"/>
      <c r="AN105" s="751"/>
      <c r="AO105" s="751"/>
      <c r="AP105" s="777"/>
      <c r="AQ105" s="777"/>
      <c r="AR105" s="778"/>
      <c r="AS105" s="751"/>
      <c r="AT105" s="751"/>
      <c r="AU105" s="751"/>
      <c r="AV105" s="751"/>
      <c r="AW105" s="751"/>
      <c r="AX105" s="751"/>
      <c r="AY105" s="751"/>
      <c r="AZ105" s="751"/>
      <c r="BA105" s="751"/>
      <c r="BB105" s="751"/>
      <c r="BC105" s="751"/>
      <c r="BD105" s="751"/>
      <c r="BE105" s="751"/>
      <c r="BF105" s="751"/>
      <c r="BG105" s="751"/>
      <c r="BH105" s="751"/>
      <c r="BI105" s="751"/>
      <c r="BJ105" s="360"/>
      <c r="BK105" s="360"/>
      <c r="BL105" s="360"/>
      <c r="BM105" s="360"/>
      <c r="BN105" s="360"/>
      <c r="BO105" s="360"/>
      <c r="BP105" s="360"/>
      <c r="BQ105" s="360"/>
    </row>
    <row r="106" spans="1:69" s="140" customFormat="1" ht="12" customHeight="1">
      <c r="A106" s="204"/>
      <c r="B106" s="216"/>
      <c r="C106" s="216"/>
      <c r="D106" s="216"/>
      <c r="E106" s="216"/>
      <c r="F106" s="216"/>
      <c r="G106" s="216"/>
      <c r="H106" s="216"/>
      <c r="I106" s="216"/>
      <c r="J106" s="239"/>
      <c r="K106" s="157"/>
      <c r="N106" s="751"/>
      <c r="O106" s="751"/>
      <c r="P106" s="751"/>
      <c r="Q106" s="751"/>
      <c r="R106" s="751"/>
      <c r="S106" s="751"/>
      <c r="T106" s="751"/>
      <c r="U106" s="761"/>
      <c r="V106" s="761"/>
      <c r="W106" s="760">
        <v>46</v>
      </c>
      <c r="X106" s="773">
        <v>26.7</v>
      </c>
      <c r="Y106" s="773">
        <v>72.62</v>
      </c>
      <c r="Z106" s="773">
        <v>24.07</v>
      </c>
      <c r="AA106" s="773">
        <v>9.76</v>
      </c>
      <c r="AB106" s="773">
        <v>6.16</v>
      </c>
      <c r="AC106" s="774">
        <v>117.17</v>
      </c>
      <c r="AD106" s="773">
        <v>102.46</v>
      </c>
      <c r="AE106" s="773">
        <v>13.6</v>
      </c>
      <c r="AF106" s="773">
        <v>10.007</v>
      </c>
      <c r="AG106" s="773">
        <v>1.7775000000000001</v>
      </c>
      <c r="AH106" s="773">
        <v>68.680000000000007</v>
      </c>
      <c r="AI106" s="773">
        <v>16.026</v>
      </c>
      <c r="AJ106" s="751"/>
      <c r="AK106" s="751"/>
      <c r="AL106" s="751"/>
      <c r="AM106" s="751"/>
      <c r="AN106" s="751"/>
      <c r="AO106" s="751"/>
      <c r="AP106" s="777"/>
      <c r="AQ106" s="777"/>
      <c r="AR106" s="778"/>
      <c r="AS106" s="751"/>
      <c r="AT106" s="751"/>
      <c r="AU106" s="751"/>
      <c r="AV106" s="751"/>
      <c r="AW106" s="751"/>
      <c r="AX106" s="751"/>
      <c r="AY106" s="751"/>
      <c r="AZ106" s="751"/>
      <c r="BA106" s="751"/>
      <c r="BB106" s="751"/>
      <c r="BC106" s="751"/>
      <c r="BD106" s="751"/>
      <c r="BE106" s="751"/>
      <c r="BF106" s="751"/>
      <c r="BG106" s="751"/>
      <c r="BH106" s="751"/>
      <c r="BI106" s="751"/>
      <c r="BJ106" s="360"/>
      <c r="BK106" s="360"/>
      <c r="BL106" s="360"/>
      <c r="BM106" s="360"/>
      <c r="BN106" s="360"/>
      <c r="BO106" s="360"/>
      <c r="BP106" s="360"/>
      <c r="BQ106" s="360"/>
    </row>
    <row r="107" spans="1:69" s="179" customFormat="1" ht="12" customHeight="1">
      <c r="A107" s="204"/>
      <c r="B107" s="216"/>
      <c r="C107" s="216"/>
      <c r="D107" s="216"/>
      <c r="E107" s="216"/>
      <c r="F107" s="216"/>
      <c r="G107" s="216"/>
      <c r="H107" s="216"/>
      <c r="I107" s="216"/>
      <c r="J107" s="240"/>
      <c r="N107" s="418"/>
      <c r="O107" s="418"/>
      <c r="P107" s="418"/>
      <c r="Q107" s="418"/>
      <c r="R107" s="418"/>
      <c r="S107" s="418"/>
      <c r="T107" s="418"/>
      <c r="U107" s="761"/>
      <c r="V107" s="761"/>
      <c r="W107" s="760">
        <v>47</v>
      </c>
      <c r="X107" s="773">
        <v>25.93</v>
      </c>
      <c r="Y107" s="773">
        <v>62.65</v>
      </c>
      <c r="Z107" s="773">
        <v>50.4</v>
      </c>
      <c r="AA107" s="773">
        <v>8.19</v>
      </c>
      <c r="AB107" s="773">
        <v>4.76</v>
      </c>
      <c r="AC107" s="774">
        <v>90.89</v>
      </c>
      <c r="AD107" s="773">
        <v>51.21</v>
      </c>
      <c r="AE107" s="773">
        <v>12.141999999999999</v>
      </c>
      <c r="AF107" s="773">
        <v>10.01</v>
      </c>
      <c r="AG107" s="773">
        <v>1.9159999999999999</v>
      </c>
      <c r="AH107" s="773">
        <v>45.02</v>
      </c>
      <c r="AI107" s="773">
        <v>14.11</v>
      </c>
      <c r="AJ107" s="418"/>
      <c r="AK107" s="418"/>
      <c r="AL107" s="418"/>
      <c r="AM107" s="418"/>
      <c r="AN107" s="418"/>
      <c r="AO107" s="418"/>
      <c r="AP107" s="777"/>
      <c r="AQ107" s="777"/>
      <c r="AR107" s="778"/>
      <c r="AS107" s="418"/>
      <c r="AT107" s="418"/>
      <c r="AU107" s="418"/>
      <c r="AV107" s="418"/>
      <c r="AW107" s="418"/>
      <c r="AX107" s="418"/>
      <c r="AY107" s="418"/>
      <c r="AZ107" s="418"/>
      <c r="BA107" s="418"/>
      <c r="BB107" s="418"/>
      <c r="BC107" s="418"/>
      <c r="BD107" s="418"/>
      <c r="BE107" s="418"/>
      <c r="BF107" s="418"/>
      <c r="BG107" s="418"/>
      <c r="BH107" s="418"/>
      <c r="BI107" s="418"/>
      <c r="BJ107" s="361"/>
      <c r="BK107" s="361"/>
      <c r="BL107" s="361"/>
      <c r="BM107" s="361"/>
      <c r="BN107" s="361"/>
      <c r="BO107" s="361"/>
      <c r="BP107" s="361"/>
      <c r="BQ107" s="361"/>
    </row>
    <row r="108" spans="1:69" s="140" customFormat="1" ht="12" customHeight="1">
      <c r="A108" s="204"/>
      <c r="B108" s="216"/>
      <c r="C108" s="216"/>
      <c r="D108" s="216"/>
      <c r="E108" s="216"/>
      <c r="F108" s="216"/>
      <c r="G108" s="216"/>
      <c r="H108" s="216"/>
      <c r="I108" s="216"/>
      <c r="J108" s="239"/>
      <c r="K108" s="157"/>
      <c r="N108" s="751"/>
      <c r="O108" s="751"/>
      <c r="P108" s="751"/>
      <c r="Q108" s="751"/>
      <c r="R108" s="751"/>
      <c r="S108" s="751"/>
      <c r="T108" s="751"/>
      <c r="U108" s="761"/>
      <c r="V108" s="761">
        <v>48</v>
      </c>
      <c r="W108" s="760">
        <v>48</v>
      </c>
      <c r="X108" s="773">
        <v>35.64</v>
      </c>
      <c r="Y108" s="773">
        <v>83.52</v>
      </c>
      <c r="Z108" s="773">
        <v>55.63</v>
      </c>
      <c r="AA108" s="773">
        <v>9.2100000000000009</v>
      </c>
      <c r="AB108" s="773">
        <v>5.88</v>
      </c>
      <c r="AC108" s="774">
        <v>77.62</v>
      </c>
      <c r="AD108" s="773">
        <v>70.7</v>
      </c>
      <c r="AE108" s="773">
        <v>10.96</v>
      </c>
      <c r="AF108" s="773">
        <v>10</v>
      </c>
      <c r="AG108" s="773">
        <v>1.0449999999999999</v>
      </c>
      <c r="AH108" s="773">
        <v>54.12</v>
      </c>
      <c r="AI108" s="773">
        <v>16.25</v>
      </c>
      <c r="AJ108" s="751"/>
      <c r="AK108" s="751"/>
      <c r="AL108" s="751"/>
      <c r="AM108" s="751"/>
      <c r="AN108" s="751"/>
      <c r="AO108" s="751"/>
      <c r="AP108" s="777"/>
      <c r="AQ108" s="777"/>
      <c r="AR108" s="778"/>
      <c r="AS108" s="751"/>
      <c r="AT108" s="751"/>
      <c r="AU108" s="751"/>
      <c r="AV108" s="751"/>
      <c r="AW108" s="751"/>
      <c r="AX108" s="751"/>
      <c r="AY108" s="751"/>
      <c r="AZ108" s="751"/>
      <c r="BA108" s="751"/>
      <c r="BB108" s="751"/>
      <c r="BC108" s="751"/>
      <c r="BD108" s="751"/>
      <c r="BE108" s="751"/>
      <c r="BF108" s="751"/>
      <c r="BG108" s="751"/>
      <c r="BH108" s="751"/>
      <c r="BI108" s="751"/>
      <c r="BJ108" s="360"/>
      <c r="BK108" s="360"/>
      <c r="BL108" s="360"/>
      <c r="BM108" s="360"/>
      <c r="BN108" s="360"/>
      <c r="BO108" s="360"/>
      <c r="BP108" s="360"/>
      <c r="BQ108" s="360"/>
    </row>
    <row r="109" spans="1:69" s="140" customFormat="1" ht="12" customHeight="1">
      <c r="A109" s="204"/>
      <c r="B109" s="216"/>
      <c r="C109" s="216"/>
      <c r="D109" s="216"/>
      <c r="E109" s="216"/>
      <c r="F109" s="216"/>
      <c r="G109" s="216"/>
      <c r="H109" s="216"/>
      <c r="I109" s="216"/>
      <c r="J109" s="242"/>
      <c r="K109" s="144"/>
      <c r="N109" s="751"/>
      <c r="O109" s="751"/>
      <c r="P109" s="751"/>
      <c r="Q109" s="751"/>
      <c r="R109" s="751"/>
      <c r="S109" s="751"/>
      <c r="T109" s="751"/>
      <c r="U109" s="761"/>
      <c r="V109" s="761"/>
      <c r="W109" s="760">
        <v>49</v>
      </c>
      <c r="X109" s="773">
        <v>30.428599999999999</v>
      </c>
      <c r="Y109" s="773">
        <v>80.849999999999994</v>
      </c>
      <c r="Z109" s="773">
        <v>24.84</v>
      </c>
      <c r="AA109" s="773">
        <v>7.82</v>
      </c>
      <c r="AB109" s="773">
        <v>4.407</v>
      </c>
      <c r="AC109" s="774">
        <v>76.048000000000002</v>
      </c>
      <c r="AD109" s="773">
        <v>83.28</v>
      </c>
      <c r="AE109" s="773">
        <v>18.809999999999999</v>
      </c>
      <c r="AF109" s="773">
        <v>9.7970000000000006</v>
      </c>
      <c r="AG109" s="773">
        <v>0.55000000000000004</v>
      </c>
      <c r="AH109" s="773">
        <v>68.64</v>
      </c>
      <c r="AI109" s="773">
        <v>18.876000000000001</v>
      </c>
      <c r="AJ109" s="751"/>
      <c r="AK109" s="751"/>
      <c r="AL109" s="751"/>
      <c r="AM109" s="751"/>
      <c r="AN109" s="751"/>
      <c r="AO109" s="751"/>
      <c r="AP109" s="777"/>
      <c r="AQ109" s="777"/>
      <c r="AR109" s="778"/>
      <c r="AS109" s="751"/>
      <c r="AT109" s="751"/>
      <c r="AU109" s="751"/>
      <c r="AV109" s="751"/>
      <c r="AW109" s="751"/>
      <c r="AX109" s="751"/>
      <c r="AY109" s="751"/>
      <c r="AZ109" s="751"/>
      <c r="BA109" s="751"/>
      <c r="BB109" s="751"/>
      <c r="BC109" s="751"/>
      <c r="BD109" s="751"/>
      <c r="BE109" s="751"/>
      <c r="BF109" s="751"/>
      <c r="BG109" s="751"/>
      <c r="BH109" s="751"/>
      <c r="BI109" s="751"/>
      <c r="BJ109" s="360"/>
      <c r="BK109" s="360"/>
      <c r="BL109" s="360"/>
      <c r="BM109" s="360"/>
      <c r="BN109" s="360"/>
      <c r="BO109" s="360"/>
      <c r="BP109" s="360"/>
      <c r="BQ109" s="360"/>
    </row>
    <row r="110" spans="1:69" s="140" customFormat="1" ht="12" customHeight="1">
      <c r="A110" s="204"/>
      <c r="B110" s="216"/>
      <c r="C110" s="216"/>
      <c r="D110" s="216"/>
      <c r="E110" s="216"/>
      <c r="F110" s="216"/>
      <c r="G110" s="216"/>
      <c r="H110" s="216"/>
      <c r="I110" s="216"/>
      <c r="J110" s="195"/>
      <c r="N110" s="751"/>
      <c r="O110" s="751"/>
      <c r="P110" s="751"/>
      <c r="Q110" s="751"/>
      <c r="R110" s="751"/>
      <c r="S110" s="751"/>
      <c r="T110" s="751"/>
      <c r="U110" s="761"/>
      <c r="V110" s="761"/>
      <c r="W110" s="760">
        <v>50</v>
      </c>
      <c r="X110" s="773">
        <v>22.7</v>
      </c>
      <c r="Y110" s="773">
        <v>63.198999999999998</v>
      </c>
      <c r="Z110" s="773">
        <v>17.25</v>
      </c>
      <c r="AA110" s="773">
        <v>8.0939999999999994</v>
      </c>
      <c r="AB110" s="773">
        <v>4.99</v>
      </c>
      <c r="AC110" s="774">
        <v>74.156999999999996</v>
      </c>
      <c r="AD110" s="773">
        <v>68.84</v>
      </c>
      <c r="AE110" s="773">
        <v>17.55</v>
      </c>
      <c r="AF110" s="773">
        <v>10.211399999999999</v>
      </c>
      <c r="AG110" s="773">
        <v>1.0795999999999999</v>
      </c>
      <c r="AH110" s="773">
        <v>70.275999999999996</v>
      </c>
      <c r="AI110" s="773">
        <v>21.06</v>
      </c>
      <c r="AJ110" s="751"/>
      <c r="AK110" s="751"/>
      <c r="AL110" s="751"/>
      <c r="AM110" s="751"/>
      <c r="AN110" s="751"/>
      <c r="AO110" s="751"/>
      <c r="AP110" s="777"/>
      <c r="AQ110" s="777"/>
      <c r="AR110" s="778"/>
      <c r="AS110" s="751"/>
      <c r="AT110" s="751"/>
      <c r="AU110" s="751"/>
      <c r="AV110" s="751"/>
      <c r="AW110" s="751"/>
      <c r="AX110" s="751"/>
      <c r="AY110" s="751"/>
      <c r="AZ110" s="751"/>
      <c r="BA110" s="751"/>
      <c r="BB110" s="751"/>
      <c r="BC110" s="751"/>
      <c r="BD110" s="751"/>
      <c r="BE110" s="751"/>
      <c r="BF110" s="751"/>
      <c r="BG110" s="751"/>
      <c r="BH110" s="751"/>
      <c r="BI110" s="751"/>
      <c r="BJ110" s="360"/>
      <c r="BK110" s="360"/>
      <c r="BL110" s="360"/>
      <c r="BM110" s="360"/>
      <c r="BN110" s="360"/>
      <c r="BO110" s="360"/>
      <c r="BP110" s="360"/>
      <c r="BQ110" s="360"/>
    </row>
    <row r="111" spans="1:69" s="140" customFormat="1" ht="12" customHeight="1">
      <c r="A111" s="204"/>
      <c r="B111" s="216"/>
      <c r="C111" s="216"/>
      <c r="D111" s="216"/>
      <c r="E111" s="216"/>
      <c r="F111" s="216"/>
      <c r="G111" s="216"/>
      <c r="H111" s="216"/>
      <c r="I111" s="216"/>
      <c r="J111" s="195"/>
      <c r="N111" s="751"/>
      <c r="O111" s="751"/>
      <c r="P111" s="751"/>
      <c r="Q111" s="751"/>
      <c r="R111" s="751"/>
      <c r="S111" s="751"/>
      <c r="T111" s="751"/>
      <c r="U111" s="761"/>
      <c r="V111" s="761">
        <v>51</v>
      </c>
      <c r="W111" s="760">
        <v>51</v>
      </c>
      <c r="X111" s="773">
        <v>46.13</v>
      </c>
      <c r="Y111" s="773">
        <v>87.03</v>
      </c>
      <c r="Z111" s="773">
        <v>16.510000000000002</v>
      </c>
      <c r="AA111" s="773">
        <v>14.24</v>
      </c>
      <c r="AB111" s="773">
        <v>12.81</v>
      </c>
      <c r="AC111" s="774">
        <v>174.00200000000001</v>
      </c>
      <c r="AD111" s="773">
        <v>147.96</v>
      </c>
      <c r="AE111" s="773">
        <v>28.163</v>
      </c>
      <c r="AF111" s="773">
        <v>10</v>
      </c>
      <c r="AG111" s="773">
        <v>0.79949999999999999</v>
      </c>
      <c r="AH111" s="773">
        <v>224.41200000000001</v>
      </c>
      <c r="AI111" s="773">
        <v>46.25</v>
      </c>
      <c r="AJ111" s="751"/>
      <c r="AK111" s="751"/>
      <c r="AL111" s="751"/>
      <c r="AM111" s="751"/>
      <c r="AN111" s="751"/>
      <c r="AO111" s="751"/>
      <c r="AP111" s="777"/>
      <c r="AQ111" s="777"/>
      <c r="AR111" s="778"/>
      <c r="AS111" s="751"/>
      <c r="AT111" s="751"/>
      <c r="AU111" s="751"/>
      <c r="AV111" s="751"/>
      <c r="AW111" s="751"/>
      <c r="AX111" s="751"/>
      <c r="AY111" s="751"/>
      <c r="AZ111" s="751"/>
      <c r="BA111" s="751"/>
      <c r="BB111" s="751"/>
      <c r="BC111" s="751"/>
      <c r="BD111" s="751"/>
      <c r="BE111" s="751"/>
      <c r="BF111" s="751"/>
      <c r="BG111" s="751"/>
      <c r="BH111" s="751"/>
      <c r="BI111" s="751"/>
      <c r="BJ111" s="360"/>
      <c r="BK111" s="360"/>
      <c r="BL111" s="360"/>
      <c r="BM111" s="360"/>
      <c r="BN111" s="360"/>
      <c r="BO111" s="360"/>
      <c r="BP111" s="360"/>
      <c r="BQ111" s="360"/>
    </row>
    <row r="112" spans="1:69" s="140" customFormat="1" ht="12" customHeight="1">
      <c r="A112" s="204"/>
      <c r="B112" s="216"/>
      <c r="C112" s="216"/>
      <c r="D112" s="216"/>
      <c r="E112" s="216"/>
      <c r="F112" s="216"/>
      <c r="G112" s="216"/>
      <c r="H112" s="216"/>
      <c r="I112" s="216"/>
      <c r="J112" s="195"/>
      <c r="N112" s="751"/>
      <c r="O112" s="751"/>
      <c r="P112" s="751"/>
      <c r="Q112" s="751"/>
      <c r="R112" s="751"/>
      <c r="S112" s="751"/>
      <c r="T112" s="751"/>
      <c r="U112" s="761"/>
      <c r="V112" s="761"/>
      <c r="W112" s="760">
        <v>52</v>
      </c>
      <c r="X112" s="773">
        <v>63.850999999999999</v>
      </c>
      <c r="Y112" s="773">
        <v>110.661</v>
      </c>
      <c r="Z112" s="773">
        <v>18.1387</v>
      </c>
      <c r="AA112" s="773">
        <v>15.1157</v>
      </c>
      <c r="AB112" s="773">
        <v>15.846</v>
      </c>
      <c r="AC112" s="774">
        <v>338.70569999999998</v>
      </c>
      <c r="AD112" s="773">
        <v>198.84569999999999</v>
      </c>
      <c r="AE112" s="773">
        <v>41.433</v>
      </c>
      <c r="AF112" s="773">
        <v>10.01</v>
      </c>
      <c r="AG112" s="773">
        <v>1.25685</v>
      </c>
      <c r="AH112" s="773">
        <v>214.35</v>
      </c>
      <c r="AI112" s="773">
        <v>76.91</v>
      </c>
      <c r="AJ112" s="751"/>
      <c r="AK112" s="751"/>
      <c r="AL112" s="751"/>
      <c r="AM112" s="751"/>
      <c r="AN112" s="751"/>
      <c r="AO112" s="751"/>
      <c r="AP112" s="777"/>
      <c r="AQ112" s="777"/>
      <c r="AR112" s="778"/>
      <c r="AS112" s="751"/>
      <c r="AT112" s="751"/>
      <c r="AU112" s="751"/>
      <c r="AV112" s="751"/>
      <c r="AW112" s="751"/>
      <c r="AX112" s="751"/>
      <c r="AY112" s="751"/>
      <c r="AZ112" s="751"/>
      <c r="BA112" s="751"/>
      <c r="BB112" s="751"/>
      <c r="BC112" s="751"/>
      <c r="BD112" s="751"/>
      <c r="BE112" s="751"/>
      <c r="BF112" s="751"/>
      <c r="BG112" s="751"/>
      <c r="BH112" s="751"/>
      <c r="BI112" s="751"/>
      <c r="BJ112" s="360"/>
      <c r="BK112" s="360"/>
      <c r="BL112" s="360"/>
      <c r="BM112" s="360"/>
      <c r="BN112" s="360"/>
      <c r="BO112" s="360"/>
      <c r="BP112" s="360"/>
      <c r="BQ112" s="360"/>
    </row>
    <row r="113" spans="1:69" s="140" customFormat="1" ht="12" customHeight="1">
      <c r="A113" s="204"/>
      <c r="B113" s="216"/>
      <c r="C113" s="216"/>
      <c r="D113" s="216"/>
      <c r="E113" s="216"/>
      <c r="F113" s="216"/>
      <c r="G113" s="216"/>
      <c r="H113" s="216"/>
      <c r="I113" s="216"/>
      <c r="J113" s="195"/>
      <c r="N113" s="751"/>
      <c r="O113" s="751"/>
      <c r="P113" s="751"/>
      <c r="Q113" s="751"/>
      <c r="R113" s="751"/>
      <c r="S113" s="751"/>
      <c r="T113" s="751"/>
      <c r="U113" s="761">
        <v>2016</v>
      </c>
      <c r="V113" s="789">
        <v>1</v>
      </c>
      <c r="W113" s="760">
        <v>1</v>
      </c>
      <c r="X113" s="773">
        <v>40.61</v>
      </c>
      <c r="Y113" s="773">
        <v>96.75</v>
      </c>
      <c r="Z113" s="773">
        <v>16.37</v>
      </c>
      <c r="AA113" s="773">
        <v>12.12</v>
      </c>
      <c r="AB113" s="773">
        <v>8.33</v>
      </c>
      <c r="AC113" s="774">
        <v>165.03200000000001</v>
      </c>
      <c r="AD113" s="773">
        <v>95.83</v>
      </c>
      <c r="AE113" s="773">
        <v>18.5</v>
      </c>
      <c r="AF113" s="773">
        <v>10.01</v>
      </c>
      <c r="AG113" s="773">
        <v>1.23</v>
      </c>
      <c r="AH113" s="773">
        <v>109.19</v>
      </c>
      <c r="AI113" s="773">
        <v>37.270000000000003</v>
      </c>
      <c r="AJ113" s="751"/>
      <c r="AK113" s="751"/>
      <c r="AL113" s="751"/>
      <c r="AM113" s="751"/>
      <c r="AN113" s="751"/>
      <c r="AO113" s="751"/>
      <c r="AP113" s="777"/>
      <c r="AQ113" s="777"/>
      <c r="AR113" s="778"/>
      <c r="AS113" s="751"/>
      <c r="AT113" s="751"/>
      <c r="AU113" s="751"/>
      <c r="AV113" s="751"/>
      <c r="AW113" s="751"/>
      <c r="AX113" s="751"/>
      <c r="AY113" s="751"/>
      <c r="AZ113" s="751"/>
      <c r="BA113" s="751"/>
      <c r="BB113" s="751"/>
      <c r="BC113" s="751"/>
      <c r="BD113" s="751"/>
      <c r="BE113" s="751"/>
      <c r="BF113" s="751"/>
      <c r="BG113" s="751"/>
      <c r="BH113" s="751"/>
      <c r="BI113" s="751"/>
      <c r="BJ113" s="360"/>
      <c r="BK113" s="360"/>
      <c r="BL113" s="360"/>
      <c r="BM113" s="360"/>
      <c r="BN113" s="360"/>
      <c r="BO113" s="360"/>
      <c r="BP113" s="360"/>
      <c r="BQ113" s="360"/>
    </row>
    <row r="114" spans="1:69" s="140" customFormat="1" ht="12" customHeight="1">
      <c r="A114" s="204"/>
      <c r="B114" s="216"/>
      <c r="C114" s="216"/>
      <c r="D114" s="216"/>
      <c r="E114" s="216"/>
      <c r="F114" s="216"/>
      <c r="G114" s="216"/>
      <c r="H114" s="216"/>
      <c r="I114" s="216"/>
      <c r="J114" s="195"/>
      <c r="N114" s="751"/>
      <c r="O114" s="751"/>
      <c r="P114" s="751"/>
      <c r="Q114" s="751"/>
      <c r="R114" s="751"/>
      <c r="S114" s="751"/>
      <c r="T114" s="751"/>
      <c r="U114" s="761"/>
      <c r="V114" s="789"/>
      <c r="W114" s="760">
        <v>2</v>
      </c>
      <c r="X114" s="773">
        <v>29.82</v>
      </c>
      <c r="Y114" s="773">
        <v>76.510000000000005</v>
      </c>
      <c r="Z114" s="773">
        <v>15.9</v>
      </c>
      <c r="AA114" s="773">
        <v>10.45</v>
      </c>
      <c r="AB114" s="773">
        <v>5.38</v>
      </c>
      <c r="AC114" s="774">
        <v>137.04</v>
      </c>
      <c r="AD114" s="773">
        <v>78.260000000000005</v>
      </c>
      <c r="AE114" s="773">
        <v>13.1</v>
      </c>
      <c r="AF114" s="773">
        <v>10</v>
      </c>
      <c r="AG114" s="773">
        <v>1.18</v>
      </c>
      <c r="AH114" s="773">
        <v>177.91</v>
      </c>
      <c r="AI114" s="773">
        <v>53.34</v>
      </c>
      <c r="AJ114" s="751"/>
      <c r="AK114" s="751"/>
      <c r="AL114" s="751"/>
      <c r="AM114" s="751"/>
      <c r="AN114" s="751"/>
      <c r="AO114" s="751"/>
      <c r="AP114" s="777"/>
      <c r="AQ114" s="777"/>
      <c r="AR114" s="778"/>
      <c r="AS114" s="751"/>
      <c r="AT114" s="751"/>
      <c r="AU114" s="751"/>
      <c r="AV114" s="751"/>
      <c r="AW114" s="751"/>
      <c r="AX114" s="751"/>
      <c r="AY114" s="751"/>
      <c r="AZ114" s="751"/>
      <c r="BA114" s="751"/>
      <c r="BB114" s="751"/>
      <c r="BC114" s="751"/>
      <c r="BD114" s="751"/>
      <c r="BE114" s="751"/>
      <c r="BF114" s="751"/>
      <c r="BG114" s="751"/>
      <c r="BH114" s="751"/>
      <c r="BI114" s="751"/>
      <c r="BJ114" s="360"/>
      <c r="BK114" s="360"/>
      <c r="BL114" s="360"/>
      <c r="BM114" s="360"/>
      <c r="BN114" s="360"/>
      <c r="BO114" s="360"/>
      <c r="BP114" s="360"/>
      <c r="BQ114" s="360"/>
    </row>
    <row r="115" spans="1:69" s="140" customFormat="1" ht="12" customHeight="1">
      <c r="A115" s="204"/>
      <c r="B115" s="216"/>
      <c r="C115" s="216"/>
      <c r="D115" s="216"/>
      <c r="E115" s="216"/>
      <c r="F115" s="216"/>
      <c r="G115" s="216"/>
      <c r="H115" s="216"/>
      <c r="I115" s="216"/>
      <c r="J115" s="195"/>
      <c r="N115" s="751"/>
      <c r="O115" s="751"/>
      <c r="P115" s="751"/>
      <c r="Q115" s="751"/>
      <c r="R115" s="751"/>
      <c r="S115" s="751"/>
      <c r="T115" s="751"/>
      <c r="U115" s="761"/>
      <c r="V115" s="789"/>
      <c r="W115" s="760">
        <v>3</v>
      </c>
      <c r="X115" s="773">
        <v>27.06</v>
      </c>
      <c r="Y115" s="773">
        <v>80.096000000000004</v>
      </c>
      <c r="Z115" s="773">
        <v>29.21</v>
      </c>
      <c r="AA115" s="773">
        <v>10.396000000000001</v>
      </c>
      <c r="AB115" s="773">
        <v>5.29</v>
      </c>
      <c r="AC115" s="774">
        <v>102.45</v>
      </c>
      <c r="AD115" s="773">
        <v>101.264</v>
      </c>
      <c r="AE115" s="773">
        <v>15.26</v>
      </c>
      <c r="AF115" s="773">
        <v>10.01</v>
      </c>
      <c r="AG115" s="773">
        <v>1.2529999999999999</v>
      </c>
      <c r="AH115" s="773">
        <v>248.28</v>
      </c>
      <c r="AI115" s="773">
        <v>76.69</v>
      </c>
      <c r="AJ115" s="751"/>
      <c r="AK115" s="751"/>
      <c r="AL115" s="751"/>
      <c r="AM115" s="751"/>
      <c r="AN115" s="751"/>
      <c r="AO115" s="751"/>
      <c r="AP115" s="777"/>
      <c r="AQ115" s="777"/>
      <c r="AR115" s="778"/>
      <c r="AS115" s="751"/>
      <c r="AT115" s="751"/>
      <c r="AU115" s="751"/>
      <c r="AV115" s="751"/>
      <c r="AW115" s="751"/>
      <c r="AX115" s="751"/>
      <c r="AY115" s="751"/>
      <c r="AZ115" s="751"/>
      <c r="BA115" s="751"/>
      <c r="BB115" s="751"/>
      <c r="BC115" s="751"/>
      <c r="BD115" s="751"/>
      <c r="BE115" s="751"/>
      <c r="BF115" s="751"/>
      <c r="BG115" s="751"/>
      <c r="BH115" s="751"/>
      <c r="BI115" s="751"/>
      <c r="BJ115" s="360"/>
      <c r="BK115" s="360"/>
      <c r="BL115" s="360"/>
      <c r="BM115" s="360"/>
      <c r="BN115" s="360"/>
      <c r="BO115" s="360"/>
      <c r="BP115" s="360"/>
      <c r="BQ115" s="360"/>
    </row>
    <row r="116" spans="1:69" s="179" customFormat="1" ht="12" customHeight="1">
      <c r="A116" s="204"/>
      <c r="B116" s="216"/>
      <c r="C116" s="216"/>
      <c r="D116" s="216"/>
      <c r="E116" s="216"/>
      <c r="F116" s="216"/>
      <c r="G116" s="216"/>
      <c r="H116" s="216"/>
      <c r="I116" s="216"/>
      <c r="J116" s="240"/>
      <c r="N116" s="418"/>
      <c r="O116" s="418"/>
      <c r="P116" s="418"/>
      <c r="Q116" s="418"/>
      <c r="R116" s="418"/>
      <c r="S116" s="418"/>
      <c r="T116" s="418"/>
      <c r="U116" s="761"/>
      <c r="V116" s="789">
        <v>4</v>
      </c>
      <c r="W116" s="760">
        <v>4</v>
      </c>
      <c r="X116" s="773">
        <v>27.93</v>
      </c>
      <c r="Y116" s="773">
        <v>77.09</v>
      </c>
      <c r="Z116" s="773">
        <v>20.7</v>
      </c>
      <c r="AA116" s="773">
        <v>10.32</v>
      </c>
      <c r="AB116" s="773">
        <v>6.0640000000000001</v>
      </c>
      <c r="AC116" s="774">
        <v>93.71</v>
      </c>
      <c r="AD116" s="773">
        <v>79.73</v>
      </c>
      <c r="AE116" s="773">
        <v>12.66</v>
      </c>
      <c r="AF116" s="773">
        <v>10.01</v>
      </c>
      <c r="AG116" s="773">
        <v>1.22</v>
      </c>
      <c r="AH116" s="773">
        <v>142.55000000000001</v>
      </c>
      <c r="AI116" s="773">
        <v>40.92</v>
      </c>
      <c r="AJ116" s="418"/>
      <c r="AK116" s="418"/>
      <c r="AL116" s="418"/>
      <c r="AM116" s="418"/>
      <c r="AN116" s="418"/>
      <c r="AO116" s="418"/>
      <c r="AP116" s="790"/>
      <c r="AQ116" s="777"/>
      <c r="AR116" s="778"/>
      <c r="AS116" s="418"/>
      <c r="AT116" s="418"/>
      <c r="AU116" s="418"/>
      <c r="AV116" s="418"/>
      <c r="AW116" s="418"/>
      <c r="AX116" s="418"/>
      <c r="AY116" s="418"/>
      <c r="AZ116" s="418"/>
      <c r="BA116" s="418"/>
      <c r="BB116" s="418"/>
      <c r="BC116" s="418"/>
      <c r="BD116" s="418"/>
      <c r="BE116" s="418"/>
      <c r="BF116" s="418"/>
      <c r="BG116" s="418"/>
      <c r="BH116" s="418"/>
      <c r="BI116" s="418"/>
      <c r="BJ116" s="361"/>
      <c r="BK116" s="361"/>
      <c r="BL116" s="361"/>
      <c r="BM116" s="361"/>
      <c r="BN116" s="361"/>
      <c r="BO116" s="361"/>
      <c r="BP116" s="361"/>
      <c r="BQ116" s="361"/>
    </row>
    <row r="117" spans="1:69" s="140" customFormat="1" ht="12" customHeight="1">
      <c r="A117" s="204"/>
      <c r="B117" s="216"/>
      <c r="C117" s="216"/>
      <c r="D117" s="216"/>
      <c r="E117" s="216"/>
      <c r="F117" s="216"/>
      <c r="G117" s="216"/>
      <c r="H117" s="216"/>
      <c r="I117" s="216"/>
      <c r="J117" s="195"/>
      <c r="N117" s="751"/>
      <c r="O117" s="751"/>
      <c r="P117" s="751"/>
      <c r="Q117" s="751"/>
      <c r="R117" s="751"/>
      <c r="S117" s="751"/>
      <c r="T117" s="751"/>
      <c r="U117" s="761"/>
      <c r="V117" s="789"/>
      <c r="W117" s="760">
        <v>5</v>
      </c>
      <c r="X117" s="773">
        <v>49.585999999999999</v>
      </c>
      <c r="Y117" s="773">
        <v>140.12</v>
      </c>
      <c r="Z117" s="773">
        <v>74.02</v>
      </c>
      <c r="AA117" s="773">
        <v>14.34</v>
      </c>
      <c r="AB117" s="773">
        <v>9.59</v>
      </c>
      <c r="AC117" s="774">
        <v>142.55000000000001</v>
      </c>
      <c r="AD117" s="773">
        <v>128.66</v>
      </c>
      <c r="AE117" s="773">
        <v>24.24</v>
      </c>
      <c r="AF117" s="773">
        <v>10.01</v>
      </c>
      <c r="AG117" s="773">
        <v>1.17</v>
      </c>
      <c r="AH117" s="773">
        <v>251.59399999999999</v>
      </c>
      <c r="AI117" s="773">
        <v>58.97</v>
      </c>
      <c r="AJ117" s="751"/>
      <c r="AK117" s="751"/>
      <c r="AL117" s="751"/>
      <c r="AM117" s="751"/>
      <c r="AN117" s="751"/>
      <c r="AO117" s="751"/>
      <c r="AP117" s="777"/>
      <c r="AQ117" s="777"/>
      <c r="AR117" s="778"/>
      <c r="AS117" s="751"/>
      <c r="AT117" s="751"/>
      <c r="AU117" s="751"/>
      <c r="AV117" s="751"/>
      <c r="AW117" s="751"/>
      <c r="AX117" s="751"/>
      <c r="AY117" s="751"/>
      <c r="AZ117" s="751"/>
      <c r="BA117" s="751"/>
      <c r="BB117" s="751"/>
      <c r="BC117" s="751"/>
      <c r="BD117" s="751"/>
      <c r="BE117" s="751"/>
      <c r="BF117" s="751"/>
      <c r="BG117" s="751"/>
      <c r="BH117" s="751"/>
      <c r="BI117" s="751"/>
      <c r="BJ117" s="360"/>
      <c r="BK117" s="360"/>
      <c r="BL117" s="360"/>
      <c r="BM117" s="360"/>
      <c r="BN117" s="360"/>
      <c r="BO117" s="360"/>
      <c r="BP117" s="360"/>
      <c r="BQ117" s="360"/>
    </row>
    <row r="118" spans="1:69" s="179" customFormat="1" ht="12" customHeight="1">
      <c r="A118" s="204"/>
      <c r="B118" s="216"/>
      <c r="C118" s="216"/>
      <c r="D118" s="216"/>
      <c r="E118" s="216"/>
      <c r="F118" s="216"/>
      <c r="G118" s="216"/>
      <c r="H118" s="216"/>
      <c r="I118" s="216"/>
      <c r="J118" s="238"/>
      <c r="K118" s="176"/>
      <c r="N118" s="418"/>
      <c r="O118" s="418"/>
      <c r="P118" s="418"/>
      <c r="Q118" s="418"/>
      <c r="R118" s="418"/>
      <c r="S118" s="418"/>
      <c r="T118" s="418"/>
      <c r="U118" s="742"/>
      <c r="V118" s="789"/>
      <c r="W118" s="760">
        <v>6</v>
      </c>
      <c r="X118" s="773">
        <v>57</v>
      </c>
      <c r="Y118" s="773">
        <v>144.66999999999999</v>
      </c>
      <c r="Z118" s="773">
        <v>78.08</v>
      </c>
      <c r="AA118" s="773">
        <v>14.98</v>
      </c>
      <c r="AB118" s="773">
        <v>12.82</v>
      </c>
      <c r="AC118" s="774">
        <v>223.15</v>
      </c>
      <c r="AD118" s="773">
        <v>174.87</v>
      </c>
      <c r="AE118" s="773">
        <v>35.18</v>
      </c>
      <c r="AF118" s="773">
        <v>9.01</v>
      </c>
      <c r="AG118" s="773">
        <v>0.82</v>
      </c>
      <c r="AH118" s="773">
        <v>388.05428210000002</v>
      </c>
      <c r="AI118" s="773">
        <v>80.41</v>
      </c>
      <c r="AJ118" s="418"/>
      <c r="AK118" s="418"/>
      <c r="AL118" s="418"/>
      <c r="AM118" s="418"/>
      <c r="AN118" s="418"/>
      <c r="AO118" s="418"/>
      <c r="AP118" s="777"/>
      <c r="AQ118" s="777"/>
      <c r="AR118" s="778"/>
      <c r="AS118" s="418"/>
      <c r="AT118" s="418"/>
      <c r="AU118" s="418"/>
      <c r="AV118" s="418"/>
      <c r="AW118" s="418"/>
      <c r="AX118" s="418"/>
      <c r="AY118" s="418"/>
      <c r="AZ118" s="418"/>
      <c r="BA118" s="418"/>
      <c r="BB118" s="418"/>
      <c r="BC118" s="418"/>
      <c r="BD118" s="418"/>
      <c r="BE118" s="418"/>
      <c r="BF118" s="418"/>
      <c r="BG118" s="418"/>
      <c r="BH118" s="418"/>
      <c r="BI118" s="418"/>
      <c r="BJ118" s="361"/>
      <c r="BK118" s="361"/>
      <c r="BL118" s="361"/>
      <c r="BM118" s="361"/>
      <c r="BN118" s="361"/>
      <c r="BO118" s="361"/>
      <c r="BP118" s="361"/>
      <c r="BQ118" s="361"/>
    </row>
    <row r="119" spans="1:69" s="140" customFormat="1" ht="12" customHeight="1">
      <c r="A119" s="204"/>
      <c r="B119" s="216"/>
      <c r="C119" s="216"/>
      <c r="D119" s="216"/>
      <c r="E119" s="216"/>
      <c r="F119" s="216"/>
      <c r="G119" s="216"/>
      <c r="H119" s="216"/>
      <c r="I119" s="216"/>
      <c r="J119" s="243"/>
      <c r="K119" s="181"/>
      <c r="N119" s="751"/>
      <c r="O119" s="751"/>
      <c r="P119" s="751"/>
      <c r="Q119" s="751"/>
      <c r="R119" s="751"/>
      <c r="S119" s="751"/>
      <c r="T119" s="751"/>
      <c r="U119" s="742"/>
      <c r="V119" s="789"/>
      <c r="W119" s="760">
        <v>7</v>
      </c>
      <c r="X119" s="773">
        <v>52.31</v>
      </c>
      <c r="Y119" s="773">
        <v>117.32</v>
      </c>
      <c r="Z119" s="773">
        <v>41.34</v>
      </c>
      <c r="AA119" s="773">
        <v>15.86</v>
      </c>
      <c r="AB119" s="773">
        <v>12.43</v>
      </c>
      <c r="AC119" s="774">
        <v>223.86</v>
      </c>
      <c r="AD119" s="773">
        <v>126.56</v>
      </c>
      <c r="AE119" s="773">
        <v>25.04</v>
      </c>
      <c r="AF119" s="773">
        <v>9.01</v>
      </c>
      <c r="AG119" s="773">
        <v>1.59</v>
      </c>
      <c r="AH119" s="773">
        <v>283.21000240000001</v>
      </c>
      <c r="AI119" s="773">
        <v>53.36</v>
      </c>
      <c r="AJ119" s="751"/>
      <c r="AK119" s="751"/>
      <c r="AL119" s="751"/>
      <c r="AM119" s="751"/>
      <c r="AN119" s="751"/>
      <c r="AO119" s="751"/>
      <c r="AP119" s="777"/>
      <c r="AQ119" s="777"/>
      <c r="AR119" s="778"/>
      <c r="AS119" s="751"/>
      <c r="AT119" s="751"/>
      <c r="AU119" s="751"/>
      <c r="AV119" s="751"/>
      <c r="AW119" s="751"/>
      <c r="AX119" s="751"/>
      <c r="AY119" s="751"/>
      <c r="AZ119" s="751"/>
      <c r="BA119" s="751"/>
      <c r="BB119" s="751"/>
      <c r="BC119" s="751"/>
      <c r="BD119" s="751"/>
      <c r="BE119" s="751"/>
      <c r="BF119" s="751"/>
      <c r="BG119" s="751"/>
      <c r="BH119" s="751"/>
      <c r="BI119" s="751"/>
      <c r="BJ119" s="360"/>
      <c r="BK119" s="360"/>
      <c r="BL119" s="360"/>
      <c r="BM119" s="360"/>
      <c r="BN119" s="360"/>
      <c r="BO119" s="360"/>
      <c r="BP119" s="360"/>
      <c r="BQ119" s="360"/>
    </row>
    <row r="120" spans="1:69" ht="12" customHeight="1">
      <c r="A120" s="204"/>
      <c r="B120" s="216"/>
      <c r="C120" s="216"/>
      <c r="D120" s="216"/>
      <c r="E120" s="216"/>
      <c r="F120" s="216"/>
      <c r="G120" s="216"/>
      <c r="H120" s="216"/>
      <c r="I120" s="216"/>
      <c r="V120" s="789">
        <v>8</v>
      </c>
      <c r="W120" s="760">
        <v>8</v>
      </c>
      <c r="X120" s="773">
        <v>57.96</v>
      </c>
      <c r="Y120" s="773">
        <v>140.31</v>
      </c>
      <c r="Z120" s="773">
        <v>96.52</v>
      </c>
      <c r="AA120" s="773">
        <v>22.12</v>
      </c>
      <c r="AB120" s="773">
        <v>19.3</v>
      </c>
      <c r="AC120" s="774">
        <v>297.45999999999998</v>
      </c>
      <c r="AD120" s="773">
        <v>188.83</v>
      </c>
      <c r="AE120" s="773">
        <v>26.72</v>
      </c>
      <c r="AF120" s="773">
        <v>18.309999999999999</v>
      </c>
      <c r="AG120" s="773">
        <v>14.62</v>
      </c>
      <c r="AH120" s="773">
        <v>414.29357470000002</v>
      </c>
      <c r="AI120" s="773">
        <v>65.55</v>
      </c>
    </row>
    <row r="121" spans="1:69" ht="12" customHeight="1">
      <c r="A121" s="204"/>
      <c r="B121" s="216"/>
      <c r="C121" s="216"/>
      <c r="D121" s="216"/>
      <c r="E121" s="216"/>
      <c r="F121" s="216"/>
      <c r="G121" s="216"/>
      <c r="H121" s="216"/>
      <c r="I121" s="216"/>
      <c r="V121" s="789"/>
      <c r="W121" s="760">
        <v>9</v>
      </c>
      <c r="X121" s="773">
        <v>100.51885660000001</v>
      </c>
      <c r="Y121" s="773">
        <v>268.94750210000001</v>
      </c>
      <c r="Z121" s="773">
        <v>150.104332</v>
      </c>
      <c r="AA121" s="773">
        <v>31.986428669999999</v>
      </c>
      <c r="AB121" s="773">
        <v>19.514333090000001</v>
      </c>
      <c r="AC121" s="774">
        <v>326.48699649999998</v>
      </c>
      <c r="AD121" s="773">
        <v>170.33500290000001</v>
      </c>
      <c r="AE121" s="773">
        <v>30.940000529999999</v>
      </c>
      <c r="AF121" s="773">
        <v>16.54985727582655</v>
      </c>
      <c r="AG121" s="773">
        <v>7.4597144130000004</v>
      </c>
      <c r="AH121" s="773">
        <v>382.60643219999997</v>
      </c>
      <c r="AI121" s="773">
        <v>72.96314185</v>
      </c>
    </row>
    <row r="122" spans="1:69" ht="12" customHeight="1">
      <c r="A122" s="204"/>
      <c r="B122" s="216"/>
      <c r="C122" s="216"/>
      <c r="D122" s="216"/>
      <c r="E122" s="216"/>
      <c r="F122" s="216"/>
      <c r="G122" s="216"/>
      <c r="H122" s="216"/>
      <c r="I122" s="216"/>
      <c r="V122" s="789"/>
      <c r="W122" s="760">
        <v>10</v>
      </c>
      <c r="X122" s="773">
        <v>75.15657152448378</v>
      </c>
      <c r="Y122" s="773">
        <v>243.71150207519463</v>
      </c>
      <c r="Z122" s="773">
        <v>181.79733530680286</v>
      </c>
      <c r="AA122" s="773">
        <v>21.817856924874398</v>
      </c>
      <c r="AB122" s="773">
        <v>20.1870002746582</v>
      </c>
      <c r="AC122" s="774">
        <v>281.91442869999997</v>
      </c>
      <c r="AD122" s="773">
        <v>164.05856977190246</v>
      </c>
      <c r="AE122" s="773">
        <v>30.751428604125927</v>
      </c>
      <c r="AF122" s="773">
        <v>9.5257144655499921</v>
      </c>
      <c r="AG122" s="773">
        <v>2.1815714495522598</v>
      </c>
      <c r="AH122" s="773">
        <v>245.78571646554084</v>
      </c>
      <c r="AI122" s="773">
        <v>47.002858298165428</v>
      </c>
    </row>
    <row r="123" spans="1:69" ht="12" customHeight="1">
      <c r="A123" s="204"/>
      <c r="B123" s="216"/>
      <c r="C123" s="216"/>
      <c r="D123" s="216"/>
      <c r="E123" s="216"/>
      <c r="F123" s="216"/>
      <c r="G123" s="216"/>
      <c r="H123" s="216"/>
      <c r="I123" s="216"/>
      <c r="V123" s="789"/>
      <c r="W123" s="760">
        <v>11</v>
      </c>
      <c r="X123" s="773">
        <v>52.24</v>
      </c>
      <c r="Y123" s="773">
        <v>154.21</v>
      </c>
      <c r="Z123" s="773">
        <v>79.12</v>
      </c>
      <c r="AA123" s="773">
        <v>21.645000185285259</v>
      </c>
      <c r="AB123" s="773">
        <v>18.452999932425314</v>
      </c>
      <c r="AC123" s="774">
        <v>302.97000000000003</v>
      </c>
      <c r="AD123" s="773">
        <v>146.11571393694155</v>
      </c>
      <c r="AE123" s="773">
        <v>26.230000359671411</v>
      </c>
      <c r="AF123" s="773">
        <v>10.001428604125973</v>
      </c>
      <c r="AG123" s="773">
        <v>1.7041428429739771</v>
      </c>
      <c r="AH123" s="773">
        <v>239.62</v>
      </c>
      <c r="AI123" s="773">
        <v>42.29</v>
      </c>
    </row>
    <row r="124" spans="1:69" ht="12" customHeight="1">
      <c r="A124" s="197"/>
      <c r="B124" s="197"/>
      <c r="C124" s="197"/>
      <c r="D124" s="197"/>
      <c r="E124" s="197"/>
      <c r="F124" s="197"/>
      <c r="G124" s="197"/>
      <c r="H124" s="197"/>
      <c r="I124" s="197"/>
      <c r="V124" s="742">
        <v>12</v>
      </c>
      <c r="W124" s="742">
        <v>12</v>
      </c>
      <c r="X124" s="773">
        <v>44.628571101597331</v>
      </c>
      <c r="Y124" s="773">
        <v>116.62271445138057</v>
      </c>
      <c r="Z124" s="773">
        <v>41.373285293579045</v>
      </c>
      <c r="AA124" s="773">
        <v>15.247000013078916</v>
      </c>
      <c r="AB124" s="773">
        <v>12.7100000381469</v>
      </c>
      <c r="AC124" s="774">
        <v>179.33771623883899</v>
      </c>
      <c r="AD124" s="773">
        <v>114.18428584507485</v>
      </c>
      <c r="AE124" s="773">
        <v>18.61999988555905</v>
      </c>
      <c r="AF124" s="773">
        <v>9.9999999999999964</v>
      </c>
      <c r="AG124" s="773">
        <v>1.2444285835538544</v>
      </c>
      <c r="AH124" s="773">
        <v>150.27357046944684</v>
      </c>
      <c r="AI124" s="773">
        <v>24.915714263915959</v>
      </c>
    </row>
    <row r="125" spans="1:69" ht="22.5" customHeight="1">
      <c r="W125" s="742">
        <v>13</v>
      </c>
      <c r="X125" s="773">
        <v>42.599998474121001</v>
      </c>
      <c r="Y125" s="773">
        <v>120.78800201416</v>
      </c>
      <c r="Z125" s="773">
        <v>93.665000915527301</v>
      </c>
      <c r="AA125" s="773">
        <v>17.322999954223601</v>
      </c>
      <c r="AB125" s="773">
        <v>15.171999931335399</v>
      </c>
      <c r="AC125" s="774">
        <v>130.67500305175699</v>
      </c>
      <c r="AD125" s="773">
        <v>89.040000915527301</v>
      </c>
      <c r="AE125" s="773">
        <v>15.310000419616699</v>
      </c>
      <c r="AF125" s="773">
        <v>10</v>
      </c>
      <c r="AG125" s="773">
        <v>1.0199999809265099</v>
      </c>
      <c r="AH125" s="773">
        <v>116.33999633789</v>
      </c>
      <c r="AI125" s="773">
        <v>24.159999847412099</v>
      </c>
    </row>
    <row r="126" spans="1:69" ht="12" customHeight="1">
      <c r="W126" s="742">
        <v>14</v>
      </c>
      <c r="X126" s="773">
        <v>49.743000030517535</v>
      </c>
      <c r="Y126" s="773">
        <v>125.66285814557708</v>
      </c>
      <c r="Z126" s="773">
        <v>131.74585723876913</v>
      </c>
      <c r="AA126" s="773">
        <v>14.828142711094401</v>
      </c>
      <c r="AB126" s="773">
        <v>13.217000007629398</v>
      </c>
      <c r="AC126" s="774">
        <v>121.81457192557171</v>
      </c>
      <c r="AD126" s="773">
        <v>78.037142072405103</v>
      </c>
      <c r="AE126" s="773">
        <v>14.082857131957956</v>
      </c>
      <c r="AF126" s="773">
        <v>10.001428604125973</v>
      </c>
      <c r="AG126" s="773">
        <v>1.3691428899764975</v>
      </c>
      <c r="AH126" s="773">
        <v>126.18428475516127</v>
      </c>
      <c r="AI126" s="773">
        <v>22.646999904087572</v>
      </c>
    </row>
    <row r="127" spans="1:69" ht="12" customHeight="1">
      <c r="W127" s="742">
        <v>15</v>
      </c>
      <c r="X127" s="773">
        <v>54.414285387311615</v>
      </c>
      <c r="Y127" s="773">
        <v>127.68985639299636</v>
      </c>
      <c r="Z127" s="773">
        <v>71.706143515450577</v>
      </c>
      <c r="AA127" s="773">
        <v>15.017142977033298</v>
      </c>
      <c r="AB127" s="773">
        <v>11.291000366210898</v>
      </c>
      <c r="AC127" s="774">
        <v>184.69442967006074</v>
      </c>
      <c r="AD127" s="773">
        <v>74.048570905412902</v>
      </c>
      <c r="AE127" s="773">
        <v>17.312857082911869</v>
      </c>
      <c r="AF127" s="773">
        <v>10.005714416503881</v>
      </c>
      <c r="AG127" s="773">
        <v>1.6558571543012313</v>
      </c>
      <c r="AH127" s="773">
        <v>140.54571315220355</v>
      </c>
      <c r="AI127" s="773">
        <v>22.742571422031897</v>
      </c>
    </row>
    <row r="128" spans="1:69" ht="25.5" customHeight="1">
      <c r="V128" s="742">
        <v>16</v>
      </c>
      <c r="W128" s="742">
        <v>16</v>
      </c>
      <c r="X128" s="773">
        <v>47.73</v>
      </c>
      <c r="Y128" s="773">
        <v>97.4</v>
      </c>
      <c r="Z128" s="773">
        <v>53.49</v>
      </c>
      <c r="AA128" s="773">
        <v>13.98</v>
      </c>
      <c r="AB128" s="773">
        <v>11.63</v>
      </c>
      <c r="AC128" s="774">
        <v>164.52</v>
      </c>
      <c r="AD128" s="773">
        <v>81.069999999999993</v>
      </c>
      <c r="AE128" s="773">
        <v>21.07</v>
      </c>
      <c r="AF128" s="773">
        <v>10.01</v>
      </c>
      <c r="AG128" s="773">
        <v>1.27</v>
      </c>
      <c r="AH128" s="773">
        <v>141.29</v>
      </c>
      <c r="AI128" s="773">
        <v>23.21</v>
      </c>
    </row>
    <row r="129" spans="22:35" ht="15" customHeight="1">
      <c r="W129" s="742">
        <v>17</v>
      </c>
      <c r="X129" s="773">
        <v>42.142857687813873</v>
      </c>
      <c r="Y129" s="773">
        <v>85.487143380301248</v>
      </c>
      <c r="Z129" s="773">
        <v>51.424428122384178</v>
      </c>
      <c r="AA129" s="773">
        <v>12.944285669999999</v>
      </c>
      <c r="AB129" s="773">
        <v>10.010000228881799</v>
      </c>
      <c r="AC129" s="774">
        <v>152.88357325962556</v>
      </c>
      <c r="AD129" s="773">
        <v>64.311428070000005</v>
      </c>
      <c r="AE129" s="773">
        <v>16.638571469999999</v>
      </c>
      <c r="AF129" s="773">
        <v>10.004285812377887</v>
      </c>
      <c r="AG129" s="773">
        <v>1.7342857122421229</v>
      </c>
      <c r="AH129" s="773">
        <v>105.73500061035119</v>
      </c>
      <c r="AI129" s="773">
        <v>19.724285806928286</v>
      </c>
    </row>
    <row r="130" spans="22:35" ht="15" customHeight="1">
      <c r="W130" s="742">
        <v>18</v>
      </c>
      <c r="X130" s="773">
        <v>27.452428545270582</v>
      </c>
      <c r="Y130" s="773">
        <v>62.369998931884716</v>
      </c>
      <c r="Z130" s="773">
        <v>34.353571755545424</v>
      </c>
      <c r="AA130" s="773">
        <v>10.727142742701899</v>
      </c>
      <c r="AB130" s="773">
        <v>6.3112858363560251</v>
      </c>
      <c r="AC130" s="774">
        <v>98.225285121372636</v>
      </c>
      <c r="AD130" s="773">
        <v>46.242857796805197</v>
      </c>
      <c r="AE130" s="773">
        <v>10.637142998831566</v>
      </c>
      <c r="AF130" s="773">
        <v>10.007143020629858</v>
      </c>
      <c r="AG130" s="773">
        <v>1.4345714194433998</v>
      </c>
      <c r="AH130" s="773">
        <v>72.620000566754968</v>
      </c>
      <c r="AI130" s="773">
        <v>14.075714383806471</v>
      </c>
    </row>
    <row r="131" spans="22:35" ht="15" customHeight="1">
      <c r="W131" s="742">
        <v>19</v>
      </c>
      <c r="X131" s="773">
        <v>21.857142584664455</v>
      </c>
      <c r="Y131" s="773">
        <v>58.684285300118525</v>
      </c>
      <c r="Z131" s="773">
        <v>29.207143238612552</v>
      </c>
      <c r="AA131" s="773">
        <v>9.4342857088361427</v>
      </c>
      <c r="AB131" s="773">
        <v>7.4910001754760689</v>
      </c>
      <c r="AC131" s="774">
        <v>86.615142822265582</v>
      </c>
      <c r="AD131" s="773">
        <v>41.954286302838973</v>
      </c>
      <c r="AE131" s="773">
        <v>9.4342857088361427</v>
      </c>
      <c r="AF131" s="773">
        <v>10.004285812377914</v>
      </c>
      <c r="AG131" s="773">
        <v>1.3051428794860784</v>
      </c>
      <c r="AH131" s="773">
        <v>60.497857775006928</v>
      </c>
      <c r="AI131" s="773">
        <v>12.797142846243686</v>
      </c>
    </row>
    <row r="132" spans="22:35" ht="15" customHeight="1">
      <c r="V132" s="742">
        <v>20</v>
      </c>
      <c r="W132" s="742">
        <v>20</v>
      </c>
      <c r="X132" s="773">
        <v>19.5</v>
      </c>
      <c r="Y132" s="773">
        <v>54</v>
      </c>
      <c r="Z132" s="773">
        <v>22.1</v>
      </c>
      <c r="AA132" s="773">
        <v>9.1999999999999993</v>
      </c>
      <c r="AB132" s="773">
        <v>6.8</v>
      </c>
      <c r="AC132" s="774">
        <v>78.2</v>
      </c>
      <c r="AD132" s="773">
        <v>39.6</v>
      </c>
      <c r="AE132" s="773">
        <v>8.6</v>
      </c>
      <c r="AF132" s="773">
        <v>10</v>
      </c>
      <c r="AG132" s="773">
        <v>1.6</v>
      </c>
      <c r="AH132" s="773">
        <v>56.6</v>
      </c>
      <c r="AI132" s="773">
        <v>12.9</v>
      </c>
    </row>
    <row r="133" spans="22:35" ht="15" customHeight="1">
      <c r="W133" s="742">
        <v>21</v>
      </c>
      <c r="X133" s="773">
        <v>19.485713958740185</v>
      </c>
      <c r="Y133" s="773">
        <v>50.756999969482365</v>
      </c>
      <c r="Z133" s="773">
        <v>17.473428726196214</v>
      </c>
      <c r="AA133" s="773">
        <v>9.0128573008945967</v>
      </c>
      <c r="AB133" s="773">
        <v>5.4099998474121005</v>
      </c>
      <c r="AC133" s="774">
        <v>73.744141714913454</v>
      </c>
      <c r="AD133" s="773">
        <v>44.79285812377924</v>
      </c>
      <c r="AE133" s="773">
        <v>10.11999988555907</v>
      </c>
      <c r="AF133" s="773">
        <v>10.011428560529414</v>
      </c>
      <c r="AG133" s="773">
        <v>1.2349999972752113</v>
      </c>
      <c r="AH133" s="773">
        <v>52.17071369716097</v>
      </c>
      <c r="AI133" s="773">
        <v>11.968571390424414</v>
      </c>
    </row>
    <row r="134" spans="22:35" ht="15" customHeight="1">
      <c r="W134" s="742">
        <v>22</v>
      </c>
      <c r="X134" s="773">
        <v>16.329999999999998</v>
      </c>
      <c r="Y134" s="773">
        <v>46.59</v>
      </c>
      <c r="Z134" s="773">
        <v>17.04</v>
      </c>
      <c r="AA134" s="773">
        <v>7.95</v>
      </c>
      <c r="AB134" s="773">
        <v>3.82</v>
      </c>
      <c r="AC134" s="774">
        <v>66.739999999999995</v>
      </c>
      <c r="AD134" s="773">
        <v>34.01</v>
      </c>
      <c r="AE134" s="773">
        <v>8.15</v>
      </c>
      <c r="AF134" s="773">
        <v>10.02</v>
      </c>
      <c r="AG134" s="773">
        <v>1.52</v>
      </c>
      <c r="AH134" s="773">
        <v>46.88</v>
      </c>
      <c r="AI134" s="773">
        <v>9.89</v>
      </c>
    </row>
    <row r="135" spans="22:35" ht="15" customHeight="1">
      <c r="W135" s="742">
        <v>23</v>
      </c>
      <c r="X135" s="773">
        <v>15.18</v>
      </c>
      <c r="Y135" s="773">
        <v>40.29</v>
      </c>
      <c r="Z135" s="773">
        <v>22.12</v>
      </c>
      <c r="AA135" s="773">
        <v>7.6</v>
      </c>
      <c r="AB135" s="773">
        <v>3.22</v>
      </c>
      <c r="AC135" s="774">
        <v>59.4</v>
      </c>
      <c r="AD135" s="773">
        <v>28.71</v>
      </c>
      <c r="AE135" s="773">
        <v>7.74</v>
      </c>
      <c r="AF135" s="773">
        <v>10</v>
      </c>
      <c r="AG135" s="773">
        <v>1.55</v>
      </c>
      <c r="AH135" s="773">
        <v>43.39</v>
      </c>
      <c r="AI135" s="773">
        <v>8.57</v>
      </c>
    </row>
    <row r="136" spans="22:35" ht="15" customHeight="1">
      <c r="V136" s="742">
        <v>24</v>
      </c>
      <c r="W136" s="742">
        <v>24</v>
      </c>
      <c r="X136" s="773">
        <v>15.1</v>
      </c>
      <c r="Y136" s="773">
        <v>35.630000000000003</v>
      </c>
      <c r="Z136" s="773">
        <v>13.87</v>
      </c>
      <c r="AA136" s="773">
        <v>9.57</v>
      </c>
      <c r="AB136" s="773">
        <v>3.42</v>
      </c>
      <c r="AC136" s="774">
        <v>54.3</v>
      </c>
      <c r="AD136" s="773">
        <v>30.83</v>
      </c>
      <c r="AE136" s="773">
        <v>7.53</v>
      </c>
      <c r="AF136" s="773">
        <v>10</v>
      </c>
      <c r="AG136" s="773">
        <v>1.6</v>
      </c>
      <c r="AH136" s="773">
        <v>40.28</v>
      </c>
      <c r="AI136" s="773">
        <v>9.6</v>
      </c>
    </row>
    <row r="137" spans="22:35" ht="15" customHeight="1">
      <c r="W137" s="742">
        <v>25</v>
      </c>
      <c r="X137" s="773">
        <v>18.016999930000001</v>
      </c>
      <c r="Y137" s="773">
        <v>34.608428410000002</v>
      </c>
      <c r="Z137" s="773">
        <v>10.78285721</v>
      </c>
      <c r="AA137" s="773">
        <v>9.0548571179999993</v>
      </c>
      <c r="AB137" s="773">
        <v>3.2130000590000001</v>
      </c>
      <c r="AC137" s="774">
        <v>56.674428669999998</v>
      </c>
      <c r="AD137" s="773">
        <v>25.690000260000001</v>
      </c>
      <c r="AE137" s="773">
        <v>6.9342856409999998</v>
      </c>
      <c r="AF137" s="773">
        <v>10.00571442</v>
      </c>
      <c r="AG137" s="773">
        <v>1.254714302</v>
      </c>
      <c r="AH137" s="773">
        <v>37.560714179999998</v>
      </c>
      <c r="AI137" s="773">
        <v>7.91285726</v>
      </c>
    </row>
    <row r="138" spans="22:35" ht="15" customHeight="1">
      <c r="W138" s="742">
        <v>26</v>
      </c>
      <c r="X138" s="773">
        <v>16.489714209999999</v>
      </c>
      <c r="Y138" s="773">
        <v>34.074285510000003</v>
      </c>
      <c r="Z138" s="773">
        <v>9.5958572120000003</v>
      </c>
      <c r="AA138" s="773">
        <v>8.8612857550000008</v>
      </c>
      <c r="AB138" s="773">
        <v>3.5</v>
      </c>
      <c r="AC138" s="774">
        <v>68.087428501674069</v>
      </c>
      <c r="AD138" s="773">
        <v>30.317143300000001</v>
      </c>
      <c r="AE138" s="773">
        <v>8.8971428190000008</v>
      </c>
      <c r="AF138" s="773">
        <v>10</v>
      </c>
      <c r="AG138" s="773">
        <v>1.4324285809999999</v>
      </c>
      <c r="AH138" s="773">
        <v>37.759999409999999</v>
      </c>
      <c r="AI138" s="773">
        <v>8.911428656</v>
      </c>
    </row>
    <row r="139" spans="22:35" ht="15" customHeight="1">
      <c r="W139" s="742">
        <v>27</v>
      </c>
      <c r="X139" s="773">
        <v>16.199999810000001</v>
      </c>
      <c r="Y139" s="773">
        <v>29.599571770000001</v>
      </c>
      <c r="Z139" s="773">
        <v>7.8892858370000001</v>
      </c>
      <c r="AA139" s="773">
        <v>8.3185714990000008</v>
      </c>
      <c r="AB139" s="773">
        <v>4.0900001530000001</v>
      </c>
      <c r="AC139" s="774">
        <v>60.110428400000004</v>
      </c>
      <c r="AD139" s="773">
        <v>28.581429350000001</v>
      </c>
      <c r="AE139" s="773">
        <v>7.9442856649999998</v>
      </c>
      <c r="AF139" s="773">
        <v>10.001428600000001</v>
      </c>
      <c r="AG139" s="773">
        <v>1.455999987</v>
      </c>
      <c r="AH139" s="773">
        <v>35.967143470000003</v>
      </c>
      <c r="AI139" s="773">
        <v>7.2057142259999996</v>
      </c>
    </row>
    <row r="140" spans="22:35" ht="15" customHeight="1">
      <c r="V140" s="742">
        <v>28</v>
      </c>
      <c r="W140" s="742">
        <v>28</v>
      </c>
      <c r="X140" s="773">
        <v>12.016285760000001</v>
      </c>
      <c r="Y140" s="773">
        <v>29.3955713</v>
      </c>
      <c r="Z140" s="773">
        <v>7.2334286140000001</v>
      </c>
      <c r="AA140" s="773">
        <v>7.789714268</v>
      </c>
      <c r="AB140" s="773">
        <v>3.119999886</v>
      </c>
      <c r="AC140" s="774">
        <v>60.986856189999997</v>
      </c>
      <c r="AD140" s="773">
        <v>27.099999836512943</v>
      </c>
      <c r="AE140" s="773">
        <v>7.4514284819999999</v>
      </c>
      <c r="AF140" s="773">
        <v>10.0128573</v>
      </c>
      <c r="AG140" s="773">
        <v>1.5508571609999999</v>
      </c>
      <c r="AH140" s="773">
        <v>47.66357095</v>
      </c>
      <c r="AI140" s="773">
        <v>9.9999998639999994</v>
      </c>
    </row>
    <row r="141" spans="22:35" ht="15" customHeight="1">
      <c r="W141" s="742">
        <v>29</v>
      </c>
      <c r="X141" s="773">
        <v>10.423571450000001</v>
      </c>
      <c r="Y141" s="773">
        <v>32.468857079999999</v>
      </c>
      <c r="Z141" s="773">
        <v>6.729428564</v>
      </c>
      <c r="AA141" s="773">
        <v>7.1615714349999999</v>
      </c>
      <c r="AB141" s="773">
        <v>3.4249999519999998</v>
      </c>
      <c r="AC141" s="774">
        <v>56.540714260000001</v>
      </c>
      <c r="AD141" s="773">
        <v>23.477142610000001</v>
      </c>
      <c r="AE141" s="773">
        <v>6.2828570089999998</v>
      </c>
      <c r="AF141" s="773">
        <v>10.001428600000001</v>
      </c>
      <c r="AG141" s="773">
        <v>2.1035714489999999</v>
      </c>
      <c r="AH141" s="773">
        <v>44.25</v>
      </c>
      <c r="AI141" s="773">
        <v>6.7128572460000004</v>
      </c>
    </row>
    <row r="142" spans="22:35" ht="15" customHeight="1">
      <c r="W142" s="742">
        <v>30</v>
      </c>
      <c r="X142" s="773">
        <v>10.043285640000001</v>
      </c>
      <c r="Y142" s="773">
        <v>32.112285890000003</v>
      </c>
      <c r="Z142" s="773">
        <v>5.6338571819999999</v>
      </c>
      <c r="AA142" s="773">
        <v>6.6714285440000003</v>
      </c>
      <c r="AB142" s="773">
        <v>2.8789999489999998</v>
      </c>
      <c r="AC142" s="774">
        <v>65.491856709999993</v>
      </c>
      <c r="AD142" s="773">
        <v>21.095714300000001</v>
      </c>
      <c r="AE142" s="773">
        <v>5.8057142669999999</v>
      </c>
      <c r="AF142" s="773">
        <v>10.01142883</v>
      </c>
      <c r="AG142" s="773">
        <v>1.8491428750000001</v>
      </c>
      <c r="AH142" s="773">
        <v>42.498571668352326</v>
      </c>
      <c r="AI142" s="773">
        <v>6.0797142300000004</v>
      </c>
    </row>
    <row r="143" spans="22:35" ht="15" customHeight="1">
      <c r="W143" s="742">
        <v>31</v>
      </c>
      <c r="X143" s="773">
        <v>10.086428642272944</v>
      </c>
      <c r="Y143" s="773">
        <v>29.132714407784558</v>
      </c>
      <c r="Z143" s="773">
        <v>5.181999887738904</v>
      </c>
      <c r="AA143" s="773">
        <v>6.2387143543788328</v>
      </c>
      <c r="AB143" s="773">
        <v>2.9382856232779297</v>
      </c>
      <c r="AC143" s="774">
        <v>65.491856711251344</v>
      </c>
      <c r="AD143" s="773">
        <v>20.037142889840243</v>
      </c>
      <c r="AE143" s="773">
        <v>5.4814286231994549</v>
      </c>
      <c r="AF143" s="773">
        <v>10.011428833007772</v>
      </c>
      <c r="AG143" s="773">
        <v>1.8019999946866672</v>
      </c>
      <c r="AH143" s="773">
        <v>39.98428617204933</v>
      </c>
      <c r="AI143" s="773">
        <v>4.9059999329703157</v>
      </c>
    </row>
    <row r="144" spans="22:35" ht="15" customHeight="1">
      <c r="V144" s="742">
        <v>32</v>
      </c>
      <c r="W144" s="742">
        <v>32</v>
      </c>
      <c r="X144" s="773">
        <v>12.08228561</v>
      </c>
      <c r="Y144" s="773">
        <v>34.150143489999998</v>
      </c>
      <c r="Z144" s="773">
        <v>4.8032856669999999</v>
      </c>
      <c r="AA144" s="773">
        <v>6.1697142459999998</v>
      </c>
      <c r="AB144" s="773">
        <v>3.2030000689999998</v>
      </c>
      <c r="AC144" s="774">
        <v>49.942714418571427</v>
      </c>
      <c r="AD144" s="773">
        <v>23.275714059999999</v>
      </c>
      <c r="AE144" s="773">
        <v>5.8257142479999997</v>
      </c>
      <c r="AF144" s="773">
        <v>10.004285810000001</v>
      </c>
      <c r="AG144" s="773">
        <v>1.2214285650000001</v>
      </c>
      <c r="AH144" s="773">
        <v>36.654999320000002</v>
      </c>
      <c r="AI144" s="773">
        <v>4.0242800000000001</v>
      </c>
    </row>
    <row r="145" spans="1:35" ht="15" customHeight="1">
      <c r="W145" s="742">
        <v>33</v>
      </c>
      <c r="X145" s="773">
        <v>11.874000004359614</v>
      </c>
      <c r="Y145" s="773">
        <v>35.225571223667643</v>
      </c>
      <c r="Z145" s="773">
        <v>4.3821428843906904</v>
      </c>
      <c r="AA145" s="773">
        <v>6.3728570940000004</v>
      </c>
      <c r="AB145" s="773">
        <v>2.841857144</v>
      </c>
      <c r="AC145" s="774">
        <v>57.183571406773112</v>
      </c>
      <c r="AD145" s="773">
        <v>22.619999750000002</v>
      </c>
      <c r="AE145" s="773">
        <v>5.5228571210000004</v>
      </c>
      <c r="AF145" s="773">
        <v>10</v>
      </c>
      <c r="AG145" s="773">
        <v>1.3032857349940685</v>
      </c>
      <c r="AH145" s="773">
        <v>35.152857099999999</v>
      </c>
      <c r="AI145" s="773">
        <v>4.354285752</v>
      </c>
    </row>
    <row r="146" spans="1:35" ht="15" customHeight="1">
      <c r="W146" s="742">
        <v>34</v>
      </c>
      <c r="X146" s="773">
        <v>10.842857090000001</v>
      </c>
      <c r="Y146" s="773">
        <v>35.168570930000001</v>
      </c>
      <c r="Z146" s="773">
        <v>13.837000059999999</v>
      </c>
      <c r="AA146" s="773">
        <v>6.1195714130000001</v>
      </c>
      <c r="AB146" s="773">
        <v>3.058000088</v>
      </c>
      <c r="AC146" s="774">
        <v>49.366142269999997</v>
      </c>
      <c r="AD146" s="773">
        <v>25.04757145</v>
      </c>
      <c r="AE146" s="773">
        <v>5.8727143149999996</v>
      </c>
      <c r="AF146" s="773">
        <v>10.00857162</v>
      </c>
      <c r="AG146" s="773">
        <v>1.2842857160000001</v>
      </c>
      <c r="AH146" s="773">
        <v>34.115715029999997</v>
      </c>
      <c r="AI146" s="773">
        <v>4.3511429509999999</v>
      </c>
    </row>
    <row r="147" spans="1:35" ht="15" customHeight="1">
      <c r="W147" s="742">
        <v>35</v>
      </c>
      <c r="X147" s="773">
        <v>10.48142842</v>
      </c>
      <c r="Y147" s="773">
        <v>37.824428560000001</v>
      </c>
      <c r="Z147" s="773">
        <v>3.922857182</v>
      </c>
      <c r="AA147" s="773">
        <v>5.9814286230000002</v>
      </c>
      <c r="AB147" s="773">
        <v>1.506999969</v>
      </c>
      <c r="AC147" s="774">
        <v>56.934856959999998</v>
      </c>
      <c r="AD147" s="773">
        <v>21.374285830000002</v>
      </c>
      <c r="AE147" s="773">
        <v>4.9342857090000001</v>
      </c>
      <c r="AF147" s="773">
        <v>10.28714289</v>
      </c>
      <c r="AG147" s="773">
        <v>1.5979999810000001</v>
      </c>
      <c r="AH147" s="773">
        <v>30.92</v>
      </c>
      <c r="AI147" s="773">
        <v>5.3042856629999999</v>
      </c>
    </row>
    <row r="148" spans="1:35" ht="15" customHeight="1">
      <c r="V148" s="742">
        <v>36</v>
      </c>
      <c r="W148" s="742">
        <v>36</v>
      </c>
      <c r="X148" s="773">
        <v>11.85</v>
      </c>
      <c r="Y148" s="773">
        <v>39.78</v>
      </c>
      <c r="Z148" s="773">
        <v>4.9800000000000004</v>
      </c>
      <c r="AA148" s="773">
        <v>6.03</v>
      </c>
      <c r="AB148" s="773">
        <v>2.8</v>
      </c>
      <c r="AC148" s="774">
        <v>48.51</v>
      </c>
      <c r="AD148" s="773">
        <v>22.661428449999999</v>
      </c>
      <c r="AE148" s="773">
        <v>4.9800000000000004</v>
      </c>
      <c r="AF148" s="773">
        <v>11.01</v>
      </c>
      <c r="AG148" s="773">
        <v>1.63</v>
      </c>
      <c r="AH148" s="773">
        <v>30.922143120000001</v>
      </c>
      <c r="AI148" s="773">
        <v>7.46</v>
      </c>
    </row>
    <row r="149" spans="1:35" ht="15" customHeight="1">
      <c r="W149" s="742">
        <v>37</v>
      </c>
      <c r="X149" s="773">
        <v>12.08</v>
      </c>
      <c r="Y149" s="773">
        <v>44.25</v>
      </c>
      <c r="Z149" s="773">
        <v>4.92</v>
      </c>
      <c r="AA149" s="773">
        <v>6.03</v>
      </c>
      <c r="AB149" s="773">
        <v>2.37</v>
      </c>
      <c r="AC149" s="774">
        <v>43.99</v>
      </c>
      <c r="AD149" s="773">
        <v>19.149999999999999</v>
      </c>
      <c r="AE149" s="773">
        <v>5.31</v>
      </c>
      <c r="AF149" s="773">
        <v>11</v>
      </c>
      <c r="AG149" s="773">
        <v>1.59</v>
      </c>
      <c r="AH149" s="773">
        <v>29.33</v>
      </c>
      <c r="AI149" s="773">
        <v>7.79</v>
      </c>
    </row>
    <row r="150" spans="1:35" ht="15" customHeight="1">
      <c r="W150" s="742">
        <v>38</v>
      </c>
      <c r="X150" s="773">
        <v>11.88371427</v>
      </c>
      <c r="Y150" s="773">
        <v>41.311858039999997</v>
      </c>
      <c r="Z150" s="773">
        <v>4.6447142870000002</v>
      </c>
      <c r="AA150" s="773">
        <v>6.5951428410000004</v>
      </c>
      <c r="AB150" s="773">
        <v>3.0060000420000001</v>
      </c>
      <c r="AC150" s="774">
        <v>47.220570700000003</v>
      </c>
      <c r="AD150" s="773">
        <v>22.304285589999999</v>
      </c>
      <c r="AE150" s="773">
        <v>5.581428528</v>
      </c>
      <c r="AF150" s="773">
        <v>10.85142858</v>
      </c>
      <c r="AG150" s="773">
        <v>1.5402856890000001</v>
      </c>
      <c r="AH150" s="773">
        <v>34.179286410000003</v>
      </c>
      <c r="AI150" s="773">
        <v>8.5442856379999998</v>
      </c>
    </row>
    <row r="151" spans="1:35" ht="15" customHeight="1">
      <c r="V151" s="742">
        <v>39</v>
      </c>
      <c r="W151" s="742">
        <v>39</v>
      </c>
      <c r="X151" s="773">
        <v>13.06</v>
      </c>
      <c r="Y151" s="773">
        <v>41.13</v>
      </c>
      <c r="Z151" s="773">
        <v>4.2699999999999996</v>
      </c>
      <c r="AA151" s="773">
        <v>6.84</v>
      </c>
      <c r="AB151" s="773">
        <v>3.32</v>
      </c>
      <c r="AC151" s="774">
        <v>63.05</v>
      </c>
      <c r="AD151" s="773">
        <v>48.7</v>
      </c>
      <c r="AE151" s="773">
        <v>7.81</v>
      </c>
      <c r="AF151" s="773">
        <v>11.15</v>
      </c>
      <c r="AG151" s="773">
        <v>1.32</v>
      </c>
      <c r="AH151" s="773">
        <v>38.82</v>
      </c>
      <c r="AI151" s="773">
        <v>6.81</v>
      </c>
    </row>
    <row r="152" spans="1:35" ht="15" customHeight="1">
      <c r="W152" s="742">
        <v>40</v>
      </c>
      <c r="X152" s="773">
        <v>15.95</v>
      </c>
      <c r="Y152" s="773">
        <v>46.47</v>
      </c>
      <c r="Z152" s="773">
        <v>5.36</v>
      </c>
      <c r="AA152" s="773">
        <v>7.69</v>
      </c>
      <c r="AB152" s="773">
        <v>3.16</v>
      </c>
      <c r="AC152" s="774">
        <v>61.54</v>
      </c>
      <c r="AD152" s="773">
        <v>37.93</v>
      </c>
      <c r="AE152" s="773">
        <v>7.92</v>
      </c>
      <c r="AF152" s="773">
        <v>11.01</v>
      </c>
      <c r="AG152" s="773">
        <v>1.38</v>
      </c>
      <c r="AH152" s="773">
        <v>43.88</v>
      </c>
      <c r="AI152" s="773">
        <v>6.28</v>
      </c>
    </row>
    <row r="153" spans="1:35" ht="8.85" customHeight="1">
      <c r="W153" s="742">
        <v>41</v>
      </c>
      <c r="X153" s="773">
        <v>15.85</v>
      </c>
      <c r="Y153" s="773">
        <v>37.270000000000003</v>
      </c>
      <c r="Z153" s="773">
        <v>6.97</v>
      </c>
      <c r="AA153" s="773">
        <v>7.1</v>
      </c>
      <c r="AB153" s="773">
        <v>2.9</v>
      </c>
      <c r="AC153" s="774">
        <v>58.12</v>
      </c>
      <c r="AD153" s="773">
        <v>48.92</v>
      </c>
      <c r="AE153" s="773">
        <v>8.59</v>
      </c>
      <c r="AF153" s="773">
        <v>11</v>
      </c>
      <c r="AG153" s="773">
        <v>1.32</v>
      </c>
      <c r="AH153" s="773">
        <v>45.63</v>
      </c>
      <c r="AI153" s="773">
        <v>9.93</v>
      </c>
    </row>
    <row r="154" spans="1:35" ht="8.85" customHeight="1">
      <c r="W154" s="742">
        <v>42</v>
      </c>
      <c r="X154" s="773">
        <v>15.55</v>
      </c>
      <c r="Y154" s="773">
        <v>48.57</v>
      </c>
      <c r="Z154" s="773">
        <v>11.1</v>
      </c>
      <c r="AA154" s="773">
        <v>6.76</v>
      </c>
      <c r="AB154" s="773">
        <v>2.87</v>
      </c>
      <c r="AC154" s="774">
        <v>58.89</v>
      </c>
      <c r="AD154" s="773">
        <v>55.62</v>
      </c>
      <c r="AE154" s="773">
        <v>9.51</v>
      </c>
      <c r="AF154" s="773">
        <v>11.01</v>
      </c>
      <c r="AG154" s="773">
        <v>1.22</v>
      </c>
      <c r="AH154" s="773">
        <v>52.62</v>
      </c>
      <c r="AI154" s="773">
        <v>9.68</v>
      </c>
    </row>
    <row r="155" spans="1:35" ht="8.85" customHeight="1">
      <c r="A155" s="197"/>
      <c r="B155" s="197"/>
      <c r="C155" s="197"/>
      <c r="D155" s="197"/>
      <c r="E155" s="197"/>
      <c r="F155" s="197"/>
      <c r="G155" s="197"/>
      <c r="H155" s="197"/>
      <c r="I155" s="197"/>
      <c r="V155" s="742">
        <v>43</v>
      </c>
      <c r="W155" s="742">
        <v>43</v>
      </c>
      <c r="X155" s="773">
        <v>13.17</v>
      </c>
      <c r="Y155" s="773">
        <v>35.32</v>
      </c>
      <c r="Z155" s="773">
        <v>6.01</v>
      </c>
      <c r="AA155" s="773">
        <v>6.53</v>
      </c>
      <c r="AB155" s="773">
        <v>2.37</v>
      </c>
      <c r="AC155" s="774">
        <v>69.2</v>
      </c>
      <c r="AD155" s="773">
        <v>54.58</v>
      </c>
      <c r="AE155" s="773">
        <v>8.23</v>
      </c>
      <c r="AF155" s="773">
        <v>11.01</v>
      </c>
      <c r="AG155" s="773">
        <v>1.35</v>
      </c>
      <c r="AH155" s="773">
        <v>50.71</v>
      </c>
      <c r="AI155" s="773">
        <v>10.33</v>
      </c>
    </row>
    <row r="156" spans="1:35" ht="8.85" customHeight="1">
      <c r="A156" s="197"/>
      <c r="B156" s="197"/>
      <c r="C156" s="197"/>
      <c r="D156" s="197"/>
      <c r="E156" s="197"/>
      <c r="F156" s="197"/>
      <c r="G156" s="197"/>
      <c r="H156" s="197"/>
      <c r="I156" s="197"/>
      <c r="W156" s="742">
        <v>44</v>
      </c>
      <c r="X156" s="773">
        <v>13.18</v>
      </c>
      <c r="Y156" s="773">
        <v>36.83</v>
      </c>
      <c r="Z156" s="773">
        <v>4.57</v>
      </c>
      <c r="AA156" s="773">
        <v>7.58</v>
      </c>
      <c r="AB156" s="773">
        <v>4.8899999999999997</v>
      </c>
      <c r="AC156" s="774">
        <v>51.59</v>
      </c>
      <c r="AD156" s="773">
        <v>57.65</v>
      </c>
      <c r="AE156" s="773">
        <v>7.72</v>
      </c>
      <c r="AF156" s="773">
        <v>11.01</v>
      </c>
      <c r="AG156" s="773">
        <v>1.47</v>
      </c>
      <c r="AH156" s="773">
        <v>48.41</v>
      </c>
      <c r="AI156" s="773">
        <v>11.29</v>
      </c>
    </row>
    <row r="157" spans="1:35" ht="8.85" customHeight="1">
      <c r="A157" s="197"/>
      <c r="B157" s="197"/>
      <c r="C157" s="197"/>
      <c r="D157" s="197"/>
      <c r="E157" s="197"/>
      <c r="F157" s="197"/>
      <c r="G157" s="197"/>
      <c r="H157" s="197"/>
      <c r="I157" s="197"/>
      <c r="W157" s="742">
        <v>45</v>
      </c>
      <c r="X157" s="773">
        <v>13.49</v>
      </c>
      <c r="Y157" s="773">
        <v>39.520000000000003</v>
      </c>
      <c r="Z157" s="773">
        <v>4.83</v>
      </c>
      <c r="AA157" s="773">
        <v>6.95</v>
      </c>
      <c r="AB157" s="773">
        <v>1.61</v>
      </c>
      <c r="AC157" s="774">
        <v>72.92</v>
      </c>
      <c r="AD157" s="773">
        <v>67.069999999999993</v>
      </c>
      <c r="AE157" s="773">
        <v>6.9</v>
      </c>
      <c r="AF157" s="773">
        <v>11</v>
      </c>
      <c r="AG157" s="773">
        <v>1.42</v>
      </c>
      <c r="AH157" s="773">
        <v>47.24</v>
      </c>
      <c r="AI157" s="773">
        <v>9</v>
      </c>
    </row>
    <row r="158" spans="1:35" ht="8.85" customHeight="1">
      <c r="A158" s="197"/>
      <c r="B158" s="197"/>
      <c r="C158" s="197"/>
      <c r="D158" s="197"/>
      <c r="E158" s="197"/>
      <c r="F158" s="197"/>
      <c r="G158" s="197"/>
      <c r="H158" s="197"/>
      <c r="I158" s="197"/>
      <c r="W158" s="742">
        <v>46</v>
      </c>
      <c r="X158" s="773">
        <v>15.4</v>
      </c>
      <c r="Y158" s="773">
        <v>53.38</v>
      </c>
      <c r="Z158" s="773">
        <v>3.73</v>
      </c>
      <c r="AA158" s="773">
        <v>6.86</v>
      </c>
      <c r="AB158" s="773">
        <v>1.64</v>
      </c>
      <c r="AC158" s="774">
        <v>58.4</v>
      </c>
      <c r="AD158" s="773">
        <v>34.979999999999997</v>
      </c>
      <c r="AE158" s="773">
        <v>5.07</v>
      </c>
      <c r="AF158" s="773">
        <v>11.01</v>
      </c>
      <c r="AG158" s="773">
        <v>1.38</v>
      </c>
      <c r="AH158" s="773">
        <v>40.61</v>
      </c>
      <c r="AI158" s="773">
        <v>8.81</v>
      </c>
    </row>
    <row r="159" spans="1:35" ht="8.85" customHeight="1">
      <c r="A159" s="197"/>
      <c r="B159" s="197"/>
      <c r="C159" s="197"/>
      <c r="D159" s="197"/>
      <c r="E159" s="197"/>
      <c r="F159" s="197"/>
      <c r="G159" s="197"/>
      <c r="H159" s="197"/>
      <c r="I159" s="197"/>
      <c r="W159" s="742">
        <v>47</v>
      </c>
      <c r="X159" s="773">
        <v>16.41</v>
      </c>
      <c r="Y159" s="773">
        <v>61.85</v>
      </c>
      <c r="Z159" s="773">
        <v>2.52</v>
      </c>
      <c r="AA159" s="773">
        <v>6.99</v>
      </c>
      <c r="AB159" s="773">
        <v>1.51</v>
      </c>
      <c r="AC159" s="774">
        <v>52.55</v>
      </c>
      <c r="AD159" s="773">
        <v>29.08</v>
      </c>
      <c r="AE159" s="773">
        <v>4.2699999999999996</v>
      </c>
      <c r="AF159" s="773">
        <v>11</v>
      </c>
      <c r="AG159" s="773">
        <v>1.63</v>
      </c>
      <c r="AH159" s="773">
        <v>41.63</v>
      </c>
      <c r="AI159" s="773">
        <v>9.35</v>
      </c>
    </row>
    <row r="160" spans="1:35" ht="8.85" customHeight="1">
      <c r="A160" s="197"/>
      <c r="B160" s="197"/>
      <c r="C160" s="197"/>
      <c r="D160" s="197"/>
      <c r="E160" s="197"/>
      <c r="F160" s="197"/>
      <c r="G160" s="197"/>
      <c r="H160" s="197"/>
      <c r="I160" s="197"/>
      <c r="V160" s="742">
        <v>48</v>
      </c>
      <c r="W160" s="742">
        <v>48</v>
      </c>
      <c r="X160" s="773">
        <v>16.329999999999998</v>
      </c>
      <c r="Y160" s="773">
        <v>65.33</v>
      </c>
      <c r="Z160" s="773">
        <v>3.57</v>
      </c>
      <c r="AA160" s="773">
        <v>7.11</v>
      </c>
      <c r="AB160" s="773">
        <v>1.47</v>
      </c>
      <c r="AC160" s="774">
        <v>53.43</v>
      </c>
      <c r="AD160" s="773">
        <v>88.06</v>
      </c>
      <c r="AE160" s="773">
        <v>7.88</v>
      </c>
      <c r="AF160" s="773">
        <v>10.86</v>
      </c>
      <c r="AG160" s="773">
        <v>1.6</v>
      </c>
      <c r="AH160" s="773">
        <v>41.01</v>
      </c>
      <c r="AI160" s="773">
        <v>14.19</v>
      </c>
    </row>
    <row r="161" spans="1:35" ht="8.85" customHeight="1">
      <c r="A161" s="197"/>
      <c r="B161" s="197"/>
      <c r="C161" s="197"/>
      <c r="D161" s="197"/>
      <c r="E161" s="197"/>
      <c r="F161" s="197"/>
      <c r="G161" s="197"/>
      <c r="H161" s="197"/>
      <c r="I161" s="197"/>
      <c r="W161" s="742">
        <v>49</v>
      </c>
      <c r="X161" s="773">
        <v>20.239999999999998</v>
      </c>
      <c r="Y161" s="773">
        <v>66.680000000000007</v>
      </c>
      <c r="Z161" s="773">
        <v>6.1</v>
      </c>
      <c r="AA161" s="773">
        <v>8.43</v>
      </c>
      <c r="AB161" s="773">
        <v>2.2400000000000002</v>
      </c>
      <c r="AC161" s="774">
        <v>61.07</v>
      </c>
      <c r="AD161" s="773">
        <v>106.59</v>
      </c>
      <c r="AE161" s="773">
        <v>16.09</v>
      </c>
      <c r="AF161" s="773">
        <v>10.5</v>
      </c>
      <c r="AG161" s="773">
        <v>1.1200000000000001</v>
      </c>
      <c r="AH161" s="773">
        <v>83.6</v>
      </c>
      <c r="AI161" s="773">
        <v>22.62</v>
      </c>
    </row>
    <row r="162" spans="1:35" ht="8.85" customHeight="1">
      <c r="A162" s="197"/>
      <c r="B162" s="197"/>
      <c r="C162" s="197"/>
      <c r="D162" s="197"/>
      <c r="E162" s="197"/>
      <c r="F162" s="197"/>
      <c r="G162" s="197"/>
      <c r="H162" s="197"/>
      <c r="I162" s="197"/>
      <c r="W162" s="742">
        <v>50</v>
      </c>
      <c r="X162" s="773">
        <v>19.809999999999999</v>
      </c>
      <c r="Y162" s="773">
        <v>61.31</v>
      </c>
      <c r="Z162" s="773">
        <v>6.69</v>
      </c>
      <c r="AA162" s="773">
        <v>8.32</v>
      </c>
      <c r="AB162" s="773">
        <v>2.19</v>
      </c>
      <c r="AC162" s="774">
        <v>78.02</v>
      </c>
      <c r="AD162" s="773">
        <v>104.79</v>
      </c>
      <c r="AE162" s="773">
        <v>18.649999999999999</v>
      </c>
      <c r="AF162" s="773">
        <v>10.51</v>
      </c>
      <c r="AG162" s="773">
        <v>1.1399999999999999</v>
      </c>
      <c r="AH162" s="773">
        <v>66.8</v>
      </c>
      <c r="AI162" s="773">
        <v>22.62</v>
      </c>
    </row>
    <row r="163" spans="1:35" ht="8.85" customHeight="1">
      <c r="A163" s="197"/>
      <c r="B163" s="197"/>
      <c r="C163" s="197"/>
      <c r="D163" s="197"/>
      <c r="E163" s="197"/>
      <c r="F163" s="197"/>
      <c r="G163" s="197"/>
      <c r="H163" s="197"/>
      <c r="I163" s="197"/>
      <c r="W163" s="742">
        <v>51</v>
      </c>
      <c r="X163" s="773">
        <v>21.91</v>
      </c>
      <c r="Y163" s="773">
        <v>70.790000000000006</v>
      </c>
      <c r="Z163" s="773">
        <v>13.15</v>
      </c>
      <c r="AA163" s="773">
        <v>9.08</v>
      </c>
      <c r="AB163" s="773">
        <v>3.71</v>
      </c>
      <c r="AC163" s="774">
        <v>67.64</v>
      </c>
      <c r="AD163" s="773">
        <v>69.61</v>
      </c>
      <c r="AE163" s="773">
        <v>11.22</v>
      </c>
      <c r="AF163" s="773">
        <v>10.5</v>
      </c>
      <c r="AG163" s="773">
        <v>1.37</v>
      </c>
      <c r="AH163" s="773">
        <v>55.42</v>
      </c>
      <c r="AI163" s="773">
        <v>17.489999999999998</v>
      </c>
    </row>
    <row r="164" spans="1:35" ht="8.85" customHeight="1">
      <c r="A164" s="197"/>
      <c r="B164" s="197"/>
      <c r="C164" s="197"/>
      <c r="D164" s="197"/>
      <c r="E164" s="197"/>
      <c r="F164" s="197"/>
      <c r="G164" s="197"/>
      <c r="H164" s="197"/>
      <c r="I164" s="197"/>
      <c r="V164" s="742">
        <v>52</v>
      </c>
      <c r="W164" s="742">
        <v>52</v>
      </c>
      <c r="X164" s="773">
        <v>22</v>
      </c>
      <c r="Y164" s="773">
        <v>77.430000000000007</v>
      </c>
      <c r="Z164" s="773">
        <v>17.760000000000002</v>
      </c>
      <c r="AA164" s="773">
        <v>8.42</v>
      </c>
      <c r="AB164" s="773">
        <v>3.57</v>
      </c>
      <c r="AC164" s="774">
        <v>56.19</v>
      </c>
      <c r="AD164" s="773">
        <v>58.45</v>
      </c>
      <c r="AE164" s="773">
        <v>8.01</v>
      </c>
      <c r="AF164" s="773">
        <v>10.51</v>
      </c>
      <c r="AG164" s="773">
        <v>1.53</v>
      </c>
      <c r="AH164" s="773">
        <v>59.55</v>
      </c>
      <c r="AI164" s="773">
        <v>18.61</v>
      </c>
    </row>
    <row r="165" spans="1:35" ht="8.85" customHeight="1">
      <c r="A165" s="197"/>
      <c r="B165" s="197"/>
      <c r="C165" s="197"/>
      <c r="D165" s="197"/>
      <c r="E165" s="197"/>
      <c r="F165" s="197"/>
      <c r="G165" s="197"/>
      <c r="H165" s="197"/>
      <c r="I165" s="197"/>
      <c r="U165" s="761">
        <v>2017</v>
      </c>
      <c r="V165" s="789">
        <v>1</v>
      </c>
      <c r="W165" s="760">
        <v>1</v>
      </c>
      <c r="X165" s="773">
        <v>41.55</v>
      </c>
      <c r="Y165" s="773">
        <v>103.58</v>
      </c>
      <c r="Z165" s="773">
        <v>29.67</v>
      </c>
      <c r="AA165" s="773">
        <v>13.85</v>
      </c>
      <c r="AB165" s="773">
        <v>11.3</v>
      </c>
      <c r="AC165" s="774">
        <v>104.02</v>
      </c>
      <c r="AD165" s="773">
        <v>148.43</v>
      </c>
      <c r="AE165" s="773">
        <v>24.1</v>
      </c>
      <c r="AF165" s="773">
        <v>10.220000000000001</v>
      </c>
      <c r="AG165" s="773">
        <v>3.28</v>
      </c>
      <c r="AH165" s="773">
        <v>89.46</v>
      </c>
      <c r="AI165" s="773">
        <v>25.43</v>
      </c>
    </row>
    <row r="166" spans="1:35" ht="8.85" customHeight="1">
      <c r="A166" s="197"/>
      <c r="B166" s="197"/>
      <c r="C166" s="197"/>
      <c r="D166" s="197"/>
      <c r="E166" s="197"/>
      <c r="F166" s="197"/>
      <c r="G166" s="197"/>
      <c r="H166" s="197"/>
      <c r="I166" s="197"/>
      <c r="U166" s="761"/>
      <c r="V166" s="789"/>
      <c r="W166" s="760">
        <v>2</v>
      </c>
      <c r="X166" s="773">
        <v>39.6</v>
      </c>
      <c r="Y166" s="773">
        <v>105.01</v>
      </c>
      <c r="Z166" s="773">
        <v>51.2</v>
      </c>
      <c r="AA166" s="773">
        <v>14.96</v>
      </c>
      <c r="AB166" s="773">
        <v>15.4</v>
      </c>
      <c r="AC166" s="774">
        <v>143.97</v>
      </c>
      <c r="AD166" s="773">
        <v>175.88</v>
      </c>
      <c r="AE166" s="773">
        <v>33.74</v>
      </c>
      <c r="AF166" s="773">
        <v>10.17</v>
      </c>
      <c r="AG166" s="773">
        <v>6.45</v>
      </c>
      <c r="AH166" s="773">
        <v>178.14</v>
      </c>
      <c r="AI166" s="773">
        <v>55.67</v>
      </c>
    </row>
    <row r="167" spans="1:35" ht="8.85" customHeight="1">
      <c r="A167" s="197"/>
      <c r="B167" s="197"/>
      <c r="C167" s="197"/>
      <c r="D167" s="197"/>
      <c r="E167" s="197"/>
      <c r="F167" s="197"/>
      <c r="G167" s="197"/>
      <c r="H167" s="197"/>
      <c r="I167" s="197"/>
      <c r="U167" s="761"/>
      <c r="V167" s="789"/>
      <c r="W167" s="760">
        <v>3</v>
      </c>
      <c r="X167" s="773">
        <v>73.650000000000006</v>
      </c>
      <c r="Y167" s="773">
        <v>137.41</v>
      </c>
      <c r="Z167" s="773">
        <v>43.26</v>
      </c>
      <c r="AA167" s="773">
        <v>28.98</v>
      </c>
      <c r="AB167" s="773">
        <v>21.94</v>
      </c>
      <c r="AC167" s="774">
        <v>355.12</v>
      </c>
      <c r="AD167" s="773">
        <v>177.57</v>
      </c>
      <c r="AE167" s="773">
        <v>35.49</v>
      </c>
      <c r="AF167" s="773">
        <v>10</v>
      </c>
      <c r="AG167" s="773">
        <v>9.0500000000000007</v>
      </c>
      <c r="AH167" s="773">
        <v>174.94</v>
      </c>
      <c r="AI167" s="773">
        <v>58.31</v>
      </c>
    </row>
    <row r="168" spans="1:35" ht="8.85" customHeight="1">
      <c r="A168" s="197"/>
      <c r="B168" s="197"/>
      <c r="C168" s="197"/>
      <c r="D168" s="197"/>
      <c r="E168" s="197"/>
      <c r="F168" s="197"/>
      <c r="G168" s="197"/>
      <c r="H168" s="197"/>
      <c r="I168" s="197"/>
      <c r="U168" s="761"/>
      <c r="V168" s="789">
        <v>4</v>
      </c>
      <c r="W168" s="760">
        <v>4</v>
      </c>
      <c r="X168" s="773">
        <v>65.03</v>
      </c>
      <c r="Y168" s="773">
        <v>127.83</v>
      </c>
      <c r="Z168" s="773">
        <v>32.72</v>
      </c>
      <c r="AA168" s="773">
        <v>30.46</v>
      </c>
      <c r="AB168" s="773">
        <v>23.91</v>
      </c>
      <c r="AC168" s="774">
        <v>519.4</v>
      </c>
      <c r="AD168" s="773">
        <v>205.76</v>
      </c>
      <c r="AE168" s="773">
        <v>48.48</v>
      </c>
      <c r="AF168" s="773">
        <v>10</v>
      </c>
      <c r="AG168" s="773">
        <v>2.4300000000000002</v>
      </c>
      <c r="AH168" s="773">
        <v>141.31</v>
      </c>
      <c r="AI168" s="773">
        <v>47.49</v>
      </c>
    </row>
    <row r="169" spans="1:35" ht="8.85" customHeight="1">
      <c r="A169" s="197"/>
      <c r="B169" s="197"/>
      <c r="C169" s="197"/>
      <c r="D169" s="197"/>
      <c r="E169" s="197"/>
      <c r="F169" s="197"/>
      <c r="G169" s="197"/>
      <c r="H169" s="197"/>
      <c r="I169" s="197"/>
      <c r="W169" s="760">
        <v>5</v>
      </c>
      <c r="X169" s="742">
        <v>56.95</v>
      </c>
      <c r="Y169" s="742">
        <v>97.31</v>
      </c>
      <c r="Z169" s="742">
        <v>48.46</v>
      </c>
      <c r="AA169" s="742">
        <v>21.36</v>
      </c>
      <c r="AB169" s="742">
        <v>18.07</v>
      </c>
      <c r="AC169" s="742">
        <v>330.78</v>
      </c>
      <c r="AD169" s="742">
        <v>123.41</v>
      </c>
      <c r="AE169" s="742">
        <v>25.33</v>
      </c>
      <c r="AF169" s="742">
        <v>11.41</v>
      </c>
      <c r="AG169" s="742">
        <v>2.87</v>
      </c>
      <c r="AH169" s="742">
        <v>123.59</v>
      </c>
      <c r="AI169" s="742">
        <v>45.46</v>
      </c>
    </row>
    <row r="170" spans="1:35" ht="8.85" customHeight="1">
      <c r="A170" s="197"/>
      <c r="B170" s="197"/>
      <c r="C170" s="197"/>
      <c r="D170" s="197"/>
      <c r="E170" s="197"/>
      <c r="F170" s="197"/>
      <c r="G170" s="197"/>
      <c r="H170" s="197"/>
      <c r="I170" s="197"/>
      <c r="W170" s="742">
        <v>6</v>
      </c>
      <c r="X170" s="742">
        <v>61.87</v>
      </c>
      <c r="Y170" s="742">
        <v>123.44</v>
      </c>
      <c r="Z170" s="742">
        <v>72.52</v>
      </c>
      <c r="AA170" s="742">
        <v>25.42</v>
      </c>
      <c r="AB170" s="742">
        <v>21.42</v>
      </c>
      <c r="AC170" s="742">
        <v>200.58</v>
      </c>
      <c r="AD170" s="742">
        <v>108.48</v>
      </c>
      <c r="AE170" s="742">
        <v>22.99</v>
      </c>
      <c r="AF170" s="742">
        <v>10.57</v>
      </c>
      <c r="AG170" s="742">
        <v>3.01</v>
      </c>
      <c r="AH170" s="742">
        <v>85.48</v>
      </c>
      <c r="AI170" s="742">
        <v>8.9600000000000009</v>
      </c>
    </row>
    <row r="171" spans="1:35" ht="8.85" customHeight="1">
      <c r="A171" s="197"/>
      <c r="B171" s="197"/>
      <c r="C171" s="197"/>
      <c r="D171" s="197"/>
      <c r="E171" s="197"/>
      <c r="F171" s="197"/>
      <c r="G171" s="197"/>
      <c r="H171" s="197"/>
      <c r="I171" s="197"/>
      <c r="W171" s="742">
        <v>7</v>
      </c>
      <c r="X171" s="742">
        <v>77.569999999999993</v>
      </c>
      <c r="Y171" s="742">
        <v>145.02000000000001</v>
      </c>
      <c r="Z171" s="742">
        <v>59.16</v>
      </c>
      <c r="AA171" s="742">
        <v>35.43</v>
      </c>
      <c r="AB171" s="742">
        <v>25.12</v>
      </c>
      <c r="AC171" s="742">
        <v>393.69</v>
      </c>
      <c r="AD171" s="742">
        <v>144.62</v>
      </c>
      <c r="AE171" s="742">
        <v>39.44</v>
      </c>
      <c r="AF171" s="742">
        <v>10</v>
      </c>
      <c r="AG171" s="742">
        <v>2.88</v>
      </c>
      <c r="AH171" s="742">
        <v>100.57</v>
      </c>
      <c r="AI171" s="742">
        <v>9.42</v>
      </c>
    </row>
    <row r="172" spans="1:35" ht="8.85" customHeight="1">
      <c r="A172" s="197"/>
      <c r="B172" s="197"/>
      <c r="C172" s="197"/>
      <c r="D172" s="197"/>
      <c r="E172" s="197"/>
      <c r="F172" s="197"/>
      <c r="G172" s="197"/>
      <c r="H172" s="197"/>
      <c r="I172" s="197"/>
      <c r="V172" s="742">
        <v>8</v>
      </c>
      <c r="W172" s="742">
        <v>8</v>
      </c>
      <c r="X172" s="742">
        <v>86.94</v>
      </c>
      <c r="Y172" s="742">
        <v>175.03</v>
      </c>
      <c r="Z172" s="742">
        <v>24.36</v>
      </c>
      <c r="AA172" s="742">
        <v>30.45</v>
      </c>
      <c r="AB172" s="742">
        <v>23.33</v>
      </c>
      <c r="AC172" s="742">
        <v>345.37</v>
      </c>
      <c r="AD172" s="742">
        <v>140.63</v>
      </c>
      <c r="AE172" s="742">
        <v>30.47</v>
      </c>
      <c r="AF172" s="742">
        <v>9.58</v>
      </c>
      <c r="AG172" s="742">
        <v>2.0699999999999998</v>
      </c>
      <c r="AH172" s="742">
        <v>163.72999999999999</v>
      </c>
      <c r="AI172" s="742">
        <v>58.84</v>
      </c>
    </row>
    <row r="173" spans="1:35" ht="8.85" customHeight="1">
      <c r="A173" s="197"/>
      <c r="B173" s="197"/>
      <c r="C173" s="197"/>
      <c r="D173" s="197"/>
      <c r="E173" s="197"/>
      <c r="F173" s="197"/>
      <c r="G173" s="197"/>
      <c r="H173" s="197"/>
      <c r="I173" s="197"/>
      <c r="W173" s="742">
        <v>9</v>
      </c>
      <c r="X173" s="742">
        <v>85.13</v>
      </c>
      <c r="Y173" s="742">
        <v>206.14</v>
      </c>
      <c r="Z173" s="742">
        <v>39.07</v>
      </c>
      <c r="AA173" s="742">
        <v>37.72</v>
      </c>
      <c r="AB173" s="742">
        <v>24.83</v>
      </c>
      <c r="AC173" s="742">
        <v>567.22</v>
      </c>
      <c r="AD173" s="742">
        <v>245.85</v>
      </c>
      <c r="AE173" s="742">
        <v>67.56</v>
      </c>
      <c r="AF173" s="742">
        <v>9.01</v>
      </c>
      <c r="AG173" s="742">
        <v>7.33</v>
      </c>
      <c r="AH173" s="742">
        <v>285.31</v>
      </c>
      <c r="AI173" s="742">
        <v>102.26</v>
      </c>
    </row>
    <row r="174" spans="1:35" ht="8.85" customHeight="1">
      <c r="A174" s="197"/>
      <c r="B174" s="197"/>
      <c r="C174" s="197"/>
      <c r="D174" s="197"/>
      <c r="E174" s="197"/>
      <c r="F174" s="197"/>
      <c r="G174" s="197"/>
      <c r="H174" s="197"/>
      <c r="I174" s="197"/>
      <c r="W174" s="742">
        <v>10</v>
      </c>
      <c r="X174" s="742">
        <v>84.78</v>
      </c>
      <c r="Y174" s="742">
        <v>270.17</v>
      </c>
      <c r="Z174" s="742">
        <v>109.16</v>
      </c>
      <c r="AA174" s="742">
        <v>36.46</v>
      </c>
      <c r="AB174" s="742">
        <v>24.95</v>
      </c>
      <c r="AC174" s="742">
        <v>467.04</v>
      </c>
      <c r="AD174" s="742">
        <v>188.01</v>
      </c>
      <c r="AE174" s="742">
        <v>50.5</v>
      </c>
      <c r="AF174" s="742">
        <v>10.06</v>
      </c>
      <c r="AG174" s="742">
        <v>3.71</v>
      </c>
      <c r="AH174" s="742">
        <v>374.33</v>
      </c>
      <c r="AI174" s="742">
        <v>83.74</v>
      </c>
    </row>
    <row r="175" spans="1:35" ht="8.85" customHeight="1">
      <c r="A175" s="197"/>
      <c r="B175" s="197"/>
      <c r="C175" s="197"/>
      <c r="D175" s="197"/>
      <c r="E175" s="197"/>
      <c r="F175" s="197"/>
      <c r="G175" s="197"/>
      <c r="H175" s="197"/>
      <c r="I175" s="197"/>
      <c r="W175" s="742">
        <v>11</v>
      </c>
      <c r="X175" s="742">
        <v>84.78</v>
      </c>
      <c r="Y175" s="742">
        <v>376.42</v>
      </c>
      <c r="Z175" s="742">
        <v>188.18</v>
      </c>
      <c r="AA175" s="742">
        <v>35.590000000000003</v>
      </c>
      <c r="AB175" s="742">
        <v>26.89</v>
      </c>
      <c r="AC175" s="742">
        <v>448.3</v>
      </c>
      <c r="AD175" s="742">
        <v>169.95</v>
      </c>
      <c r="AE175" s="742">
        <v>51.21</v>
      </c>
      <c r="AF175" s="742">
        <v>26.15</v>
      </c>
      <c r="AG175" s="742">
        <v>8.66</v>
      </c>
      <c r="AH175" s="742">
        <v>219.86</v>
      </c>
      <c r="AI175" s="742">
        <v>62.42</v>
      </c>
    </row>
    <row r="176" spans="1:35" ht="8.85" customHeight="1">
      <c r="A176" s="197"/>
      <c r="B176" s="197"/>
      <c r="C176" s="197"/>
      <c r="D176" s="197"/>
      <c r="E176" s="197"/>
      <c r="F176" s="197"/>
      <c r="G176" s="197"/>
      <c r="H176" s="197"/>
      <c r="I176" s="197"/>
      <c r="V176" s="742">
        <v>12</v>
      </c>
      <c r="W176" s="742">
        <v>12</v>
      </c>
      <c r="X176" s="742">
        <v>106.16</v>
      </c>
      <c r="Y176" s="742">
        <v>351.57</v>
      </c>
      <c r="Z176" s="742">
        <v>159.6</v>
      </c>
      <c r="AA176" s="742">
        <v>37.82</v>
      </c>
      <c r="AB176" s="742">
        <v>20.6</v>
      </c>
      <c r="AC176" s="742">
        <v>350.87</v>
      </c>
      <c r="AD176" s="742">
        <v>146.01</v>
      </c>
      <c r="AE176" s="742">
        <v>38.08</v>
      </c>
      <c r="AF176" s="742">
        <v>12.43</v>
      </c>
      <c r="AG176" s="742">
        <v>5.63</v>
      </c>
      <c r="AH176" s="742">
        <v>190.11</v>
      </c>
      <c r="AI176" s="742">
        <v>52.01</v>
      </c>
    </row>
    <row r="177" spans="1:35" ht="8.85" customHeight="1">
      <c r="A177" s="197"/>
      <c r="B177" s="197"/>
      <c r="C177" s="197"/>
      <c r="D177" s="197"/>
      <c r="E177" s="197"/>
      <c r="F177" s="197"/>
      <c r="G177" s="197"/>
      <c r="H177" s="197"/>
      <c r="I177" s="197"/>
      <c r="W177" s="742">
        <v>13</v>
      </c>
      <c r="X177" s="742">
        <v>101.71</v>
      </c>
      <c r="Y177" s="742">
        <v>384.37</v>
      </c>
      <c r="Z177" s="742">
        <v>161.77000000000001</v>
      </c>
      <c r="AA177" s="742">
        <v>35.93</v>
      </c>
      <c r="AB177" s="742">
        <v>25.47</v>
      </c>
      <c r="AC177" s="742">
        <v>380.48</v>
      </c>
      <c r="AD177" s="742">
        <v>173.02</v>
      </c>
      <c r="AE177" s="742">
        <v>38.869999999999997</v>
      </c>
      <c r="AF177" s="742">
        <v>11.98</v>
      </c>
      <c r="AG177" s="742">
        <v>5.83</v>
      </c>
      <c r="AH177" s="742">
        <v>272.08999999999997</v>
      </c>
      <c r="AI177" s="742">
        <v>65.430000000000007</v>
      </c>
    </row>
    <row r="178" spans="1:35" ht="8.85" customHeight="1">
      <c r="A178" s="197"/>
      <c r="B178" s="197"/>
      <c r="C178" s="197"/>
      <c r="D178" s="197"/>
      <c r="E178" s="197"/>
      <c r="F178" s="197"/>
      <c r="G178" s="197"/>
      <c r="H178" s="197"/>
      <c r="I178" s="197"/>
      <c r="W178" s="742">
        <v>14</v>
      </c>
      <c r="X178" s="742">
        <v>83.1</v>
      </c>
      <c r="Y178" s="742">
        <v>337.84</v>
      </c>
      <c r="Z178" s="742">
        <v>115.43</v>
      </c>
      <c r="AA178" s="742">
        <v>42.9</v>
      </c>
      <c r="AB178" s="742">
        <v>27.42</v>
      </c>
      <c r="AC178" s="742">
        <v>427.28</v>
      </c>
      <c r="AD178" s="742">
        <v>137.65</v>
      </c>
      <c r="AE178" s="742">
        <v>35.950000000000003</v>
      </c>
      <c r="AF178" s="742">
        <v>28.72</v>
      </c>
      <c r="AG178" s="742">
        <v>4.95</v>
      </c>
      <c r="AH178" s="742">
        <v>301.82</v>
      </c>
      <c r="AI178" s="742">
        <v>71.06</v>
      </c>
    </row>
    <row r="179" spans="1:35" ht="8.85" customHeight="1">
      <c r="A179" s="197"/>
      <c r="B179" s="197"/>
      <c r="C179" s="197"/>
      <c r="D179" s="197"/>
      <c r="E179" s="197"/>
      <c r="F179" s="197"/>
      <c r="G179" s="197"/>
      <c r="H179" s="197"/>
      <c r="I179" s="197"/>
      <c r="W179" s="742">
        <v>15</v>
      </c>
      <c r="X179" s="742">
        <v>61.23</v>
      </c>
      <c r="Y179" s="742">
        <v>282.32</v>
      </c>
      <c r="Z179" s="742">
        <v>98.92</v>
      </c>
      <c r="AA179" s="742">
        <v>31.19</v>
      </c>
      <c r="AB179" s="742">
        <v>20.8</v>
      </c>
      <c r="AC179" s="742">
        <v>334.14</v>
      </c>
      <c r="AD179" s="742">
        <v>129.9</v>
      </c>
      <c r="AE179" s="742">
        <v>29.93</v>
      </c>
      <c r="AF179" s="742">
        <v>16.28</v>
      </c>
      <c r="AG179" s="742">
        <v>1.82</v>
      </c>
      <c r="AH179" s="742">
        <v>203.49</v>
      </c>
      <c r="AI179" s="742">
        <v>77.099999999999994</v>
      </c>
    </row>
    <row r="180" spans="1:35" ht="8.85" customHeight="1">
      <c r="A180" s="197"/>
      <c r="B180" s="197"/>
      <c r="C180" s="197"/>
      <c r="D180" s="197"/>
      <c r="E180" s="197"/>
      <c r="F180" s="197"/>
      <c r="G180" s="197"/>
      <c r="H180" s="197"/>
      <c r="I180" s="197"/>
      <c r="V180" s="742">
        <v>16</v>
      </c>
      <c r="W180" s="742">
        <v>16</v>
      </c>
      <c r="X180" s="742">
        <v>49.8</v>
      </c>
      <c r="Y180" s="742">
        <v>191.65</v>
      </c>
      <c r="Z180" s="742">
        <v>82.48</v>
      </c>
      <c r="AA180" s="742">
        <v>22.8</v>
      </c>
      <c r="AB180" s="742">
        <v>15.73</v>
      </c>
      <c r="AC180" s="742">
        <v>218.96</v>
      </c>
      <c r="AD180" s="742">
        <v>100.66</v>
      </c>
      <c r="AE180" s="742">
        <v>21.85</v>
      </c>
      <c r="AF180" s="742">
        <v>15.43</v>
      </c>
      <c r="AG180" s="742">
        <v>2.33</v>
      </c>
      <c r="AH180" s="742">
        <v>155.33000000000001</v>
      </c>
      <c r="AI180" s="742">
        <v>48.77</v>
      </c>
    </row>
    <row r="181" spans="1:35" ht="8.85" customHeight="1">
      <c r="A181" s="197"/>
      <c r="B181" s="197"/>
      <c r="C181" s="197"/>
      <c r="D181" s="197"/>
      <c r="E181" s="197"/>
      <c r="F181" s="197"/>
      <c r="G181" s="197"/>
      <c r="H181" s="197"/>
      <c r="I181" s="197"/>
      <c r="W181" s="742">
        <v>17</v>
      </c>
      <c r="X181" s="742">
        <v>40.21</v>
      </c>
      <c r="Y181" s="742">
        <v>160.35</v>
      </c>
      <c r="Z181" s="742">
        <v>77.02</v>
      </c>
      <c r="AA181" s="742">
        <v>20.18</v>
      </c>
      <c r="AB181" s="742">
        <v>13.18</v>
      </c>
      <c r="AC181" s="742">
        <v>180.47</v>
      </c>
      <c r="AD181" s="742">
        <v>91.24</v>
      </c>
      <c r="AE181" s="742">
        <v>18.89</v>
      </c>
      <c r="AF181" s="742">
        <v>12.29</v>
      </c>
      <c r="AG181" s="742">
        <v>1.9</v>
      </c>
      <c r="AH181" s="742">
        <v>111.37</v>
      </c>
      <c r="AI181" s="742">
        <v>34.409999999999997</v>
      </c>
    </row>
    <row r="182" spans="1:35" ht="8.85" customHeight="1">
      <c r="A182" s="197"/>
      <c r="B182" s="197"/>
      <c r="C182" s="197"/>
      <c r="D182" s="197"/>
      <c r="E182" s="197"/>
      <c r="F182" s="197"/>
      <c r="G182" s="197"/>
      <c r="H182" s="197"/>
      <c r="I182" s="197"/>
      <c r="U182" s="762"/>
      <c r="V182" s="761"/>
      <c r="W182" s="760">
        <v>18</v>
      </c>
      <c r="X182" s="791">
        <v>43.46</v>
      </c>
      <c r="Y182" s="791">
        <v>136.65</v>
      </c>
      <c r="Z182" s="791">
        <v>62.63</v>
      </c>
      <c r="AA182" s="791">
        <v>19.84</v>
      </c>
      <c r="AB182" s="791">
        <v>14.23</v>
      </c>
      <c r="AC182" s="791">
        <v>212.89</v>
      </c>
      <c r="AD182" s="791">
        <v>98.95</v>
      </c>
      <c r="AE182" s="791">
        <v>19.899999999999999</v>
      </c>
      <c r="AF182" s="791">
        <v>11.64</v>
      </c>
      <c r="AG182" s="791">
        <v>1.46</v>
      </c>
      <c r="AH182" s="791">
        <v>117.05</v>
      </c>
      <c r="AI182" s="791">
        <v>28.8</v>
      </c>
    </row>
    <row r="183" spans="1:35" ht="8.85" customHeight="1">
      <c r="A183" s="197"/>
      <c r="B183" s="197"/>
      <c r="C183" s="197"/>
      <c r="D183" s="197"/>
      <c r="E183" s="197"/>
      <c r="F183" s="197"/>
      <c r="G183" s="197"/>
      <c r="H183" s="197"/>
      <c r="I183" s="197"/>
      <c r="U183" s="762"/>
      <c r="V183" s="761"/>
      <c r="W183" s="760">
        <v>19</v>
      </c>
      <c r="X183" s="791">
        <v>35.65</v>
      </c>
      <c r="Y183" s="791">
        <v>135.97</v>
      </c>
      <c r="Z183" s="791">
        <v>93.03</v>
      </c>
      <c r="AA183" s="791">
        <v>21.4</v>
      </c>
      <c r="AB183" s="791">
        <v>15.58</v>
      </c>
      <c r="AC183" s="791">
        <v>199.54</v>
      </c>
      <c r="AD183" s="791">
        <v>89.02</v>
      </c>
      <c r="AE183" s="791">
        <v>15.9</v>
      </c>
      <c r="AF183" s="791">
        <v>11</v>
      </c>
      <c r="AG183" s="791">
        <v>1.36</v>
      </c>
      <c r="AH183" s="791">
        <v>79.2</v>
      </c>
      <c r="AI183" s="791">
        <v>22.78</v>
      </c>
    </row>
    <row r="184" spans="1:35" ht="8.85" customHeight="1">
      <c r="A184" s="197"/>
      <c r="B184" s="197"/>
      <c r="C184" s="197"/>
      <c r="D184" s="197"/>
      <c r="E184" s="197"/>
      <c r="F184" s="197"/>
      <c r="G184" s="197"/>
      <c r="H184" s="197"/>
      <c r="I184" s="197"/>
      <c r="U184" s="762"/>
      <c r="V184" s="761">
        <v>20</v>
      </c>
      <c r="W184" s="760">
        <v>20</v>
      </c>
      <c r="X184" s="791">
        <v>26.22</v>
      </c>
      <c r="Y184" s="791">
        <v>135.66</v>
      </c>
      <c r="Z184" s="791">
        <v>72.349999999999994</v>
      </c>
      <c r="AA184" s="791">
        <v>17.23</v>
      </c>
      <c r="AB184" s="791">
        <v>13.26</v>
      </c>
      <c r="AC184" s="791">
        <v>136.84</v>
      </c>
      <c r="AD184" s="791">
        <v>72.95</v>
      </c>
      <c r="AE184" s="791">
        <v>15.03</v>
      </c>
      <c r="AF184" s="791">
        <v>11</v>
      </c>
      <c r="AG184" s="791">
        <v>1.98</v>
      </c>
      <c r="AH184" s="791">
        <v>69.37</v>
      </c>
      <c r="AI184" s="791">
        <v>17.8</v>
      </c>
    </row>
    <row r="185" spans="1:35" ht="8.85" customHeight="1">
      <c r="A185" s="197"/>
      <c r="B185" s="197"/>
      <c r="C185" s="197"/>
      <c r="D185" s="197"/>
      <c r="E185" s="197"/>
      <c r="F185" s="197"/>
      <c r="G185" s="197"/>
      <c r="H185" s="197"/>
      <c r="I185" s="197"/>
      <c r="U185" s="762"/>
      <c r="V185" s="761"/>
      <c r="W185" s="760">
        <v>21</v>
      </c>
      <c r="X185" s="742">
        <v>27.95</v>
      </c>
      <c r="Y185" s="742">
        <v>113.82</v>
      </c>
      <c r="Z185" s="742">
        <v>90.75</v>
      </c>
      <c r="AA185" s="742">
        <v>16.09</v>
      </c>
      <c r="AB185" s="742">
        <v>13.67</v>
      </c>
      <c r="AC185" s="742">
        <v>116.86</v>
      </c>
      <c r="AD185" s="742">
        <v>99.42</v>
      </c>
      <c r="AE185" s="742">
        <v>20.059999999999999</v>
      </c>
      <c r="AF185" s="742">
        <v>11.01</v>
      </c>
      <c r="AG185" s="742">
        <v>1.6</v>
      </c>
      <c r="AH185" s="742">
        <v>68.8</v>
      </c>
      <c r="AI185" s="742">
        <v>17.84</v>
      </c>
    </row>
    <row r="186" spans="1:35" ht="8.85" customHeight="1">
      <c r="A186" s="197"/>
      <c r="B186" s="197"/>
      <c r="C186" s="197"/>
      <c r="D186" s="197"/>
      <c r="E186" s="197"/>
      <c r="F186" s="197"/>
      <c r="G186" s="197"/>
      <c r="H186" s="197"/>
      <c r="I186" s="197"/>
      <c r="U186" s="762"/>
      <c r="V186" s="761"/>
      <c r="W186" s="760">
        <v>22</v>
      </c>
      <c r="X186" s="742">
        <v>32.409999999999997</v>
      </c>
      <c r="Y186" s="742">
        <v>64.03</v>
      </c>
      <c r="Z186" s="742">
        <v>53.02</v>
      </c>
      <c r="AA186" s="742">
        <v>15.1</v>
      </c>
      <c r="AB186" s="742">
        <v>13.61</v>
      </c>
      <c r="AC186" s="742">
        <v>118.58</v>
      </c>
      <c r="AD186" s="742">
        <v>79.099999999999994</v>
      </c>
      <c r="AE186" s="742">
        <v>16</v>
      </c>
      <c r="AF186" s="742">
        <v>11</v>
      </c>
      <c r="AG186" s="742">
        <v>1.01</v>
      </c>
      <c r="AH186" s="742">
        <v>69.05</v>
      </c>
      <c r="AI186" s="742">
        <v>21.47</v>
      </c>
    </row>
    <row r="187" spans="1:35" ht="8.85" customHeight="1">
      <c r="A187" s="197"/>
      <c r="B187" s="197"/>
      <c r="C187" s="197"/>
      <c r="D187" s="197"/>
      <c r="E187" s="197"/>
      <c r="F187" s="197"/>
      <c r="G187" s="197"/>
      <c r="H187" s="197"/>
      <c r="I187" s="197"/>
      <c r="U187" s="762"/>
      <c r="V187" s="761"/>
      <c r="W187" s="760">
        <v>23</v>
      </c>
      <c r="X187" s="791">
        <v>28.93</v>
      </c>
      <c r="Y187" s="791">
        <v>53.15</v>
      </c>
      <c r="Z187" s="791">
        <v>32.43</v>
      </c>
      <c r="AA187" s="791">
        <v>14.28</v>
      </c>
      <c r="AB187" s="791">
        <v>12.49</v>
      </c>
      <c r="AC187" s="791">
        <v>112.05</v>
      </c>
      <c r="AD187" s="791">
        <v>63.27</v>
      </c>
      <c r="AE187" s="791">
        <v>13.78</v>
      </c>
      <c r="AF187" s="791">
        <v>11</v>
      </c>
      <c r="AG187" s="791">
        <v>1.82</v>
      </c>
      <c r="AH187" s="791">
        <v>54.09</v>
      </c>
      <c r="AI187" s="791">
        <v>21.9</v>
      </c>
    </row>
    <row r="188" spans="1:35" ht="8.85" customHeight="1">
      <c r="A188" s="197"/>
      <c r="B188" s="197"/>
      <c r="C188" s="197"/>
      <c r="D188" s="197"/>
      <c r="E188" s="197"/>
      <c r="F188" s="197"/>
      <c r="G188" s="197"/>
      <c r="H188" s="197"/>
      <c r="I188" s="197"/>
      <c r="U188" s="762"/>
      <c r="V188" s="761">
        <v>24</v>
      </c>
      <c r="W188" s="760">
        <v>24</v>
      </c>
      <c r="X188" s="791">
        <v>26.59</v>
      </c>
      <c r="Y188" s="791">
        <v>45.98</v>
      </c>
      <c r="Z188" s="791">
        <v>27.75</v>
      </c>
      <c r="AA188" s="791">
        <v>13.3</v>
      </c>
      <c r="AB188" s="791">
        <v>11.37</v>
      </c>
      <c r="AC188" s="791">
        <v>91.62</v>
      </c>
      <c r="AD188" s="791">
        <v>49.79</v>
      </c>
      <c r="AE188" s="791">
        <v>11.29</v>
      </c>
      <c r="AF188" s="791">
        <v>11</v>
      </c>
      <c r="AG188" s="791">
        <v>1.89</v>
      </c>
      <c r="AH188" s="791">
        <v>45.31</v>
      </c>
      <c r="AI188" s="791">
        <v>22.01</v>
      </c>
    </row>
    <row r="189" spans="1:35" ht="8.85" customHeight="1">
      <c r="A189" s="197"/>
      <c r="B189" s="197"/>
      <c r="C189" s="197"/>
      <c r="D189" s="197"/>
      <c r="E189" s="197"/>
      <c r="F189" s="197"/>
      <c r="G189" s="197"/>
      <c r="H189" s="197"/>
      <c r="I189" s="197"/>
      <c r="U189" s="762"/>
      <c r="V189" s="761"/>
      <c r="W189" s="760">
        <v>25</v>
      </c>
      <c r="X189" s="791">
        <v>23.61</v>
      </c>
      <c r="Y189" s="791">
        <v>38.68</v>
      </c>
      <c r="Z189" s="791">
        <v>24.81</v>
      </c>
      <c r="AA189" s="791">
        <v>12.63</v>
      </c>
      <c r="AB189" s="791">
        <v>11.05</v>
      </c>
      <c r="AC189" s="791">
        <v>81.33</v>
      </c>
      <c r="AD189" s="791">
        <v>46.74</v>
      </c>
      <c r="AE189" s="791">
        <v>10.02</v>
      </c>
      <c r="AF189" s="791">
        <v>11</v>
      </c>
      <c r="AG189" s="791">
        <v>1.77</v>
      </c>
      <c r="AH189" s="791">
        <v>40.42</v>
      </c>
      <c r="AI189" s="791">
        <v>22.48</v>
      </c>
    </row>
    <row r="190" spans="1:35" ht="8.85" customHeight="1">
      <c r="A190" s="197"/>
      <c r="B190" s="197"/>
      <c r="C190" s="197"/>
      <c r="D190" s="197"/>
      <c r="E190" s="197"/>
      <c r="F190" s="197"/>
      <c r="G190" s="197"/>
      <c r="H190" s="197"/>
      <c r="I190" s="197"/>
      <c r="U190" s="762"/>
      <c r="V190" s="761"/>
      <c r="W190" s="760">
        <v>26</v>
      </c>
      <c r="X190" s="791">
        <v>24.94</v>
      </c>
      <c r="Y190" s="791">
        <v>34.68</v>
      </c>
      <c r="Z190" s="791">
        <v>21.81</v>
      </c>
      <c r="AA190" s="791">
        <v>11.92</v>
      </c>
      <c r="AB190" s="791">
        <v>10.67</v>
      </c>
      <c r="AC190" s="791">
        <v>80.900000000000006</v>
      </c>
      <c r="AD190" s="791">
        <v>41.45</v>
      </c>
      <c r="AE190" s="791">
        <v>9.24</v>
      </c>
      <c r="AF190" s="791">
        <v>11</v>
      </c>
      <c r="AG190" s="791">
        <v>1.86</v>
      </c>
      <c r="AH190" s="791">
        <v>37.89</v>
      </c>
      <c r="AI190" s="791">
        <v>22.4</v>
      </c>
    </row>
    <row r="191" spans="1:35" ht="8.85" customHeight="1">
      <c r="A191" s="197"/>
      <c r="B191" s="197"/>
      <c r="C191" s="197"/>
      <c r="D191" s="197"/>
      <c r="E191" s="197"/>
      <c r="F191" s="197"/>
      <c r="G191" s="197"/>
      <c r="H191" s="197"/>
      <c r="I191" s="197"/>
      <c r="U191" s="762"/>
      <c r="V191" s="761"/>
      <c r="W191" s="760"/>
      <c r="X191" s="791"/>
      <c r="Y191" s="791"/>
      <c r="Z191" s="791"/>
      <c r="AA191" s="791"/>
      <c r="AB191" s="791"/>
      <c r="AC191" s="791"/>
      <c r="AD191" s="791"/>
      <c r="AE191" s="791"/>
      <c r="AF191" s="791"/>
      <c r="AG191" s="791"/>
      <c r="AH191" s="791"/>
      <c r="AI191" s="791"/>
    </row>
    <row r="192" spans="1:35" ht="8.85" customHeight="1">
      <c r="A192" s="197"/>
      <c r="B192" s="197"/>
      <c r="C192" s="197"/>
      <c r="D192" s="197"/>
      <c r="E192" s="197"/>
      <c r="F192" s="197"/>
      <c r="G192" s="197"/>
      <c r="H192" s="197"/>
      <c r="I192" s="197"/>
      <c r="U192" s="762"/>
      <c r="V192" s="761"/>
      <c r="W192" s="760"/>
      <c r="X192" s="791"/>
      <c r="Y192" s="791"/>
      <c r="Z192" s="791"/>
      <c r="AA192" s="791"/>
      <c r="AB192" s="791"/>
      <c r="AC192" s="791"/>
      <c r="AD192" s="791"/>
      <c r="AE192" s="791"/>
      <c r="AF192" s="791"/>
      <c r="AG192" s="791"/>
      <c r="AH192" s="791"/>
      <c r="AI192" s="791"/>
    </row>
    <row r="193" spans="1:35" ht="8.85" customHeight="1">
      <c r="A193" s="197"/>
      <c r="B193" s="197"/>
      <c r="C193" s="197"/>
      <c r="D193" s="197"/>
      <c r="E193" s="197"/>
      <c r="F193" s="197"/>
      <c r="G193" s="197"/>
      <c r="H193" s="197"/>
      <c r="I193" s="197"/>
      <c r="U193" s="762"/>
      <c r="V193" s="761"/>
      <c r="W193" s="760"/>
      <c r="X193" s="791"/>
      <c r="Y193" s="791"/>
      <c r="Z193" s="791"/>
      <c r="AA193" s="791"/>
      <c r="AB193" s="791"/>
      <c r="AC193" s="791"/>
      <c r="AD193" s="791"/>
      <c r="AE193" s="791"/>
      <c r="AF193" s="791"/>
      <c r="AG193" s="791"/>
      <c r="AH193" s="791"/>
      <c r="AI193" s="791"/>
    </row>
    <row r="194" spans="1:35" ht="8.85" customHeight="1">
      <c r="A194" s="197"/>
      <c r="B194" s="197"/>
      <c r="C194" s="197"/>
      <c r="D194" s="197"/>
      <c r="E194" s="197"/>
      <c r="F194" s="197"/>
      <c r="G194" s="197"/>
      <c r="H194" s="197"/>
      <c r="I194" s="197"/>
      <c r="U194" s="762"/>
      <c r="V194" s="761"/>
      <c r="W194" s="760"/>
      <c r="X194" s="791"/>
      <c r="Y194" s="791"/>
      <c r="Z194" s="791"/>
      <c r="AA194" s="791"/>
      <c r="AB194" s="791"/>
      <c r="AC194" s="791"/>
      <c r="AD194" s="791"/>
      <c r="AE194" s="791"/>
      <c r="AF194" s="791"/>
      <c r="AG194" s="791"/>
      <c r="AH194" s="791"/>
      <c r="AI194" s="791"/>
    </row>
    <row r="195" spans="1:35" ht="8.85" customHeight="1">
      <c r="A195" s="197"/>
      <c r="B195" s="197"/>
      <c r="C195" s="197"/>
      <c r="D195" s="197"/>
      <c r="E195" s="197"/>
      <c r="F195" s="197"/>
      <c r="G195" s="197"/>
      <c r="H195" s="197"/>
      <c r="I195" s="197"/>
      <c r="U195" s="762"/>
      <c r="V195" s="761"/>
      <c r="W195" s="760"/>
      <c r="X195" s="791"/>
      <c r="Y195" s="791"/>
      <c r="Z195" s="791"/>
      <c r="AA195" s="791"/>
      <c r="AB195" s="791"/>
      <c r="AC195" s="791"/>
      <c r="AD195" s="791"/>
      <c r="AE195" s="791"/>
      <c r="AF195" s="791"/>
      <c r="AG195" s="791"/>
      <c r="AH195" s="791"/>
      <c r="AI195" s="791"/>
    </row>
    <row r="196" spans="1:35" ht="8.85" customHeight="1">
      <c r="A196" s="197"/>
      <c r="B196" s="197"/>
      <c r="C196" s="197"/>
      <c r="D196" s="197"/>
      <c r="E196" s="197"/>
      <c r="F196" s="197"/>
      <c r="G196" s="197"/>
      <c r="H196" s="197"/>
      <c r="I196" s="197"/>
      <c r="U196" s="762"/>
      <c r="V196" s="761"/>
      <c r="W196" s="760"/>
      <c r="X196" s="791"/>
      <c r="Y196" s="791"/>
      <c r="Z196" s="791"/>
      <c r="AA196" s="791"/>
      <c r="AB196" s="791"/>
      <c r="AC196" s="791"/>
      <c r="AD196" s="791"/>
      <c r="AE196" s="791"/>
      <c r="AF196" s="791"/>
      <c r="AG196" s="791"/>
      <c r="AH196" s="791"/>
      <c r="AI196" s="791"/>
    </row>
    <row r="197" spans="1:35" ht="8.85" customHeight="1">
      <c r="A197" s="197"/>
      <c r="B197" s="197"/>
      <c r="C197" s="197"/>
      <c r="D197" s="197"/>
      <c r="E197" s="197"/>
      <c r="F197" s="197"/>
      <c r="G197" s="197"/>
      <c r="H197" s="197"/>
      <c r="I197" s="197"/>
      <c r="U197" s="762"/>
      <c r="V197" s="761"/>
      <c r="W197" s="760"/>
      <c r="X197" s="791"/>
      <c r="Y197" s="791"/>
      <c r="Z197" s="791"/>
      <c r="AA197" s="791"/>
      <c r="AB197" s="791"/>
      <c r="AC197" s="791"/>
      <c r="AD197" s="791"/>
      <c r="AE197" s="791"/>
      <c r="AF197" s="791"/>
      <c r="AG197" s="791"/>
      <c r="AH197" s="791"/>
      <c r="AI197" s="791"/>
    </row>
    <row r="198" spans="1:35" ht="8.85" customHeight="1">
      <c r="A198" s="197"/>
      <c r="B198" s="197"/>
      <c r="C198" s="197"/>
      <c r="D198" s="197"/>
      <c r="E198" s="197"/>
      <c r="F198" s="197"/>
      <c r="G198" s="197"/>
      <c r="H198" s="197"/>
      <c r="I198" s="197"/>
      <c r="U198" s="762"/>
      <c r="V198" s="761"/>
      <c r="W198" s="760"/>
      <c r="X198" s="791"/>
      <c r="Y198" s="791"/>
      <c r="Z198" s="791"/>
      <c r="AA198" s="791"/>
      <c r="AB198" s="791"/>
      <c r="AC198" s="791"/>
      <c r="AD198" s="791"/>
      <c r="AE198" s="791"/>
      <c r="AF198" s="791"/>
      <c r="AG198" s="791"/>
      <c r="AH198" s="791"/>
      <c r="AI198" s="791"/>
    </row>
    <row r="199" spans="1:35" ht="8.85" customHeight="1">
      <c r="A199" s="197"/>
      <c r="B199" s="197"/>
      <c r="C199" s="197"/>
      <c r="D199" s="197"/>
      <c r="E199" s="197"/>
      <c r="F199" s="197"/>
      <c r="G199" s="197"/>
      <c r="H199" s="197"/>
      <c r="I199" s="197"/>
      <c r="U199" s="762"/>
      <c r="V199" s="761"/>
      <c r="W199" s="760"/>
      <c r="X199" s="791"/>
      <c r="Y199" s="791"/>
      <c r="Z199" s="791"/>
      <c r="AA199" s="791"/>
      <c r="AB199" s="791"/>
      <c r="AC199" s="791"/>
      <c r="AD199" s="791"/>
      <c r="AE199" s="791"/>
      <c r="AF199" s="791"/>
      <c r="AG199" s="791"/>
      <c r="AH199" s="791"/>
      <c r="AI199" s="791"/>
    </row>
    <row r="200" spans="1:35" ht="8.85" customHeight="1">
      <c r="A200" s="197"/>
      <c r="B200" s="197"/>
      <c r="C200" s="197"/>
      <c r="D200" s="197"/>
      <c r="E200" s="197"/>
      <c r="F200" s="197"/>
      <c r="G200" s="197"/>
      <c r="H200" s="197"/>
      <c r="I200" s="197"/>
      <c r="U200" s="762"/>
      <c r="V200" s="761"/>
      <c r="W200" s="760"/>
      <c r="X200" s="791"/>
      <c r="Y200" s="791"/>
      <c r="Z200" s="791"/>
      <c r="AA200" s="791"/>
      <c r="AB200" s="791"/>
      <c r="AC200" s="791"/>
      <c r="AD200" s="791"/>
      <c r="AE200" s="791"/>
      <c r="AF200" s="791"/>
      <c r="AG200" s="791"/>
      <c r="AH200" s="791"/>
      <c r="AI200" s="791"/>
    </row>
    <row r="201" spans="1:35" ht="8.85" customHeight="1">
      <c r="A201" s="197"/>
      <c r="B201" s="197"/>
      <c r="C201" s="197"/>
      <c r="D201" s="197"/>
      <c r="E201" s="197"/>
      <c r="F201" s="197"/>
      <c r="G201" s="197"/>
      <c r="H201" s="197"/>
      <c r="I201" s="197"/>
      <c r="U201" s="762"/>
      <c r="V201" s="761"/>
      <c r="W201" s="760"/>
      <c r="X201" s="791"/>
      <c r="Y201" s="791"/>
      <c r="Z201" s="791"/>
      <c r="AA201" s="791"/>
      <c r="AB201" s="791"/>
      <c r="AC201" s="791"/>
      <c r="AD201" s="791"/>
      <c r="AE201" s="791"/>
      <c r="AF201" s="791"/>
      <c r="AG201" s="791"/>
      <c r="AH201" s="791"/>
      <c r="AI201" s="791"/>
    </row>
    <row r="202" spans="1:35" ht="8.85" customHeight="1">
      <c r="A202" s="197"/>
      <c r="B202" s="197"/>
      <c r="C202" s="197"/>
      <c r="D202" s="197"/>
      <c r="E202" s="197"/>
      <c r="F202" s="197"/>
      <c r="G202" s="197"/>
      <c r="H202" s="197"/>
      <c r="I202" s="197"/>
      <c r="U202" s="762"/>
      <c r="V202" s="761"/>
      <c r="W202" s="760"/>
      <c r="X202" s="791"/>
      <c r="Y202" s="791"/>
      <c r="Z202" s="791"/>
      <c r="AA202" s="791"/>
      <c r="AB202" s="791"/>
      <c r="AC202" s="791"/>
      <c r="AD202" s="791"/>
      <c r="AE202" s="791"/>
      <c r="AF202" s="791"/>
      <c r="AG202" s="791"/>
      <c r="AH202" s="791"/>
      <c r="AI202" s="791"/>
    </row>
    <row r="203" spans="1:35" ht="8.85" customHeight="1">
      <c r="A203" s="197"/>
      <c r="B203" s="197"/>
      <c r="C203" s="197"/>
      <c r="D203" s="197"/>
      <c r="E203" s="197"/>
      <c r="F203" s="197"/>
      <c r="G203" s="197"/>
      <c r="H203" s="197"/>
      <c r="I203" s="197"/>
      <c r="U203" s="762"/>
      <c r="V203" s="761"/>
      <c r="W203" s="760"/>
      <c r="X203" s="791"/>
      <c r="Y203" s="791"/>
      <c r="Z203" s="791"/>
      <c r="AA203" s="791"/>
      <c r="AB203" s="791"/>
      <c r="AC203" s="791"/>
      <c r="AD203" s="791"/>
      <c r="AE203" s="791"/>
      <c r="AF203" s="791"/>
      <c r="AG203" s="791"/>
      <c r="AH203" s="791"/>
      <c r="AI203" s="791"/>
    </row>
    <row r="204" spans="1:35" ht="8.85" customHeight="1">
      <c r="A204" s="197"/>
      <c r="B204" s="197"/>
      <c r="C204" s="197"/>
      <c r="D204" s="197"/>
      <c r="E204" s="197"/>
      <c r="F204" s="197"/>
      <c r="G204" s="197"/>
      <c r="H204" s="197"/>
      <c r="I204" s="197"/>
      <c r="U204" s="762"/>
      <c r="V204" s="761"/>
      <c r="W204" s="760"/>
      <c r="X204" s="791"/>
      <c r="Y204" s="791"/>
      <c r="Z204" s="791"/>
      <c r="AA204" s="791"/>
      <c r="AB204" s="791"/>
      <c r="AC204" s="791"/>
      <c r="AD204" s="791"/>
      <c r="AE204" s="791"/>
      <c r="AF204" s="791"/>
      <c r="AG204" s="791"/>
      <c r="AH204" s="791"/>
      <c r="AI204" s="791"/>
    </row>
    <row r="205" spans="1:35" ht="8.85" customHeight="1">
      <c r="A205" s="197"/>
      <c r="B205" s="197"/>
      <c r="C205" s="197"/>
      <c r="D205" s="197"/>
      <c r="E205" s="197"/>
      <c r="F205" s="197"/>
      <c r="G205" s="197"/>
      <c r="H205" s="197"/>
      <c r="I205" s="197"/>
      <c r="U205" s="762"/>
      <c r="V205" s="761"/>
      <c r="W205" s="760"/>
      <c r="X205" s="791"/>
      <c r="Y205" s="791"/>
      <c r="Z205" s="791"/>
      <c r="AA205" s="791"/>
      <c r="AB205" s="791"/>
      <c r="AC205" s="791"/>
      <c r="AD205" s="791"/>
      <c r="AE205" s="791"/>
      <c r="AF205" s="791"/>
      <c r="AG205" s="791"/>
      <c r="AH205" s="791"/>
      <c r="AI205" s="791"/>
    </row>
    <row r="206" spans="1:35" ht="8.85" customHeight="1">
      <c r="A206" s="197"/>
      <c r="B206" s="197"/>
      <c r="C206" s="197"/>
      <c r="D206" s="197"/>
      <c r="E206" s="197"/>
      <c r="F206" s="197"/>
      <c r="G206" s="197"/>
      <c r="H206" s="197"/>
      <c r="I206" s="197"/>
      <c r="U206" s="762"/>
      <c r="V206" s="761"/>
      <c r="W206" s="760"/>
      <c r="X206" s="791"/>
      <c r="Y206" s="791"/>
      <c r="Z206" s="791"/>
      <c r="AA206" s="791"/>
      <c r="AB206" s="791"/>
      <c r="AC206" s="791"/>
      <c r="AD206" s="791"/>
      <c r="AE206" s="791"/>
      <c r="AF206" s="791"/>
      <c r="AG206" s="791"/>
      <c r="AH206" s="791"/>
      <c r="AI206" s="791"/>
    </row>
    <row r="207" spans="1:35" ht="8.85" customHeight="1">
      <c r="A207" s="197"/>
      <c r="B207" s="197"/>
      <c r="C207" s="197"/>
      <c r="D207" s="197"/>
      <c r="E207" s="197"/>
      <c r="F207" s="197"/>
      <c r="G207" s="197"/>
      <c r="H207" s="197"/>
      <c r="I207" s="197"/>
      <c r="U207" s="762"/>
      <c r="V207" s="761"/>
      <c r="W207" s="760"/>
      <c r="X207" s="791"/>
      <c r="Y207" s="791"/>
      <c r="Z207" s="791"/>
      <c r="AA207" s="791"/>
      <c r="AB207" s="791"/>
      <c r="AC207" s="791"/>
      <c r="AD207" s="791"/>
      <c r="AE207" s="791"/>
      <c r="AF207" s="791"/>
      <c r="AG207" s="791"/>
      <c r="AH207" s="791"/>
      <c r="AI207" s="791"/>
    </row>
    <row r="208" spans="1:35" ht="8.85" customHeight="1">
      <c r="A208" s="197"/>
      <c r="B208" s="197"/>
      <c r="C208" s="197"/>
      <c r="D208" s="197"/>
      <c r="E208" s="197"/>
      <c r="F208" s="197"/>
      <c r="G208" s="197"/>
      <c r="H208" s="197"/>
      <c r="I208" s="197"/>
      <c r="U208" s="762"/>
      <c r="V208" s="761"/>
      <c r="W208" s="760"/>
      <c r="X208" s="791"/>
      <c r="Y208" s="791"/>
      <c r="Z208" s="791"/>
      <c r="AA208" s="791"/>
      <c r="AB208" s="791"/>
      <c r="AC208" s="791"/>
      <c r="AD208" s="791"/>
      <c r="AE208" s="791"/>
      <c r="AF208" s="791"/>
      <c r="AG208" s="791"/>
      <c r="AH208" s="791"/>
      <c r="AI208" s="791"/>
    </row>
    <row r="209" spans="1:35" ht="8.85" customHeight="1">
      <c r="A209" s="197"/>
      <c r="B209" s="197"/>
      <c r="C209" s="197"/>
      <c r="D209" s="197"/>
      <c r="E209" s="197"/>
      <c r="F209" s="197"/>
      <c r="G209" s="197"/>
      <c r="H209" s="197"/>
      <c r="I209" s="197"/>
      <c r="U209" s="762"/>
      <c r="V209" s="761"/>
      <c r="W209" s="760"/>
      <c r="X209" s="791"/>
      <c r="Y209" s="791"/>
      <c r="Z209" s="791"/>
      <c r="AA209" s="791"/>
      <c r="AB209" s="791"/>
      <c r="AC209" s="791"/>
      <c r="AD209" s="791"/>
      <c r="AE209" s="791"/>
      <c r="AF209" s="791"/>
      <c r="AG209" s="791"/>
      <c r="AH209" s="791"/>
      <c r="AI209" s="791"/>
    </row>
    <row r="210" spans="1:35" ht="8.85" customHeight="1">
      <c r="A210" s="197"/>
      <c r="B210" s="197"/>
      <c r="C210" s="197"/>
      <c r="D210" s="197"/>
      <c r="E210" s="197"/>
      <c r="F210" s="197"/>
      <c r="G210" s="197"/>
      <c r="H210" s="197"/>
      <c r="I210" s="197"/>
      <c r="U210" s="762"/>
      <c r="V210" s="761"/>
      <c r="W210" s="760"/>
      <c r="X210" s="791"/>
      <c r="Y210" s="791"/>
      <c r="Z210" s="791"/>
      <c r="AA210" s="791"/>
      <c r="AB210" s="791"/>
      <c r="AC210" s="791"/>
      <c r="AD210" s="791"/>
      <c r="AE210" s="791"/>
      <c r="AF210" s="791"/>
      <c r="AG210" s="791"/>
      <c r="AH210" s="791"/>
      <c r="AI210" s="791"/>
    </row>
    <row r="211" spans="1:35" ht="8.85" customHeight="1">
      <c r="A211" s="197"/>
      <c r="B211" s="197"/>
      <c r="C211" s="197"/>
      <c r="D211" s="197"/>
      <c r="E211" s="197"/>
      <c r="F211" s="197"/>
      <c r="G211" s="197"/>
      <c r="H211" s="197"/>
      <c r="I211" s="197"/>
      <c r="U211" s="762"/>
      <c r="V211" s="761"/>
      <c r="W211" s="760"/>
      <c r="X211" s="791"/>
      <c r="Y211" s="791"/>
      <c r="Z211" s="791"/>
      <c r="AA211" s="791"/>
      <c r="AB211" s="791"/>
      <c r="AC211" s="791"/>
      <c r="AD211" s="791"/>
      <c r="AE211" s="791"/>
      <c r="AF211" s="791"/>
      <c r="AG211" s="791"/>
      <c r="AH211" s="791"/>
      <c r="AI211" s="791"/>
    </row>
    <row r="212" spans="1:35" ht="8.85" customHeight="1">
      <c r="A212" s="197"/>
      <c r="B212" s="197"/>
      <c r="C212" s="197"/>
      <c r="D212" s="197"/>
      <c r="E212" s="197"/>
      <c r="F212" s="197"/>
      <c r="G212" s="197"/>
      <c r="H212" s="197"/>
      <c r="I212" s="197"/>
      <c r="U212" s="762"/>
      <c r="V212" s="761"/>
      <c r="W212" s="760"/>
      <c r="X212" s="791"/>
      <c r="Y212" s="791"/>
      <c r="Z212" s="791"/>
      <c r="AA212" s="791"/>
      <c r="AB212" s="791"/>
      <c r="AC212" s="791"/>
      <c r="AD212" s="791"/>
      <c r="AE212" s="791"/>
      <c r="AF212" s="791"/>
      <c r="AG212" s="791"/>
      <c r="AH212" s="791"/>
      <c r="AI212" s="791"/>
    </row>
    <row r="213" spans="1:35" ht="8.85" customHeight="1">
      <c r="A213" s="197"/>
      <c r="B213" s="197"/>
      <c r="C213" s="197"/>
      <c r="D213" s="197"/>
      <c r="E213" s="197"/>
      <c r="F213" s="197"/>
      <c r="G213" s="197"/>
      <c r="H213" s="197"/>
      <c r="I213" s="197"/>
      <c r="U213" s="762"/>
      <c r="V213" s="761"/>
      <c r="W213" s="760"/>
      <c r="X213" s="791"/>
      <c r="Y213" s="791"/>
      <c r="Z213" s="791"/>
      <c r="AA213" s="791"/>
      <c r="AB213" s="791"/>
      <c r="AC213" s="791"/>
      <c r="AD213" s="791"/>
      <c r="AE213" s="791"/>
      <c r="AF213" s="791"/>
      <c r="AG213" s="791"/>
      <c r="AH213" s="791"/>
      <c r="AI213" s="791"/>
    </row>
    <row r="214" spans="1:35" ht="8.85" customHeight="1">
      <c r="A214" s="197"/>
      <c r="B214" s="197"/>
      <c r="C214" s="197"/>
      <c r="D214" s="197"/>
      <c r="E214" s="197"/>
      <c r="F214" s="197"/>
      <c r="G214" s="197"/>
      <c r="H214" s="197"/>
      <c r="I214" s="197"/>
      <c r="U214" s="762"/>
      <c r="V214" s="761"/>
      <c r="W214" s="760"/>
      <c r="X214" s="791"/>
      <c r="Y214" s="791"/>
      <c r="Z214" s="791"/>
      <c r="AA214" s="791"/>
      <c r="AB214" s="791"/>
      <c r="AC214" s="791"/>
      <c r="AD214" s="791"/>
      <c r="AE214" s="791"/>
      <c r="AF214" s="791"/>
      <c r="AG214" s="791"/>
      <c r="AH214" s="791"/>
      <c r="AI214" s="791"/>
    </row>
    <row r="215" spans="1:35" ht="8.85" customHeight="1">
      <c r="A215" s="197"/>
      <c r="B215" s="197"/>
      <c r="C215" s="197"/>
      <c r="D215" s="197"/>
      <c r="E215" s="197"/>
      <c r="F215" s="197"/>
      <c r="G215" s="197"/>
      <c r="H215" s="197"/>
      <c r="I215" s="197"/>
      <c r="U215" s="762"/>
      <c r="V215" s="761"/>
      <c r="W215" s="760"/>
      <c r="X215" s="791"/>
      <c r="Y215" s="791"/>
      <c r="Z215" s="791"/>
      <c r="AA215" s="791"/>
      <c r="AB215" s="791"/>
      <c r="AC215" s="791"/>
      <c r="AD215" s="791"/>
      <c r="AE215" s="791"/>
      <c r="AF215" s="791"/>
      <c r="AG215" s="791"/>
      <c r="AH215" s="791"/>
      <c r="AI215" s="791"/>
    </row>
    <row r="216" spans="1:35" ht="8.85" customHeight="1">
      <c r="A216" s="197"/>
      <c r="B216" s="197"/>
      <c r="C216" s="197"/>
      <c r="D216" s="197"/>
      <c r="E216" s="197"/>
      <c r="F216" s="197"/>
      <c r="G216" s="197"/>
      <c r="H216" s="197"/>
      <c r="I216" s="197"/>
      <c r="U216" s="762"/>
      <c r="V216" s="761"/>
      <c r="W216" s="760"/>
      <c r="X216" s="791"/>
      <c r="Y216" s="791"/>
      <c r="Z216" s="791"/>
      <c r="AA216" s="791"/>
      <c r="AB216" s="791"/>
      <c r="AC216" s="791"/>
      <c r="AD216" s="791"/>
      <c r="AE216" s="791"/>
      <c r="AF216" s="791"/>
      <c r="AG216" s="791"/>
      <c r="AH216" s="791"/>
      <c r="AI216" s="791"/>
    </row>
    <row r="217" spans="1:35" ht="8.85" customHeight="1">
      <c r="A217" s="197"/>
      <c r="B217" s="197"/>
      <c r="C217" s="197"/>
      <c r="D217" s="197"/>
      <c r="E217" s="197"/>
      <c r="F217" s="197"/>
      <c r="G217" s="197"/>
      <c r="H217" s="197"/>
      <c r="I217" s="197"/>
      <c r="U217" s="762"/>
      <c r="V217" s="761"/>
      <c r="W217" s="760"/>
      <c r="X217" s="791"/>
      <c r="Y217" s="791"/>
      <c r="Z217" s="791"/>
      <c r="AA217" s="791"/>
      <c r="AB217" s="791"/>
      <c r="AC217" s="791"/>
      <c r="AD217" s="791"/>
      <c r="AE217" s="791"/>
      <c r="AF217" s="791"/>
      <c r="AG217" s="791"/>
      <c r="AH217" s="791"/>
      <c r="AI217" s="791"/>
    </row>
    <row r="218" spans="1:35" ht="8.85" customHeight="1">
      <c r="A218" s="197"/>
      <c r="B218" s="197"/>
      <c r="C218" s="197"/>
      <c r="D218" s="197"/>
      <c r="E218" s="197"/>
      <c r="F218" s="197"/>
      <c r="G218" s="197"/>
      <c r="H218" s="197"/>
      <c r="I218" s="197"/>
      <c r="U218" s="762"/>
      <c r="V218" s="761"/>
      <c r="W218" s="760"/>
      <c r="X218" s="791"/>
      <c r="Y218" s="791"/>
      <c r="Z218" s="791"/>
      <c r="AA218" s="791"/>
      <c r="AB218" s="791"/>
      <c r="AC218" s="791"/>
      <c r="AD218" s="791"/>
      <c r="AE218" s="791"/>
      <c r="AF218" s="791"/>
      <c r="AG218" s="791"/>
      <c r="AH218" s="791"/>
      <c r="AI218" s="791"/>
    </row>
    <row r="219" spans="1:35" ht="8.85" customHeight="1">
      <c r="A219" s="197"/>
      <c r="B219" s="197"/>
      <c r="C219" s="197"/>
      <c r="D219" s="197"/>
      <c r="E219" s="197"/>
      <c r="F219" s="197"/>
      <c r="G219" s="197"/>
      <c r="H219" s="197"/>
      <c r="I219" s="197"/>
      <c r="U219" s="762"/>
      <c r="V219" s="761"/>
      <c r="W219" s="760"/>
      <c r="X219" s="791"/>
      <c r="Y219" s="791"/>
      <c r="Z219" s="791"/>
      <c r="AA219" s="791"/>
      <c r="AB219" s="791"/>
      <c r="AC219" s="791"/>
      <c r="AD219" s="791"/>
      <c r="AE219" s="791"/>
      <c r="AF219" s="791"/>
      <c r="AG219" s="791"/>
      <c r="AH219" s="791"/>
      <c r="AI219" s="791"/>
    </row>
    <row r="220" spans="1:35" ht="8.85" customHeight="1">
      <c r="A220" s="197"/>
      <c r="B220" s="197"/>
      <c r="C220" s="197"/>
      <c r="D220" s="197"/>
      <c r="E220" s="197"/>
      <c r="F220" s="197"/>
      <c r="G220" s="197"/>
      <c r="H220" s="197"/>
      <c r="I220" s="197"/>
      <c r="U220" s="762"/>
      <c r="V220" s="761"/>
      <c r="W220" s="760"/>
      <c r="X220" s="791"/>
      <c r="Y220" s="791"/>
      <c r="Z220" s="791"/>
      <c r="AA220" s="791"/>
      <c r="AB220" s="791"/>
      <c r="AC220" s="791"/>
      <c r="AD220" s="791"/>
      <c r="AE220" s="791"/>
      <c r="AF220" s="791"/>
      <c r="AG220" s="791"/>
      <c r="AH220" s="791"/>
      <c r="AI220" s="791"/>
    </row>
    <row r="221" spans="1:35" ht="8.85" customHeight="1">
      <c r="A221" s="197"/>
      <c r="B221" s="197"/>
      <c r="C221" s="197"/>
      <c r="D221" s="197"/>
      <c r="E221" s="197"/>
      <c r="F221" s="197"/>
      <c r="G221" s="197"/>
      <c r="H221" s="197"/>
      <c r="I221" s="197"/>
      <c r="U221" s="762"/>
      <c r="V221" s="761"/>
      <c r="W221" s="760"/>
      <c r="X221" s="791"/>
      <c r="Y221" s="791"/>
      <c r="Z221" s="791"/>
      <c r="AA221" s="791"/>
      <c r="AB221" s="791"/>
      <c r="AC221" s="791"/>
      <c r="AD221" s="791"/>
      <c r="AE221" s="791"/>
      <c r="AF221" s="791"/>
      <c r="AG221" s="791"/>
      <c r="AH221" s="791"/>
      <c r="AI221" s="791"/>
    </row>
    <row r="222" spans="1:35" ht="8.85" customHeight="1">
      <c r="A222" s="197"/>
      <c r="B222" s="197"/>
      <c r="C222" s="197"/>
      <c r="D222" s="197"/>
      <c r="E222" s="197"/>
      <c r="F222" s="197"/>
      <c r="G222" s="197"/>
      <c r="H222" s="197"/>
      <c r="I222" s="197"/>
      <c r="U222" s="762"/>
      <c r="V222" s="761"/>
      <c r="W222" s="760"/>
      <c r="X222" s="791"/>
      <c r="Y222" s="791"/>
      <c r="Z222" s="791"/>
      <c r="AA222" s="791"/>
      <c r="AB222" s="791"/>
      <c r="AC222" s="791"/>
      <c r="AD222" s="791"/>
      <c r="AE222" s="791"/>
      <c r="AF222" s="791"/>
      <c r="AG222" s="791"/>
      <c r="AH222" s="791"/>
      <c r="AI222" s="791"/>
    </row>
    <row r="223" spans="1:35" ht="8.85" customHeight="1">
      <c r="A223" s="197"/>
      <c r="B223" s="197"/>
      <c r="C223" s="197"/>
      <c r="D223" s="197"/>
      <c r="E223" s="197"/>
      <c r="F223" s="197"/>
      <c r="G223" s="197"/>
      <c r="H223" s="197"/>
      <c r="I223" s="197"/>
      <c r="U223" s="762"/>
      <c r="V223" s="761"/>
      <c r="W223" s="760"/>
      <c r="X223" s="791"/>
      <c r="Y223" s="791"/>
      <c r="Z223" s="791"/>
      <c r="AA223" s="791"/>
      <c r="AB223" s="791"/>
      <c r="AC223" s="791"/>
      <c r="AD223" s="791"/>
      <c r="AE223" s="791"/>
      <c r="AF223" s="791"/>
      <c r="AG223" s="791"/>
      <c r="AH223" s="791"/>
      <c r="AI223" s="791"/>
    </row>
    <row r="224" spans="1:35" ht="8.85" customHeight="1">
      <c r="A224" s="197"/>
      <c r="B224" s="197"/>
      <c r="C224" s="197"/>
      <c r="D224" s="197"/>
      <c r="E224" s="197"/>
      <c r="F224" s="197"/>
      <c r="G224" s="197"/>
      <c r="H224" s="197"/>
      <c r="I224" s="197"/>
      <c r="U224" s="762"/>
      <c r="V224" s="761"/>
      <c r="W224" s="760"/>
      <c r="X224" s="791"/>
      <c r="Y224" s="791"/>
      <c r="Z224" s="791"/>
      <c r="AA224" s="791"/>
      <c r="AB224" s="791"/>
      <c r="AC224" s="791"/>
      <c r="AD224" s="791"/>
      <c r="AE224" s="791"/>
      <c r="AF224" s="791"/>
      <c r="AG224" s="791"/>
      <c r="AH224" s="791"/>
      <c r="AI224" s="791"/>
    </row>
    <row r="225" spans="1:35" ht="8.85" customHeight="1">
      <c r="A225" s="197"/>
      <c r="B225" s="197"/>
      <c r="C225" s="197"/>
      <c r="D225" s="197"/>
      <c r="E225" s="197"/>
      <c r="F225" s="197"/>
      <c r="G225" s="197"/>
      <c r="H225" s="197"/>
      <c r="I225" s="197"/>
      <c r="U225" s="762"/>
      <c r="V225" s="761"/>
      <c r="W225" s="760"/>
      <c r="X225" s="791"/>
      <c r="Y225" s="791"/>
      <c r="Z225" s="791"/>
      <c r="AA225" s="791"/>
      <c r="AB225" s="791"/>
      <c r="AC225" s="791"/>
      <c r="AD225" s="791"/>
      <c r="AE225" s="791"/>
      <c r="AF225" s="791"/>
      <c r="AG225" s="791"/>
      <c r="AH225" s="791"/>
      <c r="AI225" s="791"/>
    </row>
    <row r="226" spans="1:35" ht="8.85" customHeight="1">
      <c r="A226" s="197"/>
      <c r="B226" s="197"/>
      <c r="C226" s="197"/>
      <c r="D226" s="197"/>
      <c r="E226" s="197"/>
      <c r="F226" s="197"/>
      <c r="G226" s="197"/>
      <c r="H226" s="197"/>
      <c r="I226" s="197"/>
      <c r="U226" s="762"/>
      <c r="V226" s="761"/>
      <c r="W226" s="760"/>
      <c r="X226" s="791"/>
      <c r="Y226" s="791"/>
      <c r="Z226" s="791"/>
      <c r="AA226" s="791"/>
      <c r="AB226" s="791"/>
      <c r="AC226" s="791"/>
      <c r="AD226" s="791"/>
      <c r="AE226" s="791"/>
      <c r="AF226" s="791"/>
      <c r="AG226" s="791"/>
      <c r="AH226" s="791"/>
      <c r="AI226" s="791"/>
    </row>
    <row r="227" spans="1:35" ht="8.85" customHeight="1">
      <c r="A227" s="197"/>
      <c r="B227" s="197"/>
      <c r="C227" s="197"/>
      <c r="D227" s="197"/>
      <c r="E227" s="197"/>
      <c r="F227" s="197"/>
      <c r="G227" s="197"/>
      <c r="H227" s="197"/>
      <c r="I227" s="197"/>
      <c r="U227" s="762"/>
      <c r="V227" s="761"/>
      <c r="W227" s="760"/>
      <c r="X227" s="791"/>
      <c r="Y227" s="791"/>
      <c r="Z227" s="791"/>
      <c r="AA227" s="791"/>
      <c r="AB227" s="791"/>
      <c r="AC227" s="791"/>
      <c r="AD227" s="791"/>
      <c r="AE227" s="791"/>
      <c r="AF227" s="791"/>
      <c r="AG227" s="791"/>
      <c r="AH227" s="791"/>
      <c r="AI227" s="791"/>
    </row>
    <row r="228" spans="1:35" ht="8.85" customHeight="1">
      <c r="A228" s="197"/>
      <c r="B228" s="197"/>
      <c r="C228" s="197"/>
      <c r="D228" s="197"/>
      <c r="E228" s="197"/>
      <c r="F228" s="197"/>
      <c r="G228" s="197"/>
      <c r="H228" s="197"/>
      <c r="I228" s="197"/>
      <c r="U228" s="762"/>
      <c r="V228" s="761"/>
      <c r="W228" s="760"/>
      <c r="X228" s="791"/>
      <c r="Y228" s="791"/>
      <c r="Z228" s="791"/>
      <c r="AA228" s="791"/>
      <c r="AB228" s="791"/>
      <c r="AC228" s="791"/>
      <c r="AD228" s="791"/>
      <c r="AE228" s="791"/>
      <c r="AF228" s="791"/>
      <c r="AG228" s="791"/>
      <c r="AH228" s="791"/>
      <c r="AI228" s="791"/>
    </row>
    <row r="229" spans="1:35" ht="8.85" customHeight="1">
      <c r="A229" s="197"/>
      <c r="B229" s="197"/>
      <c r="C229" s="197"/>
      <c r="D229" s="197"/>
      <c r="E229" s="197"/>
      <c r="F229" s="197"/>
      <c r="G229" s="197"/>
      <c r="H229" s="197"/>
      <c r="I229" s="197"/>
      <c r="U229" s="762"/>
      <c r="V229" s="761"/>
      <c r="W229" s="760"/>
      <c r="X229" s="791"/>
      <c r="Y229" s="791"/>
      <c r="Z229" s="791"/>
      <c r="AA229" s="791"/>
      <c r="AB229" s="791"/>
      <c r="AC229" s="791"/>
      <c r="AD229" s="791"/>
      <c r="AE229" s="791"/>
      <c r="AF229" s="791"/>
      <c r="AG229" s="791"/>
      <c r="AH229" s="791"/>
      <c r="AI229" s="791"/>
    </row>
    <row r="230" spans="1:35" ht="8.85" customHeight="1">
      <c r="A230" s="197"/>
      <c r="B230" s="197"/>
      <c r="C230" s="197"/>
      <c r="D230" s="197"/>
      <c r="E230" s="197"/>
      <c r="F230" s="197"/>
      <c r="G230" s="197"/>
      <c r="H230" s="197"/>
      <c r="I230" s="197"/>
      <c r="U230" s="762"/>
      <c r="V230" s="761"/>
      <c r="W230" s="760"/>
      <c r="X230" s="791"/>
      <c r="Y230" s="791"/>
      <c r="Z230" s="791"/>
      <c r="AA230" s="791"/>
      <c r="AB230" s="791"/>
      <c r="AC230" s="791"/>
      <c r="AD230" s="791"/>
      <c r="AE230" s="791"/>
      <c r="AF230" s="791"/>
      <c r="AG230" s="791"/>
      <c r="AH230" s="791"/>
      <c r="AI230" s="791"/>
    </row>
    <row r="231" spans="1:35" ht="8.85" customHeight="1">
      <c r="A231" s="197"/>
      <c r="B231" s="197"/>
      <c r="C231" s="197"/>
      <c r="D231" s="197"/>
      <c r="E231" s="197"/>
      <c r="F231" s="197"/>
      <c r="G231" s="197"/>
      <c r="H231" s="197"/>
      <c r="I231" s="197"/>
      <c r="U231" s="762"/>
      <c r="V231" s="761"/>
      <c r="W231" s="760"/>
      <c r="X231" s="791"/>
      <c r="Y231" s="791"/>
      <c r="Z231" s="791"/>
      <c r="AA231" s="791"/>
      <c r="AB231" s="791"/>
      <c r="AC231" s="791"/>
      <c r="AD231" s="791"/>
      <c r="AE231" s="791"/>
      <c r="AF231" s="791"/>
      <c r="AG231" s="791"/>
      <c r="AH231" s="791"/>
      <c r="AI231" s="791"/>
    </row>
    <row r="232" spans="1:35" ht="8.85" customHeight="1">
      <c r="A232" s="197"/>
      <c r="B232" s="197"/>
      <c r="C232" s="197"/>
      <c r="D232" s="197"/>
      <c r="E232" s="197"/>
      <c r="F232" s="197"/>
      <c r="G232" s="197"/>
      <c r="H232" s="197"/>
      <c r="I232" s="197"/>
      <c r="U232" s="762"/>
      <c r="V232" s="761"/>
      <c r="W232" s="760"/>
      <c r="X232" s="791"/>
      <c r="Y232" s="791"/>
      <c r="Z232" s="791"/>
      <c r="AA232" s="791"/>
      <c r="AB232" s="791"/>
      <c r="AC232" s="791"/>
      <c r="AD232" s="791"/>
      <c r="AE232" s="791"/>
      <c r="AF232" s="791"/>
      <c r="AG232" s="791"/>
      <c r="AH232" s="791"/>
      <c r="AI232" s="791"/>
    </row>
    <row r="233" spans="1:35" ht="8.85" customHeight="1">
      <c r="A233" s="197"/>
      <c r="B233" s="197"/>
      <c r="C233" s="197"/>
      <c r="D233" s="197"/>
      <c r="E233" s="197"/>
      <c r="F233" s="197"/>
      <c r="G233" s="197"/>
      <c r="H233" s="197"/>
      <c r="I233" s="197"/>
      <c r="U233" s="762"/>
      <c r="V233" s="761"/>
      <c r="W233" s="760"/>
      <c r="X233" s="791"/>
      <c r="Y233" s="791"/>
      <c r="Z233" s="791"/>
      <c r="AA233" s="791"/>
      <c r="AB233" s="791"/>
      <c r="AC233" s="791"/>
      <c r="AD233" s="791"/>
      <c r="AE233" s="791"/>
      <c r="AF233" s="791"/>
      <c r="AG233" s="791"/>
      <c r="AH233" s="791"/>
      <c r="AI233" s="791"/>
    </row>
    <row r="234" spans="1:35" ht="8.85" customHeight="1">
      <c r="A234" s="197"/>
      <c r="B234" s="197"/>
      <c r="C234" s="197"/>
      <c r="D234" s="197"/>
      <c r="E234" s="197"/>
      <c r="F234" s="197"/>
      <c r="G234" s="197"/>
      <c r="H234" s="197"/>
      <c r="I234" s="197"/>
      <c r="U234" s="762"/>
      <c r="V234" s="761"/>
      <c r="W234" s="760"/>
      <c r="X234" s="791"/>
      <c r="Y234" s="791"/>
      <c r="Z234" s="791"/>
      <c r="AA234" s="791"/>
      <c r="AB234" s="791"/>
      <c r="AC234" s="791"/>
      <c r="AD234" s="791"/>
      <c r="AE234" s="791"/>
      <c r="AF234" s="791"/>
      <c r="AG234" s="791"/>
      <c r="AH234" s="791"/>
      <c r="AI234" s="791"/>
    </row>
    <row r="235" spans="1:35" ht="8.85" customHeight="1">
      <c r="A235" s="197"/>
      <c r="B235" s="197"/>
      <c r="C235" s="197"/>
      <c r="D235" s="197"/>
      <c r="E235" s="197"/>
      <c r="F235" s="197"/>
      <c r="G235" s="197"/>
      <c r="H235" s="197"/>
      <c r="I235" s="197"/>
      <c r="U235" s="762"/>
      <c r="V235" s="761"/>
      <c r="W235" s="760"/>
      <c r="X235" s="791"/>
      <c r="Y235" s="791"/>
      <c r="Z235" s="791"/>
      <c r="AA235" s="791"/>
      <c r="AB235" s="791"/>
      <c r="AC235" s="791"/>
      <c r="AD235" s="791"/>
      <c r="AE235" s="791"/>
      <c r="AF235" s="791"/>
      <c r="AG235" s="791"/>
      <c r="AH235" s="791"/>
      <c r="AI235" s="791"/>
    </row>
    <row r="236" spans="1:35" ht="8.85" customHeight="1">
      <c r="A236" s="197"/>
      <c r="B236" s="197"/>
      <c r="C236" s="197"/>
      <c r="D236" s="197"/>
      <c r="E236" s="197"/>
      <c r="F236" s="197"/>
      <c r="G236" s="197"/>
      <c r="H236" s="197"/>
      <c r="I236" s="197"/>
      <c r="U236" s="762"/>
      <c r="V236" s="761"/>
      <c r="W236" s="760"/>
      <c r="X236" s="791"/>
      <c r="Y236" s="791"/>
      <c r="Z236" s="791"/>
      <c r="AA236" s="791"/>
      <c r="AB236" s="791"/>
      <c r="AC236" s="791"/>
      <c r="AD236" s="791"/>
      <c r="AE236" s="791"/>
      <c r="AF236" s="791"/>
      <c r="AG236" s="791"/>
      <c r="AH236" s="791"/>
      <c r="AI236" s="791"/>
    </row>
    <row r="237" spans="1:35" ht="8.85" customHeight="1">
      <c r="A237" s="197"/>
      <c r="B237" s="197"/>
      <c r="C237" s="197"/>
      <c r="D237" s="197"/>
      <c r="E237" s="197"/>
      <c r="F237" s="197"/>
      <c r="G237" s="197"/>
      <c r="H237" s="197"/>
      <c r="I237" s="197"/>
      <c r="U237" s="762"/>
      <c r="V237" s="761"/>
      <c r="W237" s="760"/>
      <c r="X237" s="791"/>
      <c r="Y237" s="791"/>
      <c r="Z237" s="791"/>
      <c r="AA237" s="791"/>
      <c r="AB237" s="791"/>
      <c r="AC237" s="791"/>
      <c r="AD237" s="791"/>
      <c r="AE237" s="791"/>
      <c r="AF237" s="791"/>
      <c r="AG237" s="791"/>
      <c r="AH237" s="791"/>
      <c r="AI237" s="791"/>
    </row>
    <row r="238" spans="1:35" ht="8.85" customHeight="1">
      <c r="A238" s="197"/>
      <c r="B238" s="197"/>
      <c r="C238" s="197"/>
      <c r="D238" s="197"/>
      <c r="E238" s="197"/>
      <c r="F238" s="197"/>
      <c r="G238" s="197"/>
      <c r="H238" s="197"/>
      <c r="I238" s="197"/>
      <c r="U238" s="762"/>
      <c r="V238" s="761"/>
      <c r="W238" s="760"/>
      <c r="X238" s="791"/>
      <c r="Y238" s="791"/>
      <c r="Z238" s="791"/>
      <c r="AA238" s="791"/>
      <c r="AB238" s="791"/>
      <c r="AC238" s="791"/>
      <c r="AD238" s="791"/>
      <c r="AE238" s="791"/>
      <c r="AF238" s="791"/>
      <c r="AG238" s="791"/>
      <c r="AH238" s="791"/>
      <c r="AI238" s="791"/>
    </row>
    <row r="239" spans="1:35" ht="8.85" customHeight="1">
      <c r="A239" s="197"/>
      <c r="B239" s="197"/>
      <c r="C239" s="197"/>
      <c r="D239" s="197"/>
      <c r="E239" s="197"/>
      <c r="F239" s="197"/>
      <c r="G239" s="197"/>
      <c r="H239" s="197"/>
      <c r="I239" s="197"/>
      <c r="U239" s="762"/>
      <c r="V239" s="761"/>
      <c r="W239" s="760"/>
      <c r="X239" s="791"/>
      <c r="Y239" s="791"/>
      <c r="Z239" s="791"/>
      <c r="AA239" s="791"/>
      <c r="AB239" s="791"/>
      <c r="AC239" s="791"/>
      <c r="AD239" s="791"/>
      <c r="AE239" s="791"/>
      <c r="AF239" s="791"/>
      <c r="AG239" s="791"/>
      <c r="AH239" s="791"/>
      <c r="AI239" s="791"/>
    </row>
    <row r="240" spans="1:35" ht="8.85" customHeight="1">
      <c r="A240" s="197"/>
      <c r="B240" s="197"/>
      <c r="C240" s="197"/>
      <c r="D240" s="197"/>
      <c r="E240" s="197"/>
      <c r="F240" s="197"/>
      <c r="G240" s="197"/>
      <c r="H240" s="197"/>
      <c r="I240" s="197"/>
      <c r="U240" s="762"/>
      <c r="V240" s="761"/>
      <c r="W240" s="760"/>
      <c r="X240" s="791"/>
      <c r="Y240" s="791"/>
      <c r="Z240" s="791"/>
      <c r="AA240" s="791"/>
      <c r="AB240" s="791"/>
      <c r="AC240" s="791"/>
      <c r="AD240" s="791"/>
      <c r="AE240" s="791"/>
      <c r="AF240" s="791"/>
      <c r="AG240" s="791"/>
      <c r="AH240" s="791"/>
      <c r="AI240" s="791"/>
    </row>
    <row r="241" spans="1:35" ht="8.85" customHeight="1">
      <c r="A241" s="197"/>
      <c r="B241" s="197"/>
      <c r="C241" s="197"/>
      <c r="D241" s="197"/>
      <c r="E241" s="197"/>
      <c r="F241" s="197"/>
      <c r="G241" s="197"/>
      <c r="H241" s="197"/>
      <c r="I241" s="197"/>
      <c r="U241" s="762"/>
      <c r="V241" s="761"/>
      <c r="W241" s="760"/>
      <c r="X241" s="791"/>
      <c r="Y241" s="791"/>
      <c r="Z241" s="791"/>
      <c r="AA241" s="791"/>
      <c r="AB241" s="791"/>
      <c r="AC241" s="791"/>
      <c r="AD241" s="791"/>
      <c r="AE241" s="791"/>
      <c r="AF241" s="791"/>
      <c r="AG241" s="791"/>
      <c r="AH241" s="791"/>
      <c r="AI241" s="791"/>
    </row>
    <row r="242" spans="1:35" ht="8.85" customHeight="1">
      <c r="A242" s="197"/>
      <c r="B242" s="197"/>
      <c r="C242" s="197"/>
      <c r="D242" s="197"/>
      <c r="E242" s="197"/>
      <c r="F242" s="197"/>
      <c r="G242" s="197"/>
      <c r="H242" s="197"/>
      <c r="I242" s="197"/>
      <c r="U242" s="762"/>
      <c r="V242" s="761"/>
      <c r="W242" s="760"/>
      <c r="X242" s="791"/>
      <c r="Y242" s="791"/>
      <c r="Z242" s="791"/>
      <c r="AA242" s="791"/>
      <c r="AB242" s="791"/>
      <c r="AC242" s="791"/>
      <c r="AD242" s="791"/>
      <c r="AE242" s="791"/>
      <c r="AF242" s="791"/>
      <c r="AG242" s="791"/>
      <c r="AH242" s="791"/>
      <c r="AI242" s="791"/>
    </row>
    <row r="243" spans="1:35" ht="8.85" customHeight="1">
      <c r="A243" s="197"/>
      <c r="B243" s="197"/>
      <c r="C243" s="197"/>
      <c r="D243" s="197"/>
      <c r="E243" s="197"/>
      <c r="F243" s="197"/>
      <c r="G243" s="197"/>
      <c r="H243" s="197"/>
      <c r="I243" s="197"/>
      <c r="U243" s="762"/>
      <c r="V243" s="761"/>
      <c r="W243" s="760"/>
      <c r="X243" s="791"/>
      <c r="Y243" s="791"/>
      <c r="Z243" s="791"/>
      <c r="AA243" s="791"/>
      <c r="AB243" s="791"/>
      <c r="AC243" s="791"/>
      <c r="AD243" s="791"/>
      <c r="AE243" s="791"/>
      <c r="AF243" s="791"/>
      <c r="AG243" s="791"/>
      <c r="AH243" s="791"/>
      <c r="AI243" s="791"/>
    </row>
    <row r="244" spans="1:35" ht="8.85" customHeight="1">
      <c r="A244" s="197"/>
      <c r="B244" s="197"/>
      <c r="C244" s="197"/>
      <c r="D244" s="197"/>
      <c r="E244" s="197"/>
      <c r="F244" s="197"/>
      <c r="G244" s="197"/>
      <c r="H244" s="197"/>
      <c r="I244" s="197"/>
      <c r="U244" s="762"/>
      <c r="V244" s="761"/>
      <c r="W244" s="760"/>
      <c r="X244" s="791"/>
      <c r="Y244" s="791"/>
      <c r="Z244" s="791"/>
      <c r="AA244" s="791"/>
      <c r="AB244" s="791"/>
      <c r="AC244" s="791"/>
      <c r="AD244" s="791"/>
      <c r="AE244" s="791"/>
      <c r="AF244" s="791"/>
      <c r="AG244" s="791"/>
      <c r="AH244" s="791"/>
      <c r="AI244" s="791"/>
    </row>
    <row r="245" spans="1:35" ht="8.85" customHeight="1">
      <c r="A245" s="197"/>
      <c r="B245" s="197"/>
      <c r="C245" s="197"/>
      <c r="D245" s="197"/>
      <c r="E245" s="197"/>
      <c r="F245" s="197"/>
      <c r="G245" s="197"/>
      <c r="H245" s="197"/>
      <c r="I245" s="197"/>
      <c r="U245" s="762"/>
      <c r="V245" s="761"/>
      <c r="W245" s="760"/>
      <c r="X245" s="791"/>
      <c r="Y245" s="791"/>
      <c r="Z245" s="791"/>
      <c r="AA245" s="791"/>
      <c r="AB245" s="791"/>
      <c r="AC245" s="791"/>
      <c r="AD245" s="791"/>
      <c r="AE245" s="791"/>
      <c r="AF245" s="791"/>
      <c r="AG245" s="791"/>
      <c r="AH245" s="791"/>
      <c r="AI245" s="791"/>
    </row>
    <row r="246" spans="1:35" ht="8.85" customHeight="1">
      <c r="A246" s="197"/>
      <c r="B246" s="197"/>
      <c r="C246" s="197"/>
      <c r="D246" s="197"/>
      <c r="E246" s="197"/>
      <c r="F246" s="197"/>
      <c r="G246" s="197"/>
      <c r="H246" s="197"/>
      <c r="I246" s="197"/>
      <c r="U246" s="762"/>
      <c r="V246" s="761"/>
      <c r="W246" s="760"/>
      <c r="X246" s="791"/>
      <c r="Y246" s="791"/>
      <c r="Z246" s="791"/>
      <c r="AA246" s="791"/>
      <c r="AB246" s="791"/>
      <c r="AC246" s="791"/>
      <c r="AD246" s="791"/>
      <c r="AE246" s="791"/>
      <c r="AF246" s="791"/>
      <c r="AG246" s="791"/>
      <c r="AH246" s="791"/>
      <c r="AI246" s="791"/>
    </row>
    <row r="247" spans="1:35" ht="8.85" customHeight="1">
      <c r="A247" s="197"/>
      <c r="B247" s="197"/>
      <c r="C247" s="197"/>
      <c r="D247" s="197"/>
      <c r="E247" s="197"/>
      <c r="F247" s="197"/>
      <c r="G247" s="197"/>
      <c r="H247" s="197"/>
      <c r="I247" s="197"/>
      <c r="U247" s="762"/>
      <c r="V247" s="761"/>
      <c r="W247" s="760"/>
      <c r="X247" s="791"/>
      <c r="Y247" s="791"/>
      <c r="Z247" s="791"/>
      <c r="AA247" s="791"/>
      <c r="AB247" s="791"/>
      <c r="AC247" s="791"/>
      <c r="AD247" s="791"/>
      <c r="AE247" s="791"/>
      <c r="AF247" s="791"/>
      <c r="AG247" s="791"/>
      <c r="AH247" s="791"/>
      <c r="AI247" s="791"/>
    </row>
    <row r="248" spans="1:35" ht="8.85" customHeight="1">
      <c r="A248" s="197"/>
      <c r="B248" s="197"/>
      <c r="C248" s="197"/>
      <c r="D248" s="197"/>
      <c r="E248" s="197"/>
      <c r="F248" s="197"/>
      <c r="G248" s="197"/>
      <c r="H248" s="197"/>
      <c r="I248" s="197"/>
      <c r="U248" s="762"/>
      <c r="V248" s="761"/>
      <c r="W248" s="760"/>
      <c r="X248" s="791"/>
      <c r="Y248" s="791"/>
      <c r="Z248" s="791"/>
      <c r="AA248" s="791"/>
      <c r="AB248" s="791"/>
      <c r="AC248" s="791"/>
      <c r="AD248" s="791"/>
      <c r="AE248" s="791"/>
      <c r="AF248" s="791"/>
      <c r="AG248" s="791"/>
      <c r="AH248" s="791"/>
      <c r="AI248" s="791"/>
    </row>
    <row r="249" spans="1:35" ht="8.85" customHeight="1">
      <c r="A249" s="197"/>
      <c r="B249" s="197"/>
      <c r="C249" s="197"/>
      <c r="D249" s="197"/>
      <c r="E249" s="197"/>
      <c r="F249" s="197"/>
      <c r="G249" s="197"/>
      <c r="H249" s="197"/>
      <c r="I249" s="197"/>
      <c r="U249" s="762"/>
      <c r="V249" s="761"/>
      <c r="W249" s="760"/>
      <c r="X249" s="791"/>
      <c r="Y249" s="791"/>
      <c r="Z249" s="791"/>
      <c r="AA249" s="791"/>
      <c r="AB249" s="791"/>
      <c r="AC249" s="791"/>
      <c r="AD249" s="791"/>
      <c r="AE249" s="791"/>
      <c r="AF249" s="791"/>
      <c r="AG249" s="791"/>
      <c r="AH249" s="791"/>
      <c r="AI249" s="791"/>
    </row>
    <row r="250" spans="1:35" ht="8.85" customHeight="1">
      <c r="A250" s="197"/>
      <c r="B250" s="197"/>
      <c r="C250" s="197"/>
      <c r="D250" s="197"/>
      <c r="E250" s="197"/>
      <c r="F250" s="197"/>
      <c r="G250" s="197"/>
      <c r="H250" s="197"/>
      <c r="I250" s="197"/>
      <c r="U250" s="762"/>
      <c r="V250" s="761"/>
      <c r="W250" s="760"/>
      <c r="X250" s="791"/>
      <c r="Y250" s="791"/>
      <c r="Z250" s="791"/>
      <c r="AA250" s="791"/>
      <c r="AB250" s="791"/>
      <c r="AC250" s="791"/>
      <c r="AD250" s="791"/>
      <c r="AE250" s="791"/>
      <c r="AF250" s="791"/>
      <c r="AG250" s="791"/>
      <c r="AH250" s="791"/>
      <c r="AI250" s="791"/>
    </row>
    <row r="251" spans="1:35" ht="8.85" customHeight="1">
      <c r="A251" s="197"/>
      <c r="B251" s="197"/>
      <c r="C251" s="197"/>
      <c r="D251" s="197"/>
      <c r="E251" s="197"/>
      <c r="F251" s="197"/>
      <c r="G251" s="197"/>
      <c r="H251" s="197"/>
      <c r="I251" s="197"/>
      <c r="U251" s="762"/>
      <c r="V251" s="761"/>
      <c r="W251" s="760"/>
      <c r="X251" s="791"/>
      <c r="Y251" s="791"/>
      <c r="Z251" s="791"/>
      <c r="AA251" s="791"/>
      <c r="AB251" s="791"/>
      <c r="AC251" s="791"/>
      <c r="AD251" s="791"/>
      <c r="AE251" s="791"/>
      <c r="AF251" s="791"/>
      <c r="AG251" s="791"/>
      <c r="AH251" s="791"/>
      <c r="AI251" s="791"/>
    </row>
    <row r="252" spans="1:35" ht="8.85" customHeight="1">
      <c r="A252" s="197"/>
      <c r="B252" s="197"/>
      <c r="C252" s="197"/>
      <c r="D252" s="197"/>
      <c r="E252" s="197"/>
      <c r="F252" s="197"/>
      <c r="G252" s="197"/>
      <c r="H252" s="197"/>
      <c r="I252" s="197"/>
      <c r="U252" s="762"/>
      <c r="V252" s="761"/>
      <c r="W252" s="760"/>
      <c r="X252" s="791"/>
      <c r="Y252" s="791"/>
      <c r="Z252" s="791"/>
      <c r="AA252" s="791"/>
      <c r="AB252" s="791"/>
      <c r="AC252" s="791"/>
      <c r="AD252" s="791"/>
      <c r="AE252" s="791"/>
      <c r="AF252" s="791"/>
      <c r="AG252" s="791"/>
      <c r="AH252" s="791"/>
      <c r="AI252" s="791"/>
    </row>
    <row r="253" spans="1:35" ht="8.85" customHeight="1">
      <c r="A253" s="197"/>
      <c r="B253" s="197"/>
      <c r="C253" s="197"/>
      <c r="D253" s="197"/>
      <c r="E253" s="197"/>
      <c r="F253" s="197"/>
      <c r="G253" s="197"/>
      <c r="H253" s="197"/>
      <c r="I253" s="197"/>
      <c r="U253" s="762"/>
      <c r="V253" s="761"/>
      <c r="W253" s="760"/>
      <c r="X253" s="791"/>
      <c r="Y253" s="791"/>
      <c r="Z253" s="791"/>
      <c r="AA253" s="791"/>
      <c r="AB253" s="791"/>
      <c r="AC253" s="791"/>
      <c r="AD253" s="791"/>
      <c r="AE253" s="791"/>
      <c r="AF253" s="791"/>
      <c r="AG253" s="791"/>
      <c r="AH253" s="791"/>
      <c r="AI253" s="791"/>
    </row>
    <row r="254" spans="1:35" ht="8.85" customHeight="1">
      <c r="A254" s="197"/>
      <c r="B254" s="197"/>
      <c r="C254" s="197"/>
      <c r="D254" s="197"/>
      <c r="E254" s="197"/>
      <c r="F254" s="197"/>
      <c r="G254" s="197"/>
      <c r="H254" s="197"/>
      <c r="I254" s="197"/>
      <c r="U254" s="762"/>
      <c r="V254" s="761"/>
      <c r="W254" s="760"/>
      <c r="X254" s="791"/>
      <c r="Y254" s="791"/>
      <c r="Z254" s="791"/>
      <c r="AA254" s="791"/>
      <c r="AB254" s="791"/>
      <c r="AC254" s="791"/>
      <c r="AD254" s="791"/>
      <c r="AE254" s="791"/>
      <c r="AF254" s="791"/>
      <c r="AG254" s="791"/>
      <c r="AH254" s="791"/>
      <c r="AI254" s="791"/>
    </row>
    <row r="255" spans="1:35" ht="8.85" customHeight="1">
      <c r="A255" s="197"/>
      <c r="B255" s="197"/>
      <c r="C255" s="197"/>
      <c r="D255" s="197"/>
      <c r="E255" s="197"/>
      <c r="F255" s="197"/>
      <c r="G255" s="197"/>
      <c r="H255" s="197"/>
      <c r="I255" s="197"/>
      <c r="U255" s="762"/>
      <c r="V255" s="761"/>
      <c r="W255" s="760"/>
      <c r="X255" s="791"/>
      <c r="Y255" s="791"/>
      <c r="Z255" s="791"/>
      <c r="AA255" s="791"/>
      <c r="AB255" s="791"/>
      <c r="AC255" s="791"/>
      <c r="AD255" s="791"/>
      <c r="AE255" s="791"/>
      <c r="AF255" s="791"/>
      <c r="AG255" s="791"/>
      <c r="AH255" s="791"/>
      <c r="AI255" s="791"/>
    </row>
    <row r="256" spans="1:35" ht="8.85" customHeight="1">
      <c r="A256" s="197"/>
      <c r="B256" s="197"/>
      <c r="C256" s="197"/>
      <c r="D256" s="197"/>
      <c r="E256" s="197"/>
      <c r="F256" s="197"/>
      <c r="G256" s="197"/>
      <c r="H256" s="197"/>
      <c r="I256" s="197"/>
      <c r="U256" s="762"/>
      <c r="V256" s="761"/>
      <c r="W256" s="760"/>
      <c r="X256" s="791"/>
      <c r="Y256" s="791"/>
      <c r="Z256" s="791"/>
      <c r="AA256" s="791"/>
      <c r="AB256" s="791"/>
      <c r="AC256" s="791"/>
      <c r="AD256" s="791"/>
      <c r="AE256" s="791"/>
      <c r="AF256" s="791"/>
      <c r="AG256" s="791"/>
      <c r="AH256" s="791"/>
      <c r="AI256" s="791"/>
    </row>
    <row r="257" spans="1:35" ht="8.85" customHeight="1">
      <c r="A257" s="197"/>
      <c r="B257" s="197"/>
      <c r="C257" s="197"/>
      <c r="D257" s="197"/>
      <c r="E257" s="197"/>
      <c r="F257" s="197"/>
      <c r="G257" s="197"/>
      <c r="H257" s="197"/>
      <c r="I257" s="197"/>
      <c r="U257" s="762"/>
      <c r="V257" s="761"/>
      <c r="W257" s="760"/>
      <c r="X257" s="791"/>
      <c r="Y257" s="791"/>
      <c r="Z257" s="791"/>
      <c r="AA257" s="791"/>
      <c r="AB257" s="791"/>
      <c r="AC257" s="791"/>
      <c r="AD257" s="791"/>
      <c r="AE257" s="791"/>
      <c r="AF257" s="791"/>
      <c r="AG257" s="791"/>
      <c r="AH257" s="791"/>
      <c r="AI257" s="791"/>
    </row>
    <row r="258" spans="1:35" ht="8.85" customHeight="1">
      <c r="A258" s="197"/>
      <c r="B258" s="197"/>
      <c r="C258" s="197"/>
      <c r="D258" s="197"/>
      <c r="E258" s="197"/>
      <c r="F258" s="197"/>
      <c r="G258" s="197"/>
      <c r="H258" s="197"/>
      <c r="I258" s="197"/>
      <c r="U258" s="762"/>
      <c r="V258" s="761"/>
      <c r="W258" s="760"/>
      <c r="X258" s="791"/>
      <c r="Y258" s="791"/>
      <c r="Z258" s="791"/>
      <c r="AA258" s="791"/>
      <c r="AB258" s="791"/>
      <c r="AC258" s="791"/>
      <c r="AD258" s="791"/>
      <c r="AE258" s="791"/>
      <c r="AF258" s="791"/>
      <c r="AG258" s="791"/>
      <c r="AH258" s="791"/>
      <c r="AI258" s="791"/>
    </row>
    <row r="259" spans="1:35" ht="8.85" customHeight="1">
      <c r="A259" s="197"/>
      <c r="B259" s="197"/>
      <c r="C259" s="197"/>
      <c r="D259" s="197"/>
      <c r="E259" s="197"/>
      <c r="F259" s="197"/>
      <c r="G259" s="197"/>
      <c r="H259" s="197"/>
      <c r="I259" s="197"/>
      <c r="U259" s="762"/>
      <c r="V259" s="761"/>
      <c r="W259" s="760"/>
      <c r="X259" s="791"/>
      <c r="Y259" s="791"/>
      <c r="Z259" s="791"/>
      <c r="AA259" s="791"/>
      <c r="AB259" s="791"/>
      <c r="AC259" s="791"/>
      <c r="AD259" s="791"/>
      <c r="AE259" s="791"/>
      <c r="AF259" s="791"/>
      <c r="AG259" s="791"/>
      <c r="AH259" s="791"/>
      <c r="AI259" s="791"/>
    </row>
    <row r="260" spans="1:35" ht="8.85" customHeight="1">
      <c r="A260" s="197"/>
      <c r="B260" s="197"/>
      <c r="C260" s="197"/>
      <c r="D260" s="197"/>
      <c r="E260" s="197"/>
      <c r="F260" s="197"/>
      <c r="G260" s="197"/>
      <c r="H260" s="197"/>
      <c r="I260" s="197"/>
      <c r="U260" s="762"/>
      <c r="V260" s="761"/>
      <c r="W260" s="760"/>
      <c r="X260" s="791"/>
      <c r="Y260" s="791"/>
      <c r="Z260" s="791"/>
      <c r="AA260" s="791"/>
      <c r="AB260" s="791"/>
      <c r="AC260" s="791"/>
      <c r="AD260" s="791"/>
      <c r="AE260" s="791"/>
      <c r="AF260" s="791"/>
      <c r="AG260" s="791"/>
      <c r="AH260" s="791"/>
      <c r="AI260" s="791"/>
    </row>
    <row r="261" spans="1:35" ht="8.85" customHeight="1">
      <c r="A261" s="197"/>
      <c r="B261" s="197"/>
      <c r="C261" s="197"/>
      <c r="D261" s="197"/>
      <c r="E261" s="197"/>
      <c r="F261" s="197"/>
      <c r="G261" s="197"/>
      <c r="H261" s="197"/>
      <c r="I261" s="197"/>
      <c r="U261" s="762"/>
      <c r="V261" s="761"/>
      <c r="W261" s="760"/>
      <c r="X261" s="791"/>
      <c r="Y261" s="791"/>
      <c r="Z261" s="791"/>
      <c r="AA261" s="791"/>
      <c r="AB261" s="791"/>
      <c r="AC261" s="791"/>
      <c r="AD261" s="791"/>
      <c r="AE261" s="791"/>
      <c r="AF261" s="791"/>
      <c r="AG261" s="791"/>
      <c r="AH261" s="791"/>
      <c r="AI261" s="791"/>
    </row>
    <row r="262" spans="1:35" ht="8.85" customHeight="1">
      <c r="A262" s="197"/>
      <c r="B262" s="197"/>
      <c r="C262" s="197"/>
      <c r="D262" s="197"/>
      <c r="E262" s="197"/>
      <c r="F262" s="197"/>
      <c r="G262" s="197"/>
      <c r="H262" s="197"/>
      <c r="I262" s="197"/>
      <c r="U262" s="762"/>
      <c r="V262" s="761"/>
      <c r="W262" s="760"/>
      <c r="X262" s="791"/>
      <c r="Y262" s="791"/>
      <c r="Z262" s="791"/>
      <c r="AA262" s="791"/>
      <c r="AB262" s="791"/>
      <c r="AC262" s="791"/>
      <c r="AD262" s="791"/>
      <c r="AE262" s="791"/>
      <c r="AF262" s="791"/>
      <c r="AG262" s="791"/>
      <c r="AH262" s="791"/>
      <c r="AI262" s="791"/>
    </row>
    <row r="263" spans="1:35" ht="8.85" customHeight="1">
      <c r="A263" s="197"/>
      <c r="B263" s="197"/>
      <c r="C263" s="197"/>
      <c r="D263" s="197"/>
      <c r="E263" s="197"/>
      <c r="F263" s="197"/>
      <c r="G263" s="197"/>
      <c r="H263" s="197"/>
      <c r="I263" s="197"/>
      <c r="U263" s="762"/>
      <c r="V263" s="761"/>
      <c r="W263" s="760"/>
      <c r="X263" s="791"/>
      <c r="Y263" s="791"/>
      <c r="Z263" s="791"/>
      <c r="AA263" s="791"/>
      <c r="AB263" s="791"/>
      <c r="AC263" s="791"/>
      <c r="AD263" s="791"/>
      <c r="AE263" s="791"/>
      <c r="AF263" s="791"/>
      <c r="AG263" s="791"/>
      <c r="AH263" s="791"/>
      <c r="AI263" s="791"/>
    </row>
    <row r="264" spans="1:35" ht="8.85" customHeight="1">
      <c r="A264" s="197"/>
      <c r="B264" s="197"/>
      <c r="C264" s="197"/>
      <c r="D264" s="197"/>
      <c r="E264" s="197"/>
      <c r="F264" s="197"/>
      <c r="G264" s="197"/>
      <c r="H264" s="197"/>
      <c r="I264" s="197"/>
      <c r="U264" s="762"/>
      <c r="V264" s="761"/>
      <c r="W264" s="760"/>
      <c r="X264" s="791"/>
      <c r="Y264" s="791"/>
      <c r="Z264" s="791"/>
      <c r="AA264" s="791"/>
      <c r="AB264" s="791"/>
      <c r="AC264" s="791"/>
      <c r="AD264" s="791"/>
      <c r="AE264" s="791"/>
      <c r="AF264" s="791"/>
      <c r="AG264" s="791"/>
      <c r="AH264" s="791"/>
      <c r="AI264" s="791"/>
    </row>
    <row r="265" spans="1:35" ht="8.85" customHeight="1">
      <c r="A265" s="197"/>
      <c r="B265" s="197"/>
      <c r="C265" s="197"/>
      <c r="D265" s="197"/>
      <c r="E265" s="197"/>
      <c r="F265" s="197"/>
      <c r="G265" s="197"/>
      <c r="H265" s="197"/>
      <c r="I265" s="197"/>
      <c r="U265" s="762"/>
      <c r="V265" s="761"/>
      <c r="W265" s="760"/>
      <c r="X265" s="791"/>
      <c r="Y265" s="791"/>
      <c r="Z265" s="791"/>
      <c r="AA265" s="791"/>
      <c r="AB265" s="791"/>
      <c r="AC265" s="791"/>
      <c r="AD265" s="791"/>
      <c r="AE265" s="791"/>
      <c r="AF265" s="791"/>
      <c r="AG265" s="791"/>
      <c r="AH265" s="791"/>
      <c r="AI265" s="791"/>
    </row>
    <row r="266" spans="1:35" ht="8.85" customHeight="1">
      <c r="A266" s="197"/>
      <c r="B266" s="197"/>
      <c r="C266" s="197"/>
      <c r="D266" s="197"/>
      <c r="E266" s="197"/>
      <c r="F266" s="197"/>
      <c r="G266" s="197"/>
      <c r="H266" s="197"/>
      <c r="I266" s="197"/>
      <c r="U266" s="762"/>
      <c r="V266" s="761"/>
      <c r="W266" s="760"/>
      <c r="X266" s="791"/>
      <c r="Y266" s="791"/>
      <c r="Z266" s="791"/>
      <c r="AA266" s="791"/>
      <c r="AB266" s="791"/>
      <c r="AC266" s="791"/>
      <c r="AD266" s="791"/>
      <c r="AE266" s="791"/>
      <c r="AF266" s="791"/>
      <c r="AG266" s="791"/>
      <c r="AH266" s="791"/>
      <c r="AI266" s="791"/>
    </row>
    <row r="267" spans="1:35" ht="8.85" customHeight="1">
      <c r="A267" s="197"/>
      <c r="B267" s="197"/>
      <c r="C267" s="197"/>
      <c r="D267" s="197"/>
      <c r="E267" s="197"/>
      <c r="F267" s="197"/>
      <c r="G267" s="197"/>
      <c r="H267" s="197"/>
      <c r="I267" s="197"/>
      <c r="U267" s="762"/>
      <c r="V267" s="761"/>
      <c r="W267" s="760"/>
      <c r="X267" s="791"/>
      <c r="Y267" s="791"/>
      <c r="Z267" s="791"/>
      <c r="AA267" s="791"/>
      <c r="AB267" s="791"/>
      <c r="AC267" s="791"/>
      <c r="AD267" s="791"/>
      <c r="AE267" s="791"/>
      <c r="AF267" s="791"/>
      <c r="AG267" s="791"/>
      <c r="AH267" s="791"/>
      <c r="AI267" s="791"/>
    </row>
    <row r="268" spans="1:35" ht="8.85" customHeight="1">
      <c r="A268" s="197"/>
      <c r="B268" s="197"/>
      <c r="C268" s="197"/>
      <c r="D268" s="197"/>
      <c r="E268" s="197"/>
      <c r="F268" s="197"/>
      <c r="G268" s="197"/>
      <c r="H268" s="197"/>
      <c r="I268" s="197"/>
      <c r="U268" s="762"/>
      <c r="V268" s="761"/>
      <c r="W268" s="760"/>
      <c r="X268" s="791"/>
      <c r="Y268" s="791"/>
      <c r="Z268" s="791"/>
      <c r="AA268" s="791"/>
      <c r="AB268" s="791"/>
      <c r="AC268" s="791"/>
      <c r="AD268" s="791"/>
      <c r="AE268" s="791"/>
      <c r="AF268" s="791"/>
      <c r="AG268" s="791"/>
      <c r="AH268" s="791"/>
      <c r="AI268" s="791"/>
    </row>
    <row r="269" spans="1:35" ht="8.85" customHeight="1">
      <c r="A269" s="197"/>
      <c r="B269" s="197"/>
      <c r="C269" s="197"/>
      <c r="D269" s="197"/>
      <c r="E269" s="197"/>
      <c r="F269" s="197"/>
      <c r="G269" s="197"/>
      <c r="H269" s="197"/>
      <c r="I269" s="197"/>
      <c r="U269" s="762"/>
      <c r="V269" s="761"/>
      <c r="W269" s="760"/>
      <c r="X269" s="791"/>
      <c r="Y269" s="791"/>
      <c r="Z269" s="791"/>
      <c r="AA269" s="791"/>
      <c r="AB269" s="791"/>
      <c r="AC269" s="791"/>
      <c r="AD269" s="791"/>
      <c r="AE269" s="791"/>
      <c r="AF269" s="791"/>
      <c r="AG269" s="791"/>
      <c r="AH269" s="791"/>
      <c r="AI269" s="791"/>
    </row>
    <row r="270" spans="1:35" ht="8.85" customHeight="1">
      <c r="A270" s="197"/>
      <c r="B270" s="197"/>
      <c r="C270" s="197"/>
      <c r="D270" s="197"/>
      <c r="E270" s="197"/>
      <c r="F270" s="197"/>
      <c r="G270" s="197"/>
      <c r="H270" s="197"/>
      <c r="I270" s="197"/>
      <c r="U270" s="762"/>
      <c r="V270" s="761"/>
      <c r="W270" s="760"/>
      <c r="X270" s="791"/>
      <c r="Y270" s="791"/>
      <c r="Z270" s="791"/>
      <c r="AA270" s="791"/>
      <c r="AB270" s="791"/>
      <c r="AC270" s="791"/>
      <c r="AD270" s="791"/>
      <c r="AE270" s="791"/>
      <c r="AF270" s="791"/>
      <c r="AG270" s="791"/>
      <c r="AH270" s="791"/>
      <c r="AI270" s="791"/>
    </row>
    <row r="271" spans="1:35" ht="8.85" customHeight="1">
      <c r="A271" s="197"/>
      <c r="B271" s="197"/>
      <c r="C271" s="197"/>
      <c r="D271" s="197"/>
      <c r="E271" s="197"/>
      <c r="F271" s="197"/>
      <c r="G271" s="197"/>
      <c r="H271" s="197"/>
      <c r="I271" s="197"/>
      <c r="U271" s="762"/>
      <c r="V271" s="761"/>
      <c r="W271" s="760"/>
      <c r="X271" s="791"/>
      <c r="Y271" s="791"/>
      <c r="Z271" s="791"/>
      <c r="AA271" s="791"/>
      <c r="AB271" s="791"/>
      <c r="AC271" s="791"/>
      <c r="AD271" s="791"/>
      <c r="AE271" s="791"/>
      <c r="AF271" s="791"/>
      <c r="AG271" s="791"/>
      <c r="AH271" s="791"/>
      <c r="AI271" s="791"/>
    </row>
    <row r="272" spans="1:35" ht="8.85" customHeight="1">
      <c r="A272" s="197"/>
      <c r="B272" s="197"/>
      <c r="C272" s="197"/>
      <c r="D272" s="197"/>
      <c r="E272" s="197"/>
      <c r="F272" s="197"/>
      <c r="G272" s="197"/>
      <c r="H272" s="197"/>
      <c r="I272" s="197"/>
      <c r="U272" s="762"/>
      <c r="V272" s="761"/>
      <c r="W272" s="760"/>
      <c r="X272" s="791"/>
      <c r="Y272" s="791"/>
      <c r="Z272" s="791"/>
      <c r="AA272" s="791"/>
      <c r="AB272" s="791"/>
      <c r="AC272" s="791"/>
      <c r="AD272" s="791"/>
      <c r="AE272" s="791"/>
      <c r="AF272" s="791"/>
      <c r="AG272" s="791"/>
      <c r="AH272" s="791"/>
      <c r="AI272" s="791"/>
    </row>
    <row r="273" spans="1:35" ht="8.85" customHeight="1">
      <c r="A273" s="197"/>
      <c r="B273" s="197"/>
      <c r="C273" s="197"/>
      <c r="D273" s="197"/>
      <c r="E273" s="197"/>
      <c r="F273" s="197"/>
      <c r="G273" s="197"/>
      <c r="H273" s="197"/>
      <c r="I273" s="197"/>
      <c r="U273" s="762"/>
      <c r="V273" s="761"/>
      <c r="W273" s="760"/>
      <c r="X273" s="791"/>
      <c r="Y273" s="791"/>
      <c r="Z273" s="791"/>
      <c r="AA273" s="791"/>
      <c r="AB273" s="791"/>
      <c r="AC273" s="791"/>
      <c r="AD273" s="791"/>
      <c r="AE273" s="791"/>
      <c r="AF273" s="791"/>
      <c r="AG273" s="791"/>
      <c r="AH273" s="791"/>
      <c r="AI273" s="791"/>
    </row>
    <row r="274" spans="1:35" ht="8.85" customHeight="1">
      <c r="A274" s="197"/>
      <c r="B274" s="197"/>
      <c r="C274" s="197"/>
      <c r="D274" s="197"/>
      <c r="E274" s="197"/>
      <c r="F274" s="197"/>
      <c r="G274" s="197"/>
      <c r="H274" s="197"/>
      <c r="I274" s="197"/>
      <c r="U274" s="762"/>
      <c r="V274" s="761"/>
      <c r="W274" s="760"/>
      <c r="X274" s="791"/>
      <c r="Y274" s="791"/>
      <c r="Z274" s="791"/>
      <c r="AA274" s="791"/>
      <c r="AB274" s="791"/>
      <c r="AC274" s="791"/>
      <c r="AD274" s="791"/>
      <c r="AE274" s="791"/>
      <c r="AF274" s="791"/>
      <c r="AG274" s="791"/>
      <c r="AH274" s="791"/>
      <c r="AI274" s="791"/>
    </row>
    <row r="275" spans="1:35" ht="8.85" customHeight="1">
      <c r="A275" s="197"/>
      <c r="B275" s="197"/>
      <c r="C275" s="197"/>
      <c r="D275" s="197"/>
      <c r="E275" s="197"/>
      <c r="F275" s="197"/>
      <c r="G275" s="197"/>
      <c r="H275" s="197"/>
      <c r="I275" s="197"/>
      <c r="U275" s="762"/>
      <c r="V275" s="761"/>
      <c r="W275" s="760"/>
      <c r="X275" s="791"/>
      <c r="Y275" s="791"/>
      <c r="Z275" s="791"/>
      <c r="AA275" s="791"/>
      <c r="AB275" s="791"/>
      <c r="AC275" s="791"/>
      <c r="AD275" s="791"/>
      <c r="AE275" s="791"/>
      <c r="AF275" s="791"/>
      <c r="AG275" s="791"/>
      <c r="AH275" s="791"/>
      <c r="AI275" s="791"/>
    </row>
    <row r="276" spans="1:35" ht="8.85" customHeight="1">
      <c r="A276" s="197"/>
      <c r="B276" s="197"/>
      <c r="C276" s="197"/>
      <c r="D276" s="197"/>
      <c r="E276" s="197"/>
      <c r="F276" s="197"/>
      <c r="G276" s="197"/>
      <c r="H276" s="197"/>
      <c r="I276" s="197"/>
      <c r="U276" s="762"/>
      <c r="V276" s="761"/>
      <c r="W276" s="760"/>
      <c r="X276" s="791"/>
      <c r="Y276" s="791"/>
      <c r="Z276" s="791"/>
      <c r="AA276" s="791"/>
      <c r="AB276" s="791"/>
      <c r="AC276" s="791"/>
      <c r="AD276" s="791"/>
      <c r="AE276" s="791"/>
      <c r="AF276" s="791"/>
      <c r="AG276" s="791"/>
      <c r="AH276" s="791"/>
      <c r="AI276" s="791"/>
    </row>
    <row r="277" spans="1:35" ht="8.85" customHeight="1">
      <c r="A277" s="197"/>
      <c r="B277" s="197"/>
      <c r="C277" s="197"/>
      <c r="D277" s="197"/>
      <c r="E277" s="197"/>
      <c r="F277" s="197"/>
      <c r="G277" s="197"/>
      <c r="H277" s="197"/>
      <c r="I277" s="197"/>
      <c r="U277" s="762"/>
      <c r="V277" s="761"/>
      <c r="W277" s="760"/>
      <c r="X277" s="791"/>
      <c r="Y277" s="791"/>
      <c r="Z277" s="791"/>
      <c r="AA277" s="791"/>
      <c r="AB277" s="791"/>
      <c r="AC277" s="791"/>
      <c r="AD277" s="791"/>
      <c r="AE277" s="791"/>
      <c r="AF277" s="791"/>
      <c r="AG277" s="791"/>
      <c r="AH277" s="791"/>
      <c r="AI277" s="791"/>
    </row>
    <row r="278" spans="1:35" ht="8.85" customHeight="1">
      <c r="A278" s="197"/>
      <c r="B278" s="197"/>
      <c r="C278" s="197"/>
      <c r="D278" s="197"/>
      <c r="E278" s="197"/>
      <c r="F278" s="197"/>
      <c r="G278" s="197"/>
      <c r="H278" s="197"/>
      <c r="I278" s="197"/>
      <c r="U278" s="762"/>
      <c r="V278" s="761"/>
      <c r="W278" s="760"/>
      <c r="X278" s="791"/>
      <c r="Y278" s="791"/>
      <c r="Z278" s="791"/>
      <c r="AA278" s="791"/>
      <c r="AB278" s="791"/>
      <c r="AC278" s="791"/>
      <c r="AD278" s="791"/>
      <c r="AE278" s="791"/>
      <c r="AF278" s="791"/>
      <c r="AG278" s="791"/>
      <c r="AH278" s="791"/>
      <c r="AI278" s="791"/>
    </row>
    <row r="279" spans="1:35" ht="8.85" customHeight="1">
      <c r="A279" s="197"/>
      <c r="B279" s="197"/>
      <c r="C279" s="197"/>
      <c r="D279" s="197"/>
      <c r="E279" s="197"/>
      <c r="F279" s="197"/>
      <c r="G279" s="197"/>
      <c r="H279" s="197"/>
      <c r="I279" s="197"/>
      <c r="U279" s="762"/>
      <c r="V279" s="761"/>
      <c r="W279" s="760"/>
      <c r="X279" s="791"/>
      <c r="Y279" s="791"/>
      <c r="Z279" s="791"/>
      <c r="AA279" s="791"/>
      <c r="AB279" s="791"/>
      <c r="AC279" s="791"/>
      <c r="AD279" s="791"/>
      <c r="AE279" s="791"/>
      <c r="AF279" s="791"/>
      <c r="AG279" s="791"/>
      <c r="AH279" s="791"/>
      <c r="AI279" s="791"/>
    </row>
    <row r="280" spans="1:35" ht="8.85" customHeight="1">
      <c r="A280" s="197"/>
      <c r="B280" s="197"/>
      <c r="C280" s="197"/>
      <c r="D280" s="197"/>
      <c r="E280" s="197"/>
      <c r="F280" s="197"/>
      <c r="G280" s="197"/>
      <c r="H280" s="197"/>
      <c r="I280" s="197"/>
      <c r="U280" s="762"/>
      <c r="V280" s="761"/>
      <c r="W280" s="760"/>
      <c r="X280" s="791"/>
      <c r="Y280" s="791"/>
      <c r="Z280" s="791"/>
      <c r="AA280" s="791"/>
      <c r="AB280" s="791"/>
      <c r="AC280" s="791"/>
      <c r="AD280" s="791"/>
      <c r="AE280" s="791"/>
      <c r="AF280" s="791"/>
      <c r="AG280" s="791"/>
      <c r="AH280" s="791"/>
      <c r="AI280" s="791"/>
    </row>
    <row r="281" spans="1:35" ht="8.85" customHeight="1">
      <c r="A281" s="197"/>
      <c r="B281" s="197"/>
      <c r="C281" s="197"/>
      <c r="D281" s="197"/>
      <c r="E281" s="197"/>
      <c r="F281" s="197"/>
      <c r="G281" s="197"/>
      <c r="H281" s="197"/>
      <c r="I281" s="197"/>
      <c r="M281" s="309"/>
      <c r="U281" s="762"/>
      <c r="V281" s="761"/>
      <c r="W281" s="760"/>
      <c r="X281" s="791"/>
      <c r="Y281" s="791"/>
      <c r="Z281" s="791"/>
      <c r="AA281" s="791"/>
      <c r="AB281" s="791"/>
      <c r="AC281" s="791"/>
      <c r="AD281" s="791"/>
      <c r="AE281" s="791"/>
      <c r="AF281" s="791"/>
      <c r="AG281" s="791"/>
      <c r="AH281" s="791"/>
      <c r="AI281" s="791"/>
    </row>
    <row r="282" spans="1:35" ht="8.85" customHeight="1">
      <c r="A282" s="197"/>
      <c r="B282" s="197"/>
      <c r="C282" s="197"/>
      <c r="D282" s="197"/>
      <c r="E282" s="197"/>
      <c r="F282" s="197"/>
      <c r="G282" s="197"/>
      <c r="H282" s="197"/>
      <c r="I282" s="197"/>
      <c r="U282" s="762"/>
      <c r="V282" s="761"/>
      <c r="W282" s="760"/>
      <c r="X282" s="791"/>
      <c r="Y282" s="791"/>
      <c r="Z282" s="791"/>
      <c r="AA282" s="791"/>
      <c r="AB282" s="791"/>
      <c r="AC282" s="791"/>
      <c r="AD282" s="791"/>
      <c r="AE282" s="791"/>
      <c r="AF282" s="791"/>
      <c r="AG282" s="791"/>
      <c r="AH282" s="791"/>
      <c r="AI282" s="791"/>
    </row>
    <row r="283" spans="1:35" ht="8.85" customHeight="1">
      <c r="A283" s="197"/>
      <c r="B283" s="197"/>
      <c r="C283" s="197"/>
      <c r="D283" s="197"/>
      <c r="E283" s="197"/>
      <c r="F283" s="197"/>
      <c r="G283" s="197"/>
      <c r="H283" s="197"/>
      <c r="I283" s="197"/>
      <c r="U283" s="762"/>
      <c r="V283" s="761"/>
      <c r="W283" s="760"/>
      <c r="X283" s="791"/>
      <c r="Y283" s="791"/>
      <c r="Z283" s="791"/>
      <c r="AA283" s="791"/>
      <c r="AB283" s="791"/>
      <c r="AC283" s="791"/>
      <c r="AD283" s="791"/>
      <c r="AE283" s="791"/>
      <c r="AF283" s="791"/>
      <c r="AG283" s="791"/>
      <c r="AH283" s="791"/>
      <c r="AI283" s="791"/>
    </row>
    <row r="284" spans="1:35" ht="8.85" customHeight="1">
      <c r="A284" s="197"/>
      <c r="B284" s="197"/>
      <c r="C284" s="197"/>
      <c r="D284" s="197"/>
      <c r="E284" s="197"/>
      <c r="F284" s="197"/>
      <c r="G284" s="197"/>
      <c r="H284" s="197"/>
      <c r="I284" s="197"/>
      <c r="U284" s="762"/>
      <c r="V284" s="761"/>
      <c r="W284" s="760"/>
      <c r="X284" s="791"/>
      <c r="Y284" s="791"/>
      <c r="Z284" s="791"/>
      <c r="AA284" s="791"/>
      <c r="AB284" s="791"/>
      <c r="AC284" s="791"/>
      <c r="AD284" s="791"/>
      <c r="AE284" s="791"/>
      <c r="AF284" s="791"/>
      <c r="AG284" s="791"/>
      <c r="AH284" s="791"/>
      <c r="AI284" s="791"/>
    </row>
    <row r="285" spans="1:35" ht="8.85" customHeight="1">
      <c r="A285" s="197"/>
      <c r="B285" s="197"/>
      <c r="C285" s="197"/>
      <c r="D285" s="197"/>
      <c r="E285" s="197"/>
      <c r="F285" s="197"/>
      <c r="G285" s="197"/>
      <c r="H285" s="197"/>
      <c r="I285" s="197"/>
      <c r="U285" s="762"/>
      <c r="V285" s="761"/>
      <c r="W285" s="760"/>
      <c r="X285" s="791"/>
      <c r="Y285" s="791"/>
      <c r="Z285" s="791"/>
      <c r="AA285" s="791"/>
      <c r="AB285" s="791"/>
      <c r="AC285" s="791"/>
      <c r="AD285" s="791"/>
      <c r="AE285" s="791"/>
      <c r="AF285" s="791"/>
      <c r="AG285" s="791"/>
      <c r="AH285" s="791"/>
      <c r="AI285" s="791"/>
    </row>
    <row r="286" spans="1:35" ht="8.85" customHeight="1">
      <c r="A286" s="197"/>
      <c r="B286" s="197"/>
      <c r="C286" s="197"/>
      <c r="D286" s="197"/>
      <c r="E286" s="197"/>
      <c r="F286" s="197"/>
      <c r="G286" s="197"/>
      <c r="H286" s="197"/>
      <c r="I286" s="197"/>
      <c r="U286" s="762"/>
      <c r="V286" s="761"/>
      <c r="W286" s="760"/>
      <c r="X286" s="791"/>
      <c r="Y286" s="791"/>
      <c r="Z286" s="791"/>
      <c r="AA286" s="791"/>
      <c r="AB286" s="791"/>
      <c r="AC286" s="791"/>
      <c r="AD286" s="791"/>
      <c r="AE286" s="791"/>
      <c r="AF286" s="791"/>
      <c r="AG286" s="791"/>
      <c r="AH286" s="791"/>
      <c r="AI286" s="791"/>
    </row>
    <row r="287" spans="1:35" ht="8.85" customHeight="1">
      <c r="A287" s="197"/>
      <c r="B287" s="197"/>
      <c r="C287" s="197"/>
      <c r="D287" s="197"/>
      <c r="E287" s="197"/>
      <c r="F287" s="197"/>
      <c r="G287" s="197"/>
      <c r="H287" s="197"/>
      <c r="I287" s="197"/>
      <c r="U287" s="762"/>
      <c r="V287" s="761"/>
      <c r="W287" s="760"/>
      <c r="X287" s="791"/>
      <c r="Y287" s="791"/>
      <c r="Z287" s="791"/>
      <c r="AA287" s="791"/>
      <c r="AB287" s="791"/>
      <c r="AC287" s="791"/>
      <c r="AD287" s="791"/>
      <c r="AE287" s="791"/>
      <c r="AF287" s="791"/>
      <c r="AG287" s="791"/>
      <c r="AH287" s="791"/>
      <c r="AI287" s="791"/>
    </row>
    <row r="288" spans="1:35" ht="8.85" customHeight="1">
      <c r="A288" s="197"/>
      <c r="B288" s="197"/>
      <c r="C288" s="197"/>
      <c r="D288" s="197"/>
      <c r="E288" s="197"/>
      <c r="F288" s="197"/>
      <c r="G288" s="197"/>
      <c r="H288" s="197"/>
      <c r="I288" s="197"/>
      <c r="U288" s="762"/>
      <c r="V288" s="761"/>
      <c r="W288" s="760"/>
      <c r="X288" s="791"/>
      <c r="Y288" s="791"/>
      <c r="Z288" s="791"/>
      <c r="AA288" s="791"/>
      <c r="AB288" s="791"/>
      <c r="AC288" s="791"/>
      <c r="AD288" s="791"/>
      <c r="AE288" s="791"/>
      <c r="AF288" s="791"/>
      <c r="AG288" s="791"/>
      <c r="AH288" s="791"/>
      <c r="AI288" s="791"/>
    </row>
    <row r="289" spans="1:35" ht="8.85" customHeight="1">
      <c r="A289" s="197"/>
      <c r="B289" s="197"/>
      <c r="C289" s="197"/>
      <c r="D289" s="197"/>
      <c r="E289" s="197"/>
      <c r="F289" s="197"/>
      <c r="G289" s="197"/>
      <c r="H289" s="197"/>
      <c r="I289" s="197"/>
      <c r="U289" s="762"/>
      <c r="V289" s="761"/>
      <c r="W289" s="760"/>
      <c r="X289" s="791"/>
      <c r="Y289" s="791"/>
      <c r="Z289" s="791"/>
      <c r="AA289" s="791"/>
      <c r="AB289" s="791"/>
      <c r="AC289" s="791"/>
      <c r="AD289" s="791"/>
      <c r="AE289" s="791"/>
      <c r="AF289" s="791"/>
      <c r="AG289" s="791"/>
      <c r="AH289" s="791"/>
      <c r="AI289" s="791"/>
    </row>
    <row r="290" spans="1:35" ht="8.85" customHeight="1">
      <c r="A290" s="197"/>
      <c r="B290" s="197"/>
      <c r="C290" s="197"/>
      <c r="D290" s="197"/>
      <c r="E290" s="197"/>
      <c r="F290" s="197"/>
      <c r="G290" s="197"/>
      <c r="H290" s="197"/>
      <c r="I290" s="197"/>
      <c r="U290" s="762"/>
      <c r="V290" s="761"/>
      <c r="W290" s="760"/>
      <c r="X290" s="791"/>
      <c r="Y290" s="791"/>
      <c r="Z290" s="791"/>
      <c r="AA290" s="791"/>
      <c r="AB290" s="791"/>
      <c r="AC290" s="791"/>
      <c r="AD290" s="791"/>
      <c r="AE290" s="791"/>
      <c r="AF290" s="791"/>
      <c r="AG290" s="791"/>
      <c r="AH290" s="791"/>
      <c r="AI290" s="791"/>
    </row>
    <row r="291" spans="1:35" ht="8.85" customHeight="1">
      <c r="A291" s="197"/>
      <c r="B291" s="197"/>
      <c r="C291" s="197"/>
      <c r="D291" s="197"/>
      <c r="E291" s="197"/>
      <c r="F291" s="197"/>
      <c r="G291" s="197"/>
      <c r="H291" s="197"/>
      <c r="I291" s="197"/>
      <c r="U291" s="762"/>
      <c r="V291" s="761"/>
      <c r="W291" s="760"/>
      <c r="X291" s="791"/>
      <c r="Y291" s="791"/>
      <c r="Z291" s="791"/>
      <c r="AA291" s="791"/>
      <c r="AB291" s="791"/>
      <c r="AC291" s="791"/>
      <c r="AD291" s="791"/>
      <c r="AE291" s="791"/>
      <c r="AF291" s="791"/>
      <c r="AG291" s="791"/>
      <c r="AH291" s="791"/>
      <c r="AI291" s="791"/>
    </row>
    <row r="292" spans="1:35" ht="8.85" customHeight="1">
      <c r="A292" s="197"/>
      <c r="B292" s="197"/>
      <c r="C292" s="197"/>
      <c r="D292" s="197"/>
      <c r="E292" s="197"/>
      <c r="F292" s="197"/>
      <c r="G292" s="197"/>
      <c r="H292" s="197"/>
      <c r="I292" s="197"/>
      <c r="U292" s="762"/>
      <c r="V292" s="761"/>
      <c r="W292" s="760"/>
      <c r="X292" s="791"/>
      <c r="Y292" s="791"/>
      <c r="Z292" s="791"/>
      <c r="AA292" s="791"/>
      <c r="AB292" s="791"/>
      <c r="AC292" s="791"/>
      <c r="AD292" s="791"/>
      <c r="AE292" s="791"/>
      <c r="AF292" s="791"/>
      <c r="AG292" s="791"/>
      <c r="AH292" s="791"/>
      <c r="AI292" s="791"/>
    </row>
    <row r="293" spans="1:35" ht="8.85" customHeight="1">
      <c r="A293" s="197"/>
      <c r="B293" s="197"/>
      <c r="C293" s="197"/>
      <c r="D293" s="197"/>
      <c r="E293" s="197"/>
      <c r="F293" s="197"/>
      <c r="G293" s="197"/>
      <c r="H293" s="197"/>
      <c r="I293" s="197"/>
      <c r="U293" s="762"/>
      <c r="V293" s="761"/>
      <c r="W293" s="760"/>
      <c r="X293" s="791"/>
      <c r="Y293" s="791"/>
      <c r="Z293" s="791"/>
      <c r="AA293" s="791"/>
      <c r="AB293" s="791"/>
      <c r="AC293" s="791"/>
      <c r="AD293" s="791"/>
      <c r="AE293" s="791"/>
      <c r="AF293" s="791"/>
      <c r="AG293" s="791"/>
      <c r="AH293" s="791"/>
      <c r="AI293" s="791"/>
    </row>
    <row r="294" spans="1:35" ht="8.85" customHeight="1">
      <c r="A294" s="197"/>
      <c r="B294" s="197"/>
      <c r="C294" s="197"/>
      <c r="D294" s="197"/>
      <c r="E294" s="197"/>
      <c r="F294" s="197"/>
      <c r="G294" s="197"/>
      <c r="H294" s="197"/>
      <c r="I294" s="197"/>
      <c r="U294" s="762"/>
      <c r="V294" s="761"/>
      <c r="W294" s="760"/>
      <c r="X294" s="791"/>
      <c r="Y294" s="791"/>
      <c r="Z294" s="791"/>
      <c r="AA294" s="791"/>
      <c r="AB294" s="791"/>
      <c r="AC294" s="791"/>
      <c r="AD294" s="791"/>
      <c r="AE294" s="791"/>
      <c r="AF294" s="791"/>
      <c r="AG294" s="791"/>
      <c r="AH294" s="791"/>
      <c r="AI294" s="791"/>
    </row>
    <row r="295" spans="1:35" ht="8.85" customHeight="1">
      <c r="A295" s="197"/>
      <c r="B295" s="197"/>
      <c r="C295" s="197"/>
      <c r="D295" s="197"/>
      <c r="E295" s="197"/>
      <c r="F295" s="197"/>
      <c r="G295" s="197"/>
      <c r="H295" s="197"/>
      <c r="I295" s="197"/>
      <c r="U295" s="762"/>
      <c r="V295" s="761"/>
      <c r="W295" s="760"/>
      <c r="X295" s="791"/>
      <c r="Y295" s="791"/>
      <c r="Z295" s="791"/>
      <c r="AA295" s="791"/>
      <c r="AB295" s="791"/>
      <c r="AC295" s="791"/>
      <c r="AD295" s="791"/>
      <c r="AE295" s="791"/>
      <c r="AF295" s="791"/>
      <c r="AG295" s="791"/>
      <c r="AH295" s="791"/>
      <c r="AI295" s="791"/>
    </row>
    <row r="296" spans="1:35" ht="8.85" customHeight="1">
      <c r="A296" s="197"/>
      <c r="B296" s="197"/>
      <c r="C296" s="197"/>
      <c r="D296" s="197"/>
      <c r="E296" s="197"/>
      <c r="F296" s="197"/>
      <c r="G296" s="197"/>
      <c r="H296" s="197"/>
      <c r="I296" s="197"/>
      <c r="U296" s="762"/>
      <c r="V296" s="761"/>
      <c r="W296" s="760"/>
      <c r="X296" s="791"/>
      <c r="Y296" s="791"/>
      <c r="Z296" s="791"/>
      <c r="AA296" s="791"/>
      <c r="AB296" s="791"/>
      <c r="AC296" s="791"/>
      <c r="AD296" s="791"/>
      <c r="AE296" s="791"/>
      <c r="AF296" s="791"/>
      <c r="AG296" s="791"/>
      <c r="AH296" s="791"/>
      <c r="AI296" s="791"/>
    </row>
    <row r="297" spans="1:35" ht="8.85" customHeight="1">
      <c r="A297" s="197"/>
      <c r="B297" s="197"/>
      <c r="C297" s="197"/>
      <c r="D297" s="197"/>
      <c r="E297" s="197"/>
      <c r="F297" s="197"/>
      <c r="G297" s="197"/>
      <c r="H297" s="197"/>
      <c r="I297" s="197"/>
      <c r="U297" s="762"/>
      <c r="V297" s="761"/>
      <c r="W297" s="760"/>
      <c r="X297" s="791"/>
      <c r="Y297" s="791"/>
      <c r="Z297" s="791"/>
      <c r="AA297" s="791"/>
      <c r="AB297" s="791"/>
      <c r="AC297" s="791"/>
      <c r="AD297" s="791"/>
      <c r="AE297" s="791"/>
      <c r="AF297" s="791"/>
      <c r="AG297" s="791"/>
      <c r="AH297" s="791"/>
      <c r="AI297" s="791"/>
    </row>
    <row r="298" spans="1:35" ht="8.85" customHeight="1">
      <c r="A298" s="197"/>
      <c r="B298" s="197"/>
      <c r="C298" s="197"/>
      <c r="D298" s="197"/>
      <c r="E298" s="197"/>
      <c r="F298" s="197"/>
      <c r="G298" s="197"/>
      <c r="H298" s="197"/>
      <c r="I298" s="197"/>
      <c r="U298" s="762"/>
      <c r="V298" s="761"/>
      <c r="W298" s="760"/>
      <c r="X298" s="791"/>
      <c r="Y298" s="791"/>
      <c r="Z298" s="791"/>
      <c r="AA298" s="791"/>
      <c r="AB298" s="791"/>
      <c r="AC298" s="791"/>
      <c r="AD298" s="791"/>
      <c r="AE298" s="791"/>
      <c r="AF298" s="791"/>
      <c r="AG298" s="791"/>
      <c r="AH298" s="791"/>
      <c r="AI298" s="791"/>
    </row>
    <row r="299" spans="1:35" ht="8.85" customHeight="1">
      <c r="A299" s="197"/>
      <c r="B299" s="197"/>
      <c r="C299" s="197"/>
      <c r="D299" s="197"/>
      <c r="E299" s="197"/>
      <c r="F299" s="197"/>
      <c r="G299" s="197"/>
      <c r="H299" s="197"/>
      <c r="I299" s="197"/>
      <c r="U299" s="762"/>
      <c r="V299" s="761"/>
      <c r="W299" s="760"/>
      <c r="X299" s="791"/>
      <c r="Y299" s="791"/>
      <c r="Z299" s="791"/>
      <c r="AA299" s="791"/>
      <c r="AB299" s="791"/>
      <c r="AC299" s="791"/>
      <c r="AD299" s="791"/>
      <c r="AE299" s="791"/>
      <c r="AF299" s="791"/>
      <c r="AG299" s="791"/>
      <c r="AH299" s="791"/>
      <c r="AI299" s="791"/>
    </row>
    <row r="300" spans="1:35" ht="8.85" customHeight="1">
      <c r="A300" s="197"/>
      <c r="B300" s="197"/>
      <c r="C300" s="197"/>
      <c r="D300" s="197"/>
      <c r="E300" s="197"/>
      <c r="F300" s="197"/>
      <c r="G300" s="197"/>
      <c r="H300" s="197"/>
      <c r="I300" s="197"/>
      <c r="U300" s="762"/>
      <c r="V300" s="761"/>
      <c r="W300" s="760"/>
      <c r="X300" s="791"/>
      <c r="Y300" s="791"/>
      <c r="Z300" s="791"/>
      <c r="AA300" s="791"/>
      <c r="AB300" s="791"/>
      <c r="AC300" s="791"/>
      <c r="AD300" s="791"/>
      <c r="AE300" s="791"/>
      <c r="AF300" s="791"/>
      <c r="AG300" s="791"/>
      <c r="AH300" s="791"/>
      <c r="AI300" s="791"/>
    </row>
    <row r="301" spans="1:35" ht="8.85" customHeight="1">
      <c r="A301" s="197"/>
      <c r="B301" s="197"/>
      <c r="C301" s="197"/>
      <c r="D301" s="197"/>
      <c r="E301" s="197"/>
      <c r="F301" s="197"/>
      <c r="G301" s="197"/>
      <c r="H301" s="197"/>
      <c r="I301" s="197"/>
      <c r="U301" s="762"/>
      <c r="V301" s="761"/>
      <c r="W301" s="760"/>
      <c r="X301" s="791"/>
      <c r="Y301" s="791"/>
      <c r="Z301" s="791"/>
      <c r="AA301" s="791"/>
      <c r="AB301" s="791"/>
      <c r="AC301" s="791"/>
      <c r="AD301" s="791"/>
      <c r="AE301" s="791"/>
      <c r="AF301" s="791"/>
      <c r="AG301" s="791"/>
      <c r="AH301" s="791"/>
      <c r="AI301" s="791"/>
    </row>
    <row r="302" spans="1:35" ht="8.85" customHeight="1">
      <c r="A302" s="197"/>
      <c r="B302" s="197"/>
      <c r="C302" s="197"/>
      <c r="D302" s="197"/>
      <c r="E302" s="197"/>
      <c r="F302" s="197"/>
      <c r="G302" s="197"/>
      <c r="H302" s="197"/>
      <c r="I302" s="197"/>
      <c r="U302" s="762"/>
      <c r="V302" s="761"/>
      <c r="W302" s="760"/>
      <c r="X302" s="791"/>
      <c r="Y302" s="791"/>
      <c r="Z302" s="791"/>
      <c r="AA302" s="791"/>
      <c r="AB302" s="791"/>
      <c r="AC302" s="791"/>
      <c r="AD302" s="791"/>
      <c r="AE302" s="791"/>
      <c r="AF302" s="791"/>
      <c r="AG302" s="791"/>
      <c r="AH302" s="791"/>
      <c r="AI302" s="791"/>
    </row>
    <row r="303" spans="1:35" ht="8.85" customHeight="1">
      <c r="A303" s="197"/>
      <c r="B303" s="197"/>
      <c r="C303" s="197"/>
      <c r="D303" s="197"/>
      <c r="E303" s="197"/>
      <c r="F303" s="197"/>
      <c r="G303" s="197"/>
      <c r="H303" s="197"/>
      <c r="I303" s="197"/>
      <c r="U303" s="762"/>
      <c r="V303" s="761"/>
      <c r="W303" s="760"/>
      <c r="X303" s="791"/>
      <c r="Y303" s="791"/>
      <c r="Z303" s="791"/>
      <c r="AA303" s="791"/>
      <c r="AB303" s="791"/>
      <c r="AC303" s="791"/>
      <c r="AD303" s="791"/>
      <c r="AE303" s="791"/>
      <c r="AF303" s="791"/>
      <c r="AG303" s="791"/>
      <c r="AH303" s="791"/>
      <c r="AI303" s="791"/>
    </row>
    <row r="304" spans="1:35" ht="8.85" customHeight="1">
      <c r="A304" s="197"/>
      <c r="B304" s="197"/>
      <c r="C304" s="197"/>
      <c r="D304" s="197"/>
      <c r="E304" s="197"/>
      <c r="F304" s="197"/>
      <c r="G304" s="197"/>
      <c r="H304" s="197"/>
      <c r="I304" s="197"/>
      <c r="U304" s="762"/>
      <c r="V304" s="761"/>
      <c r="W304" s="760"/>
      <c r="X304" s="791"/>
      <c r="Y304" s="791"/>
      <c r="Z304" s="791"/>
      <c r="AA304" s="791"/>
      <c r="AB304" s="791"/>
      <c r="AC304" s="791"/>
      <c r="AD304" s="791"/>
      <c r="AE304" s="791"/>
      <c r="AF304" s="791"/>
      <c r="AG304" s="791"/>
      <c r="AH304" s="791"/>
      <c r="AI304" s="791"/>
    </row>
    <row r="305" spans="1:35" ht="8.85" customHeight="1">
      <c r="A305" s="197"/>
      <c r="B305" s="197"/>
      <c r="C305" s="197"/>
      <c r="D305" s="197"/>
      <c r="E305" s="197"/>
      <c r="F305" s="197"/>
      <c r="G305" s="197"/>
      <c r="H305" s="197"/>
      <c r="I305" s="197"/>
      <c r="U305" s="762"/>
      <c r="V305" s="761"/>
      <c r="W305" s="760"/>
      <c r="X305" s="791"/>
      <c r="Y305" s="791"/>
      <c r="Z305" s="791"/>
      <c r="AA305" s="791"/>
      <c r="AB305" s="791"/>
      <c r="AC305" s="791"/>
      <c r="AD305" s="791"/>
      <c r="AE305" s="791"/>
      <c r="AF305" s="791"/>
      <c r="AG305" s="791"/>
      <c r="AH305" s="791"/>
      <c r="AI305" s="791"/>
    </row>
    <row r="306" spans="1:35" ht="8.85" customHeight="1">
      <c r="A306" s="197"/>
      <c r="B306" s="197"/>
      <c r="C306" s="197"/>
      <c r="D306" s="197"/>
      <c r="E306" s="197"/>
      <c r="F306" s="197"/>
      <c r="G306" s="197"/>
      <c r="H306" s="197"/>
      <c r="I306" s="197"/>
      <c r="U306" s="762"/>
      <c r="V306" s="761"/>
      <c r="W306" s="760"/>
      <c r="X306" s="791"/>
      <c r="Y306" s="791"/>
      <c r="Z306" s="791"/>
      <c r="AA306" s="791"/>
      <c r="AB306" s="791"/>
      <c r="AC306" s="791"/>
      <c r="AD306" s="791"/>
      <c r="AE306" s="791"/>
      <c r="AF306" s="791"/>
      <c r="AG306" s="791"/>
      <c r="AH306" s="791"/>
      <c r="AI306" s="791"/>
    </row>
    <row r="307" spans="1:35" ht="8.85" customHeight="1">
      <c r="A307" s="197"/>
      <c r="B307" s="197"/>
      <c r="C307" s="197"/>
      <c r="D307" s="197"/>
      <c r="E307" s="197"/>
      <c r="F307" s="197"/>
      <c r="G307" s="197"/>
      <c r="H307" s="197"/>
      <c r="I307" s="197"/>
      <c r="U307" s="762"/>
      <c r="V307" s="761"/>
      <c r="W307" s="760"/>
      <c r="X307" s="791"/>
      <c r="Y307" s="791"/>
      <c r="Z307" s="791"/>
      <c r="AA307" s="791"/>
      <c r="AB307" s="791"/>
      <c r="AC307" s="791"/>
      <c r="AD307" s="791"/>
      <c r="AE307" s="791"/>
      <c r="AF307" s="791"/>
      <c r="AG307" s="791"/>
      <c r="AH307" s="791"/>
      <c r="AI307" s="791"/>
    </row>
    <row r="308" spans="1:35" ht="8.85" customHeight="1">
      <c r="A308" s="197"/>
      <c r="B308" s="197"/>
      <c r="C308" s="197"/>
      <c r="D308" s="197"/>
      <c r="E308" s="197"/>
      <c r="F308" s="197"/>
      <c r="G308" s="197"/>
      <c r="H308" s="197"/>
      <c r="I308" s="197"/>
      <c r="U308" s="762"/>
      <c r="V308" s="761"/>
      <c r="W308" s="760"/>
      <c r="X308" s="791"/>
      <c r="Y308" s="791"/>
      <c r="Z308" s="791"/>
      <c r="AA308" s="791"/>
      <c r="AB308" s="791"/>
      <c r="AC308" s="791"/>
      <c r="AD308" s="791"/>
      <c r="AE308" s="791"/>
      <c r="AF308" s="791"/>
      <c r="AG308" s="791"/>
      <c r="AH308" s="791"/>
      <c r="AI308" s="791"/>
    </row>
    <row r="309" spans="1:35" ht="8.85" customHeight="1">
      <c r="A309" s="197"/>
      <c r="B309" s="197"/>
      <c r="C309" s="197"/>
      <c r="D309" s="197"/>
      <c r="E309" s="197"/>
      <c r="F309" s="197"/>
      <c r="G309" s="197"/>
      <c r="H309" s="197"/>
      <c r="I309" s="197"/>
      <c r="U309" s="762"/>
      <c r="V309" s="761"/>
      <c r="W309" s="760"/>
      <c r="X309" s="791"/>
      <c r="Y309" s="791"/>
      <c r="Z309" s="791"/>
      <c r="AA309" s="791"/>
      <c r="AB309" s="791"/>
      <c r="AC309" s="791"/>
      <c r="AD309" s="791"/>
      <c r="AE309" s="791"/>
      <c r="AF309" s="791"/>
      <c r="AG309" s="791"/>
      <c r="AH309" s="791"/>
      <c r="AI309" s="791"/>
    </row>
    <row r="310" spans="1:35" ht="8.85" customHeight="1">
      <c r="A310" s="197"/>
      <c r="B310" s="197"/>
      <c r="C310" s="197"/>
      <c r="D310" s="197"/>
      <c r="E310" s="197"/>
      <c r="F310" s="197"/>
      <c r="G310" s="197"/>
      <c r="H310" s="197"/>
      <c r="I310" s="197"/>
      <c r="U310" s="762"/>
      <c r="V310" s="761"/>
      <c r="W310" s="760"/>
      <c r="X310" s="791"/>
      <c r="Y310" s="791"/>
      <c r="Z310" s="791"/>
      <c r="AA310" s="791"/>
      <c r="AB310" s="791"/>
      <c r="AC310" s="791"/>
      <c r="AD310" s="791"/>
      <c r="AE310" s="791"/>
      <c r="AF310" s="791"/>
      <c r="AG310" s="791"/>
      <c r="AH310" s="791"/>
      <c r="AI310" s="791"/>
    </row>
    <row r="311" spans="1:35" ht="8.85" customHeight="1">
      <c r="A311" s="197"/>
      <c r="B311" s="197"/>
      <c r="C311" s="197"/>
      <c r="D311" s="197"/>
      <c r="E311" s="197"/>
      <c r="F311" s="197"/>
      <c r="G311" s="197"/>
      <c r="H311" s="197"/>
      <c r="I311" s="197"/>
      <c r="U311" s="762"/>
      <c r="V311" s="761"/>
      <c r="W311" s="760"/>
      <c r="X311" s="791"/>
      <c r="Y311" s="791"/>
      <c r="Z311" s="791"/>
      <c r="AA311" s="791"/>
      <c r="AB311" s="791"/>
      <c r="AC311" s="791"/>
      <c r="AD311" s="791"/>
      <c r="AE311" s="791"/>
      <c r="AF311" s="791"/>
      <c r="AG311" s="791"/>
      <c r="AH311" s="791"/>
      <c r="AI311" s="791"/>
    </row>
    <row r="312" spans="1:35" ht="8.85" customHeight="1">
      <c r="A312" s="197"/>
      <c r="B312" s="197"/>
      <c r="C312" s="197"/>
      <c r="D312" s="197"/>
      <c r="E312" s="197"/>
      <c r="F312" s="197"/>
      <c r="G312" s="197"/>
      <c r="H312" s="197"/>
      <c r="I312" s="197"/>
      <c r="U312" s="762"/>
      <c r="V312" s="761"/>
      <c r="W312" s="760"/>
      <c r="X312" s="791"/>
      <c r="Y312" s="791"/>
      <c r="Z312" s="791"/>
      <c r="AA312" s="791"/>
      <c r="AB312" s="791"/>
      <c r="AC312" s="791"/>
      <c r="AD312" s="791"/>
      <c r="AE312" s="791"/>
      <c r="AF312" s="791"/>
      <c r="AG312" s="791"/>
      <c r="AH312" s="791"/>
      <c r="AI312" s="791"/>
    </row>
    <row r="313" spans="1:35" ht="8.85" customHeight="1">
      <c r="A313" s="197"/>
      <c r="B313" s="197"/>
      <c r="C313" s="197"/>
      <c r="D313" s="197"/>
      <c r="E313" s="197"/>
      <c r="F313" s="197"/>
      <c r="G313" s="197"/>
      <c r="H313" s="197"/>
      <c r="I313" s="197"/>
      <c r="U313" s="762"/>
      <c r="V313" s="761"/>
      <c r="W313" s="760"/>
      <c r="X313" s="791"/>
      <c r="Y313" s="791"/>
      <c r="Z313" s="791"/>
      <c r="AA313" s="791"/>
      <c r="AB313" s="791"/>
      <c r="AC313" s="791"/>
      <c r="AD313" s="791"/>
      <c r="AE313" s="791"/>
      <c r="AF313" s="791"/>
      <c r="AG313" s="791"/>
      <c r="AH313" s="791"/>
      <c r="AI313" s="791"/>
    </row>
    <row r="314" spans="1:35" ht="8.85" customHeight="1">
      <c r="A314" s="197"/>
      <c r="B314" s="197"/>
      <c r="C314" s="197"/>
      <c r="D314" s="197"/>
      <c r="E314" s="197"/>
      <c r="F314" s="197"/>
      <c r="G314" s="197"/>
      <c r="H314" s="197"/>
      <c r="I314" s="197"/>
      <c r="U314" s="762"/>
      <c r="V314" s="761"/>
      <c r="W314" s="760"/>
      <c r="X314" s="791"/>
      <c r="Y314" s="791"/>
      <c r="Z314" s="791"/>
      <c r="AA314" s="791"/>
      <c r="AB314" s="791"/>
      <c r="AC314" s="791"/>
      <c r="AD314" s="791"/>
      <c r="AE314" s="791"/>
      <c r="AF314" s="791"/>
      <c r="AG314" s="791"/>
      <c r="AH314" s="791"/>
      <c r="AI314" s="791"/>
    </row>
    <row r="315" spans="1:35" ht="8.85" customHeight="1">
      <c r="A315" s="197"/>
      <c r="B315" s="197"/>
      <c r="C315" s="197"/>
      <c r="D315" s="197"/>
      <c r="E315" s="197"/>
      <c r="F315" s="197"/>
      <c r="G315" s="197"/>
      <c r="H315" s="197"/>
      <c r="I315" s="197"/>
      <c r="U315" s="762"/>
      <c r="V315" s="761"/>
      <c r="W315" s="760"/>
      <c r="X315" s="791"/>
      <c r="Y315" s="791"/>
      <c r="Z315" s="791"/>
      <c r="AA315" s="791"/>
      <c r="AB315" s="791"/>
      <c r="AC315" s="791"/>
      <c r="AD315" s="791"/>
      <c r="AE315" s="791"/>
      <c r="AF315" s="791"/>
      <c r="AG315" s="791"/>
      <c r="AH315" s="791"/>
      <c r="AI315" s="791"/>
    </row>
    <row r="316" spans="1:35" ht="8.85" customHeight="1">
      <c r="A316" s="197"/>
      <c r="B316" s="197"/>
      <c r="C316" s="197"/>
      <c r="D316" s="197"/>
      <c r="E316" s="197"/>
      <c r="F316" s="197"/>
      <c r="G316" s="197"/>
      <c r="H316" s="197"/>
      <c r="I316" s="197"/>
      <c r="U316" s="762"/>
      <c r="V316" s="761"/>
      <c r="W316" s="760"/>
      <c r="X316" s="791"/>
      <c r="Y316" s="791"/>
      <c r="Z316" s="791"/>
      <c r="AA316" s="791"/>
      <c r="AB316" s="791"/>
      <c r="AC316" s="791"/>
      <c r="AD316" s="791"/>
      <c r="AE316" s="791"/>
      <c r="AF316" s="791"/>
      <c r="AG316" s="791"/>
      <c r="AH316" s="791"/>
      <c r="AI316" s="791"/>
    </row>
    <row r="317" spans="1:35" ht="8.85" customHeight="1">
      <c r="A317" s="197"/>
      <c r="B317" s="197"/>
      <c r="C317" s="197"/>
      <c r="D317" s="197"/>
      <c r="E317" s="197"/>
      <c r="F317" s="197"/>
      <c r="G317" s="197"/>
      <c r="H317" s="197"/>
      <c r="I317" s="197"/>
      <c r="U317" s="762"/>
      <c r="V317" s="761"/>
      <c r="W317" s="760"/>
      <c r="X317" s="791"/>
      <c r="Y317" s="791"/>
      <c r="Z317" s="791"/>
      <c r="AA317" s="791"/>
      <c r="AB317" s="791"/>
      <c r="AC317" s="791"/>
      <c r="AD317" s="791"/>
      <c r="AE317" s="791"/>
      <c r="AF317" s="791"/>
      <c r="AG317" s="791"/>
      <c r="AH317" s="791"/>
      <c r="AI317" s="791"/>
    </row>
    <row r="318" spans="1:35" ht="8.85" customHeight="1">
      <c r="U318" s="762"/>
      <c r="V318" s="761"/>
      <c r="W318" s="760"/>
      <c r="X318" s="791"/>
      <c r="Y318" s="791"/>
      <c r="Z318" s="791"/>
      <c r="AA318" s="791"/>
      <c r="AB318" s="791"/>
      <c r="AC318" s="791"/>
      <c r="AD318" s="791"/>
      <c r="AE318" s="791"/>
      <c r="AF318" s="791"/>
      <c r="AG318" s="791"/>
      <c r="AH318" s="791"/>
      <c r="AI318" s="791"/>
    </row>
    <row r="319" spans="1:35" ht="8.85" customHeight="1">
      <c r="U319" s="762"/>
      <c r="V319" s="761"/>
      <c r="W319" s="760"/>
      <c r="X319" s="791"/>
      <c r="Y319" s="791"/>
      <c r="Z319" s="791"/>
      <c r="AA319" s="791"/>
      <c r="AB319" s="791"/>
      <c r="AC319" s="791"/>
      <c r="AD319" s="791"/>
      <c r="AE319" s="791"/>
      <c r="AF319" s="791"/>
      <c r="AG319" s="791"/>
      <c r="AH319" s="791"/>
      <c r="AI319" s="791"/>
    </row>
    <row r="320" spans="1:35" ht="8.85" customHeight="1">
      <c r="U320" s="762"/>
      <c r="V320" s="761"/>
      <c r="W320" s="760"/>
      <c r="X320" s="791"/>
      <c r="Y320" s="791"/>
      <c r="Z320" s="791"/>
      <c r="AA320" s="791"/>
      <c r="AB320" s="791"/>
      <c r="AC320" s="791"/>
      <c r="AD320" s="791"/>
      <c r="AE320" s="791"/>
      <c r="AF320" s="791"/>
      <c r="AG320" s="791"/>
      <c r="AH320" s="791"/>
      <c r="AI320" s="791"/>
    </row>
    <row r="321" spans="21:35" ht="8.85" customHeight="1">
      <c r="U321" s="762"/>
      <c r="V321" s="761"/>
      <c r="W321" s="760"/>
      <c r="X321" s="791"/>
      <c r="Y321" s="791"/>
      <c r="Z321" s="791"/>
      <c r="AA321" s="791"/>
      <c r="AB321" s="791"/>
      <c r="AC321" s="791"/>
      <c r="AD321" s="791"/>
      <c r="AE321" s="791"/>
      <c r="AF321" s="791"/>
      <c r="AG321" s="791"/>
      <c r="AH321" s="791"/>
      <c r="AI321" s="791"/>
    </row>
    <row r="322" spans="21:35" ht="8.85" customHeight="1">
      <c r="U322" s="762"/>
      <c r="V322" s="761"/>
      <c r="W322" s="760"/>
      <c r="X322" s="791"/>
      <c r="Y322" s="791"/>
      <c r="Z322" s="791"/>
      <c r="AA322" s="791"/>
      <c r="AB322" s="791"/>
      <c r="AC322" s="791"/>
      <c r="AD322" s="791"/>
      <c r="AE322" s="791"/>
      <c r="AF322" s="791"/>
      <c r="AG322" s="791"/>
      <c r="AH322" s="791"/>
      <c r="AI322" s="791"/>
    </row>
    <row r="323" spans="21:35" ht="8.85" customHeight="1">
      <c r="U323" s="762"/>
      <c r="V323" s="761"/>
      <c r="W323" s="760"/>
      <c r="X323" s="791"/>
      <c r="Y323" s="791"/>
      <c r="Z323" s="791"/>
      <c r="AA323" s="791"/>
      <c r="AB323" s="791"/>
      <c r="AC323" s="791"/>
      <c r="AD323" s="791"/>
      <c r="AE323" s="791"/>
      <c r="AF323" s="791"/>
      <c r="AG323" s="791"/>
      <c r="AH323" s="791"/>
      <c r="AI323" s="791"/>
    </row>
    <row r="324" spans="21:35" ht="8.85" customHeight="1">
      <c r="U324" s="762"/>
      <c r="V324" s="761"/>
      <c r="W324" s="760"/>
      <c r="X324" s="791"/>
      <c r="Y324" s="791"/>
      <c r="Z324" s="791"/>
      <c r="AA324" s="791"/>
      <c r="AB324" s="791"/>
      <c r="AC324" s="791"/>
      <c r="AD324" s="791"/>
      <c r="AE324" s="791"/>
      <c r="AF324" s="791"/>
      <c r="AG324" s="791"/>
      <c r="AH324" s="791"/>
      <c r="AI324" s="791"/>
    </row>
    <row r="325" spans="21:35" ht="8.85" customHeight="1">
      <c r="U325" s="762"/>
      <c r="V325" s="761"/>
      <c r="W325" s="760"/>
      <c r="X325" s="791"/>
      <c r="Y325" s="791"/>
      <c r="Z325" s="791"/>
      <c r="AA325" s="791"/>
      <c r="AB325" s="791"/>
      <c r="AC325" s="791"/>
      <c r="AD325" s="791"/>
      <c r="AE325" s="791"/>
      <c r="AF325" s="791"/>
      <c r="AG325" s="791"/>
      <c r="AH325" s="791"/>
      <c r="AI325" s="791"/>
    </row>
    <row r="326" spans="21:35" ht="8.85" customHeight="1">
      <c r="U326" s="762"/>
      <c r="V326" s="761"/>
      <c r="W326" s="760"/>
      <c r="X326" s="791"/>
      <c r="Y326" s="791"/>
      <c r="Z326" s="791"/>
      <c r="AA326" s="791"/>
      <c r="AB326" s="791"/>
      <c r="AC326" s="791"/>
      <c r="AD326" s="791"/>
      <c r="AE326" s="791"/>
      <c r="AF326" s="791"/>
      <c r="AG326" s="791"/>
      <c r="AH326" s="791"/>
      <c r="AI326" s="791"/>
    </row>
    <row r="327" spans="21:35" ht="8.85" customHeight="1">
      <c r="U327" s="762"/>
      <c r="V327" s="761"/>
      <c r="W327" s="760"/>
      <c r="X327" s="791"/>
      <c r="Y327" s="791"/>
      <c r="Z327" s="791"/>
      <c r="AA327" s="791"/>
      <c r="AB327" s="791"/>
      <c r="AC327" s="791"/>
      <c r="AD327" s="791"/>
      <c r="AE327" s="791"/>
      <c r="AF327" s="791"/>
      <c r="AG327" s="791"/>
      <c r="AH327" s="791"/>
      <c r="AI327" s="791"/>
    </row>
    <row r="328" spans="21:35" ht="8.85" customHeight="1">
      <c r="U328" s="762"/>
      <c r="V328" s="761"/>
      <c r="W328" s="760"/>
      <c r="X328" s="791"/>
      <c r="Y328" s="791"/>
      <c r="Z328" s="791"/>
      <c r="AA328" s="791"/>
      <c r="AB328" s="791"/>
      <c r="AC328" s="791"/>
      <c r="AD328" s="791"/>
      <c r="AE328" s="791"/>
      <c r="AF328" s="791"/>
      <c r="AG328" s="791"/>
      <c r="AH328" s="791"/>
      <c r="AI328" s="791"/>
    </row>
    <row r="329" spans="21:35" ht="8.85" customHeight="1">
      <c r="U329" s="762"/>
      <c r="V329" s="761"/>
      <c r="W329" s="760"/>
      <c r="X329" s="791"/>
      <c r="Y329" s="791"/>
      <c r="Z329" s="791"/>
      <c r="AA329" s="791"/>
      <c r="AB329" s="791"/>
      <c r="AC329" s="791"/>
      <c r="AD329" s="791"/>
      <c r="AE329" s="791"/>
      <c r="AF329" s="791"/>
      <c r="AG329" s="791"/>
      <c r="AH329" s="791"/>
      <c r="AI329" s="791"/>
    </row>
    <row r="330" spans="21:35" ht="8.85" customHeight="1">
      <c r="U330" s="762"/>
      <c r="V330" s="761"/>
      <c r="W330" s="760"/>
      <c r="X330" s="791"/>
      <c r="Y330" s="791"/>
      <c r="Z330" s="791"/>
      <c r="AA330" s="791"/>
      <c r="AB330" s="791"/>
      <c r="AC330" s="791"/>
      <c r="AD330" s="791"/>
      <c r="AE330" s="791"/>
      <c r="AF330" s="791"/>
      <c r="AG330" s="791"/>
      <c r="AH330" s="791"/>
      <c r="AI330" s="791"/>
    </row>
    <row r="331" spans="21:35" ht="8.85" customHeight="1">
      <c r="U331" s="762"/>
      <c r="V331" s="761"/>
      <c r="W331" s="760"/>
      <c r="X331" s="791"/>
      <c r="Y331" s="791"/>
      <c r="Z331" s="791"/>
      <c r="AA331" s="791"/>
      <c r="AB331" s="791"/>
      <c r="AC331" s="791"/>
      <c r="AD331" s="791"/>
      <c r="AE331" s="791"/>
      <c r="AF331" s="791"/>
      <c r="AG331" s="791"/>
      <c r="AH331" s="791"/>
      <c r="AI331" s="791"/>
    </row>
    <row r="332" spans="21:35" ht="8.85" customHeight="1">
      <c r="U332" s="762"/>
      <c r="V332" s="761"/>
      <c r="W332" s="760"/>
      <c r="X332" s="791"/>
      <c r="Y332" s="791"/>
      <c r="Z332" s="791"/>
      <c r="AA332" s="791"/>
      <c r="AB332" s="791"/>
      <c r="AC332" s="791"/>
      <c r="AD332" s="791"/>
      <c r="AE332" s="791"/>
      <c r="AF332" s="791"/>
      <c r="AG332" s="791"/>
      <c r="AH332" s="791"/>
      <c r="AI332" s="791"/>
    </row>
    <row r="333" spans="21:35" ht="8.85" customHeight="1">
      <c r="U333" s="762"/>
      <c r="V333" s="761"/>
      <c r="W333" s="760"/>
      <c r="X333" s="791"/>
      <c r="Y333" s="791"/>
      <c r="Z333" s="791"/>
      <c r="AA333" s="791"/>
      <c r="AB333" s="791"/>
      <c r="AC333" s="791"/>
      <c r="AD333" s="791"/>
      <c r="AE333" s="791"/>
      <c r="AF333" s="791"/>
      <c r="AG333" s="791"/>
      <c r="AH333" s="791"/>
      <c r="AI333" s="791"/>
    </row>
    <row r="334" spans="21:35" ht="8.85" customHeight="1">
      <c r="U334" s="762"/>
      <c r="V334" s="761"/>
      <c r="W334" s="760"/>
      <c r="X334" s="791"/>
      <c r="Y334" s="791"/>
      <c r="Z334" s="791"/>
      <c r="AA334" s="791"/>
      <c r="AB334" s="791"/>
      <c r="AC334" s="791"/>
      <c r="AD334" s="791"/>
      <c r="AE334" s="791"/>
      <c r="AF334" s="791"/>
      <c r="AG334" s="791"/>
      <c r="AH334" s="791"/>
      <c r="AI334" s="791"/>
    </row>
    <row r="335" spans="21:35" ht="8.85" customHeight="1">
      <c r="U335" s="762"/>
      <c r="V335" s="761"/>
      <c r="W335" s="760"/>
      <c r="X335" s="791"/>
      <c r="Y335" s="791"/>
      <c r="Z335" s="791"/>
      <c r="AA335" s="791"/>
      <c r="AB335" s="791"/>
      <c r="AC335" s="791"/>
      <c r="AD335" s="791"/>
      <c r="AE335" s="791"/>
      <c r="AF335" s="791"/>
      <c r="AG335" s="791"/>
      <c r="AH335" s="791"/>
      <c r="AI335" s="791"/>
    </row>
    <row r="336" spans="21:35" ht="8.85" customHeight="1">
      <c r="U336" s="762"/>
      <c r="V336" s="761"/>
      <c r="W336" s="760"/>
      <c r="X336" s="791"/>
      <c r="Y336" s="791"/>
      <c r="Z336" s="791"/>
      <c r="AA336" s="791"/>
      <c r="AB336" s="791"/>
      <c r="AC336" s="791"/>
      <c r="AD336" s="791"/>
      <c r="AE336" s="791"/>
      <c r="AF336" s="791"/>
      <c r="AG336" s="791"/>
      <c r="AH336" s="791"/>
      <c r="AI336" s="791"/>
    </row>
    <row r="337" spans="21:35" ht="8.85" customHeight="1">
      <c r="U337" s="762"/>
      <c r="V337" s="761"/>
      <c r="W337" s="760"/>
      <c r="X337" s="791"/>
      <c r="Y337" s="791"/>
      <c r="Z337" s="791"/>
      <c r="AA337" s="791"/>
      <c r="AB337" s="791"/>
      <c r="AC337" s="791"/>
      <c r="AD337" s="791"/>
      <c r="AE337" s="791"/>
      <c r="AF337" s="791"/>
      <c r="AG337" s="791"/>
      <c r="AH337" s="791"/>
      <c r="AI337" s="791"/>
    </row>
    <row r="338" spans="21:35" ht="8.85" customHeight="1">
      <c r="U338" s="762"/>
      <c r="V338" s="761"/>
      <c r="W338" s="760"/>
      <c r="X338" s="791"/>
      <c r="Y338" s="791"/>
      <c r="Z338" s="791"/>
      <c r="AA338" s="791"/>
      <c r="AB338" s="791"/>
      <c r="AC338" s="791"/>
      <c r="AD338" s="791"/>
      <c r="AE338" s="791"/>
      <c r="AF338" s="791"/>
      <c r="AG338" s="791"/>
      <c r="AH338" s="791"/>
      <c r="AI338" s="791"/>
    </row>
    <row r="339" spans="21:35" ht="8.85" customHeight="1">
      <c r="U339" s="762"/>
      <c r="V339" s="761"/>
      <c r="W339" s="760"/>
      <c r="X339" s="791"/>
      <c r="Y339" s="791"/>
      <c r="Z339" s="791"/>
      <c r="AA339" s="791"/>
      <c r="AB339" s="791"/>
      <c r="AC339" s="791"/>
      <c r="AD339" s="791"/>
      <c r="AE339" s="791"/>
      <c r="AF339" s="791"/>
      <c r="AG339" s="791"/>
      <c r="AH339" s="791"/>
      <c r="AI339" s="791"/>
    </row>
    <row r="340" spans="21:35" ht="8.85" customHeight="1">
      <c r="U340" s="762"/>
      <c r="V340" s="761"/>
      <c r="W340" s="760"/>
      <c r="X340" s="791"/>
      <c r="Y340" s="791"/>
      <c r="Z340" s="791"/>
      <c r="AA340" s="791"/>
      <c r="AB340" s="791"/>
      <c r="AC340" s="791"/>
      <c r="AD340" s="791"/>
      <c r="AE340" s="791"/>
      <c r="AF340" s="791"/>
      <c r="AG340" s="791"/>
      <c r="AH340" s="791"/>
      <c r="AI340" s="791"/>
    </row>
    <row r="341" spans="21:35" ht="8.85" customHeight="1">
      <c r="U341" s="762"/>
      <c r="V341" s="761"/>
      <c r="W341" s="760"/>
      <c r="X341" s="791"/>
      <c r="Y341" s="791"/>
      <c r="Z341" s="791"/>
      <c r="AA341" s="791"/>
      <c r="AB341" s="791"/>
      <c r="AC341" s="791"/>
      <c r="AD341" s="791"/>
      <c r="AE341" s="791"/>
      <c r="AF341" s="791"/>
      <c r="AG341" s="791"/>
      <c r="AH341" s="791"/>
      <c r="AI341" s="791"/>
    </row>
    <row r="342" spans="21:35" ht="8.85" customHeight="1">
      <c r="U342" s="762"/>
      <c r="V342" s="761"/>
      <c r="W342" s="760"/>
      <c r="X342" s="791"/>
      <c r="Y342" s="791"/>
      <c r="Z342" s="791"/>
      <c r="AA342" s="791"/>
      <c r="AB342" s="791"/>
      <c r="AC342" s="791"/>
      <c r="AD342" s="791"/>
      <c r="AE342" s="791"/>
      <c r="AF342" s="791"/>
      <c r="AG342" s="791"/>
      <c r="AH342" s="791"/>
      <c r="AI342" s="791"/>
    </row>
    <row r="343" spans="21:35" ht="8.85" customHeight="1">
      <c r="U343" s="762"/>
      <c r="V343" s="761"/>
      <c r="W343" s="760"/>
      <c r="X343" s="791"/>
      <c r="Y343" s="791"/>
      <c r="Z343" s="791"/>
      <c r="AA343" s="791"/>
      <c r="AB343" s="791"/>
      <c r="AC343" s="791"/>
      <c r="AD343" s="791"/>
      <c r="AE343" s="791"/>
      <c r="AF343" s="791"/>
      <c r="AG343" s="791"/>
      <c r="AH343" s="791"/>
      <c r="AI343" s="791"/>
    </row>
    <row r="344" spans="21:35" ht="8.85" customHeight="1">
      <c r="U344" s="762"/>
      <c r="V344" s="761"/>
      <c r="W344" s="760"/>
      <c r="X344" s="791"/>
      <c r="Y344" s="791"/>
      <c r="Z344" s="791"/>
      <c r="AA344" s="791"/>
      <c r="AB344" s="791"/>
      <c r="AC344" s="791"/>
      <c r="AD344" s="791"/>
      <c r="AE344" s="791"/>
      <c r="AF344" s="791"/>
      <c r="AG344" s="791"/>
      <c r="AH344" s="791"/>
      <c r="AI344" s="791"/>
    </row>
    <row r="345" spans="21:35" ht="8.85" customHeight="1">
      <c r="U345" s="762"/>
      <c r="V345" s="761"/>
      <c r="W345" s="760"/>
      <c r="X345" s="791"/>
      <c r="Y345" s="791"/>
      <c r="Z345" s="791"/>
      <c r="AA345" s="791"/>
      <c r="AB345" s="791"/>
      <c r="AC345" s="791"/>
      <c r="AD345" s="791"/>
      <c r="AE345" s="791"/>
      <c r="AF345" s="791"/>
      <c r="AG345" s="791"/>
      <c r="AH345" s="791"/>
      <c r="AI345" s="791"/>
    </row>
    <row r="346" spans="21:35" ht="8.85" customHeight="1">
      <c r="U346" s="762"/>
      <c r="V346" s="761"/>
      <c r="W346" s="760"/>
      <c r="X346" s="791"/>
      <c r="Y346" s="791"/>
      <c r="Z346" s="791"/>
      <c r="AA346" s="791"/>
      <c r="AB346" s="791"/>
      <c r="AC346" s="791"/>
      <c r="AD346" s="791"/>
      <c r="AE346" s="791"/>
      <c r="AF346" s="791"/>
      <c r="AG346" s="791"/>
      <c r="AH346" s="791"/>
      <c r="AI346" s="791"/>
    </row>
    <row r="347" spans="21:35" ht="8.85" customHeight="1">
      <c r="U347" s="762"/>
      <c r="V347" s="761"/>
      <c r="W347" s="760"/>
      <c r="X347" s="791"/>
      <c r="Y347" s="791"/>
      <c r="Z347" s="791"/>
      <c r="AA347" s="791"/>
      <c r="AB347" s="791"/>
      <c r="AC347" s="791"/>
      <c r="AD347" s="791"/>
      <c r="AE347" s="791"/>
      <c r="AF347" s="791"/>
      <c r="AG347" s="791"/>
      <c r="AH347" s="791"/>
      <c r="AI347" s="791"/>
    </row>
    <row r="348" spans="21:35" ht="8.85" customHeight="1">
      <c r="U348" s="762"/>
      <c r="V348" s="761"/>
      <c r="W348" s="760"/>
      <c r="X348" s="791"/>
      <c r="Y348" s="791"/>
      <c r="Z348" s="791"/>
      <c r="AA348" s="791"/>
      <c r="AB348" s="791"/>
      <c r="AC348" s="791"/>
      <c r="AD348" s="791"/>
      <c r="AE348" s="791"/>
      <c r="AF348" s="791"/>
      <c r="AG348" s="791"/>
      <c r="AH348" s="791"/>
      <c r="AI348" s="791"/>
    </row>
    <row r="349" spans="21:35" ht="8.85" customHeight="1">
      <c r="U349" s="762"/>
      <c r="V349" s="761"/>
      <c r="W349" s="760"/>
      <c r="X349" s="791"/>
      <c r="Y349" s="791"/>
      <c r="Z349" s="791"/>
      <c r="AA349" s="791"/>
      <c r="AB349" s="791"/>
      <c r="AC349" s="791"/>
      <c r="AD349" s="791"/>
      <c r="AE349" s="791"/>
      <c r="AF349" s="791"/>
      <c r="AG349" s="791"/>
      <c r="AH349" s="791"/>
      <c r="AI349" s="791"/>
    </row>
    <row r="350" spans="21:35" ht="8.85" customHeight="1">
      <c r="U350" s="762"/>
      <c r="V350" s="761"/>
      <c r="W350" s="760"/>
      <c r="X350" s="791"/>
      <c r="Y350" s="791"/>
      <c r="Z350" s="791"/>
      <c r="AA350" s="791"/>
      <c r="AB350" s="791"/>
      <c r="AC350" s="791"/>
      <c r="AD350" s="791"/>
      <c r="AE350" s="791"/>
      <c r="AF350" s="791"/>
      <c r="AG350" s="791"/>
      <c r="AH350" s="791"/>
      <c r="AI350" s="791"/>
    </row>
    <row r="351" spans="21:35" ht="8.85" customHeight="1">
      <c r="U351" s="762"/>
      <c r="V351" s="761"/>
      <c r="W351" s="760"/>
      <c r="X351" s="791"/>
      <c r="Y351" s="791"/>
      <c r="Z351" s="791"/>
      <c r="AA351" s="791"/>
      <c r="AB351" s="791"/>
      <c r="AC351" s="791"/>
      <c r="AD351" s="791"/>
      <c r="AE351" s="791"/>
      <c r="AF351" s="791"/>
      <c r="AG351" s="791"/>
      <c r="AH351" s="791"/>
      <c r="AI351" s="791"/>
    </row>
    <row r="352" spans="21:35" ht="8.85" customHeight="1">
      <c r="U352" s="762"/>
      <c r="V352" s="761"/>
      <c r="W352" s="760"/>
      <c r="X352" s="793"/>
      <c r="Y352" s="793"/>
      <c r="Z352" s="793"/>
      <c r="AA352" s="793"/>
      <c r="AB352" s="793"/>
      <c r="AC352" s="793"/>
      <c r="AD352" s="793"/>
      <c r="AE352" s="793"/>
      <c r="AF352" s="793"/>
      <c r="AG352" s="793"/>
      <c r="AH352" s="793"/>
      <c r="AI352" s="793"/>
    </row>
    <row r="353" spans="21:35" ht="8.85" customHeight="1">
      <c r="U353" s="762"/>
      <c r="V353" s="761"/>
      <c r="W353" s="760"/>
      <c r="X353" s="793"/>
      <c r="Y353" s="793"/>
      <c r="Z353" s="793"/>
      <c r="AA353" s="793"/>
      <c r="AB353" s="793"/>
      <c r="AC353" s="793"/>
      <c r="AD353" s="793"/>
      <c r="AE353" s="793"/>
      <c r="AF353" s="793"/>
      <c r="AG353" s="793"/>
      <c r="AH353" s="793"/>
      <c r="AI353" s="793"/>
    </row>
    <row r="354" spans="21:35" ht="8.85" customHeight="1">
      <c r="U354" s="762"/>
      <c r="V354" s="761"/>
      <c r="W354" s="760"/>
      <c r="X354" s="793"/>
      <c r="Y354" s="793"/>
      <c r="Z354" s="793"/>
      <c r="AA354" s="793"/>
      <c r="AB354" s="793"/>
      <c r="AC354" s="793"/>
      <c r="AD354" s="793"/>
      <c r="AE354" s="793"/>
      <c r="AF354" s="793"/>
      <c r="AG354" s="793"/>
      <c r="AH354" s="793"/>
      <c r="AI354" s="793"/>
    </row>
    <row r="355" spans="21:35" ht="8.85" customHeight="1">
      <c r="U355" s="762"/>
      <c r="V355" s="761"/>
      <c r="W355" s="760"/>
      <c r="X355" s="793"/>
      <c r="Y355" s="793"/>
      <c r="Z355" s="793"/>
      <c r="AA355" s="793"/>
      <c r="AB355" s="793"/>
      <c r="AC355" s="793"/>
      <c r="AD355" s="793"/>
      <c r="AE355" s="793"/>
      <c r="AF355" s="793"/>
      <c r="AG355" s="793"/>
      <c r="AH355" s="793"/>
      <c r="AI355" s="793"/>
    </row>
    <row r="356" spans="21:35" ht="8.85" customHeight="1">
      <c r="U356" s="762"/>
      <c r="V356" s="761"/>
      <c r="W356" s="760"/>
      <c r="X356" s="793"/>
      <c r="Y356" s="793"/>
      <c r="Z356" s="793"/>
      <c r="AA356" s="793"/>
      <c r="AB356" s="793"/>
      <c r="AC356" s="793"/>
      <c r="AD356" s="793"/>
      <c r="AE356" s="793"/>
      <c r="AF356" s="793"/>
      <c r="AG356" s="793"/>
      <c r="AH356" s="793"/>
      <c r="AI356" s="793"/>
    </row>
    <row r="357" spans="21:35" ht="8.85" customHeight="1">
      <c r="U357" s="762"/>
      <c r="V357" s="761"/>
      <c r="W357" s="760"/>
      <c r="X357" s="793"/>
      <c r="Y357" s="793"/>
      <c r="Z357" s="793"/>
      <c r="AA357" s="793"/>
      <c r="AB357" s="793"/>
      <c r="AC357" s="793"/>
      <c r="AD357" s="793"/>
      <c r="AE357" s="793"/>
      <c r="AF357" s="793"/>
      <c r="AG357" s="793"/>
      <c r="AH357" s="793"/>
      <c r="AI357" s="793"/>
    </row>
    <row r="358" spans="21:35" ht="8.85" customHeight="1">
      <c r="U358" s="762"/>
      <c r="V358" s="761"/>
      <c r="W358" s="760"/>
      <c r="X358" s="793"/>
      <c r="Y358" s="793"/>
      <c r="Z358" s="793"/>
      <c r="AA358" s="793"/>
      <c r="AB358" s="793"/>
      <c r="AC358" s="793"/>
      <c r="AD358" s="793"/>
      <c r="AE358" s="793"/>
      <c r="AF358" s="793"/>
      <c r="AG358" s="793"/>
      <c r="AH358" s="793"/>
      <c r="AI358" s="793"/>
    </row>
    <row r="359" spans="21:35" ht="8.85" customHeight="1">
      <c r="U359" s="762"/>
      <c r="V359" s="761"/>
      <c r="W359" s="760"/>
      <c r="X359" s="793"/>
      <c r="Y359" s="793"/>
      <c r="Z359" s="793"/>
      <c r="AA359" s="793"/>
      <c r="AB359" s="793"/>
      <c r="AC359" s="793"/>
      <c r="AD359" s="793"/>
      <c r="AE359" s="793"/>
      <c r="AF359" s="793"/>
      <c r="AG359" s="793"/>
      <c r="AH359" s="793"/>
      <c r="AI359" s="793"/>
    </row>
    <row r="360" spans="21:35" ht="8.85" customHeight="1">
      <c r="U360" s="762"/>
      <c r="V360" s="761"/>
      <c r="W360" s="760"/>
      <c r="X360" s="793"/>
      <c r="Y360" s="793"/>
      <c r="Z360" s="793"/>
      <c r="AA360" s="793"/>
      <c r="AB360" s="793"/>
      <c r="AC360" s="793"/>
      <c r="AD360" s="793"/>
      <c r="AE360" s="793"/>
      <c r="AF360" s="793"/>
      <c r="AG360" s="793"/>
      <c r="AH360" s="793"/>
      <c r="AI360" s="793"/>
    </row>
    <row r="361" spans="21:35" ht="8.85" customHeight="1">
      <c r="U361" s="762"/>
      <c r="V361" s="761"/>
      <c r="W361" s="760"/>
      <c r="X361" s="793"/>
      <c r="Y361" s="793"/>
      <c r="Z361" s="793"/>
      <c r="AA361" s="793"/>
      <c r="AB361" s="793"/>
      <c r="AC361" s="793"/>
      <c r="AD361" s="793"/>
      <c r="AE361" s="793"/>
      <c r="AF361" s="793"/>
      <c r="AG361" s="793"/>
      <c r="AH361" s="793"/>
      <c r="AI361" s="793"/>
    </row>
    <row r="362" spans="21:35" ht="8.85" customHeight="1">
      <c r="U362" s="762"/>
      <c r="V362" s="761"/>
      <c r="W362" s="760"/>
      <c r="X362" s="793"/>
      <c r="Y362" s="793"/>
      <c r="Z362" s="793"/>
      <c r="AA362" s="793"/>
      <c r="AB362" s="793"/>
      <c r="AC362" s="793"/>
      <c r="AD362" s="793"/>
      <c r="AE362" s="793"/>
      <c r="AF362" s="793"/>
      <c r="AG362" s="793"/>
      <c r="AH362" s="793"/>
      <c r="AI362" s="793"/>
    </row>
    <row r="363" spans="21:35" ht="8.85" customHeight="1">
      <c r="U363" s="762"/>
      <c r="V363" s="761"/>
      <c r="W363" s="760"/>
      <c r="X363" s="793"/>
      <c r="Y363" s="793"/>
      <c r="Z363" s="793"/>
      <c r="AA363" s="793"/>
      <c r="AB363" s="793"/>
      <c r="AC363" s="793"/>
      <c r="AD363" s="793"/>
      <c r="AE363" s="793"/>
      <c r="AF363" s="793"/>
      <c r="AG363" s="793"/>
      <c r="AH363" s="793"/>
      <c r="AI363" s="793"/>
    </row>
    <row r="364" spans="21:35" ht="12.75">
      <c r="U364" s="762"/>
      <c r="V364" s="761"/>
      <c r="W364" s="760"/>
      <c r="X364" s="793"/>
      <c r="Y364" s="793"/>
      <c r="Z364" s="793"/>
      <c r="AA364" s="793"/>
      <c r="AB364" s="793"/>
      <c r="AC364" s="793"/>
      <c r="AD364" s="793"/>
      <c r="AE364" s="793"/>
      <c r="AF364" s="793"/>
      <c r="AG364" s="793"/>
      <c r="AH364" s="793"/>
      <c r="AI364" s="793"/>
    </row>
    <row r="365" spans="21:35" ht="12.75">
      <c r="U365" s="762"/>
      <c r="V365" s="761"/>
      <c r="W365" s="760"/>
      <c r="X365" s="793"/>
      <c r="Y365" s="793"/>
      <c r="Z365" s="793"/>
      <c r="AA365" s="793"/>
      <c r="AB365" s="793"/>
      <c r="AC365" s="793"/>
      <c r="AD365" s="793"/>
      <c r="AE365" s="793"/>
      <c r="AF365" s="793"/>
      <c r="AG365" s="793"/>
      <c r="AH365" s="793"/>
      <c r="AI365" s="793"/>
    </row>
    <row r="366" spans="21:35" ht="12.75">
      <c r="U366" s="762"/>
      <c r="V366" s="761"/>
      <c r="W366" s="760"/>
      <c r="X366" s="793"/>
      <c r="Y366" s="793"/>
      <c r="Z366" s="793"/>
      <c r="AA366" s="793"/>
      <c r="AB366" s="793"/>
      <c r="AC366" s="793"/>
      <c r="AD366" s="793"/>
      <c r="AE366" s="793"/>
      <c r="AF366" s="793"/>
      <c r="AG366" s="793"/>
      <c r="AH366" s="793"/>
      <c r="AI366" s="793"/>
    </row>
    <row r="367" spans="21:35" ht="12.75">
      <c r="U367" s="762"/>
      <c r="V367" s="761"/>
      <c r="W367" s="760"/>
      <c r="X367" s="793"/>
      <c r="Y367" s="793"/>
      <c r="Z367" s="793"/>
      <c r="AA367" s="793"/>
      <c r="AB367" s="793"/>
      <c r="AC367" s="793"/>
      <c r="AD367" s="793"/>
      <c r="AE367" s="793"/>
      <c r="AF367" s="793"/>
      <c r="AG367" s="793"/>
      <c r="AH367" s="793"/>
      <c r="AI367" s="793"/>
    </row>
    <row r="368" spans="21:35" ht="12.75">
      <c r="U368" s="762"/>
      <c r="V368" s="761"/>
      <c r="W368" s="760"/>
      <c r="X368" s="793"/>
      <c r="Y368" s="793"/>
      <c r="Z368" s="793"/>
      <c r="AA368" s="793"/>
      <c r="AB368" s="793"/>
      <c r="AC368" s="793"/>
      <c r="AD368" s="793"/>
      <c r="AE368" s="793"/>
      <c r="AF368" s="793"/>
      <c r="AG368" s="793"/>
      <c r="AH368" s="793"/>
      <c r="AI368" s="793"/>
    </row>
    <row r="369" spans="21:35" ht="12.75">
      <c r="U369" s="762"/>
      <c r="V369" s="761"/>
      <c r="W369" s="760"/>
      <c r="X369" s="793"/>
      <c r="Y369" s="793"/>
      <c r="Z369" s="793"/>
      <c r="AA369" s="793"/>
      <c r="AB369" s="793"/>
      <c r="AC369" s="793"/>
      <c r="AD369" s="793"/>
      <c r="AE369" s="793"/>
      <c r="AF369" s="793"/>
      <c r="AG369" s="793"/>
      <c r="AH369" s="793"/>
      <c r="AI369" s="793"/>
    </row>
    <row r="370" spans="21:35" ht="12.75">
      <c r="U370" s="762"/>
      <c r="V370" s="761"/>
      <c r="W370" s="760"/>
      <c r="X370" s="793"/>
      <c r="Y370" s="793"/>
      <c r="Z370" s="793"/>
      <c r="AA370" s="793"/>
      <c r="AB370" s="793"/>
      <c r="AC370" s="793"/>
      <c r="AD370" s="793"/>
      <c r="AE370" s="793"/>
      <c r="AF370" s="793"/>
      <c r="AG370" s="793"/>
      <c r="AH370" s="793"/>
      <c r="AI370" s="793"/>
    </row>
    <row r="371" spans="21:35" ht="12.75">
      <c r="U371" s="762"/>
      <c r="V371" s="761"/>
      <c r="W371" s="760"/>
      <c r="X371" s="793"/>
      <c r="Y371" s="793"/>
      <c r="Z371" s="793"/>
      <c r="AA371" s="793"/>
      <c r="AB371" s="793"/>
      <c r="AC371" s="793"/>
      <c r="AD371" s="793"/>
      <c r="AE371" s="793"/>
      <c r="AF371" s="793"/>
      <c r="AG371" s="793"/>
      <c r="AH371" s="793"/>
      <c r="AI371" s="793"/>
    </row>
    <row r="372" spans="21:35" ht="12.75">
      <c r="U372" s="762"/>
      <c r="V372" s="761"/>
      <c r="W372" s="760"/>
      <c r="X372" s="793"/>
      <c r="Y372" s="793"/>
      <c r="Z372" s="793"/>
      <c r="AA372" s="793"/>
      <c r="AB372" s="793"/>
      <c r="AC372" s="793"/>
      <c r="AD372" s="793"/>
      <c r="AE372" s="793"/>
      <c r="AF372" s="793"/>
      <c r="AG372" s="793"/>
      <c r="AH372" s="793"/>
      <c r="AI372" s="793"/>
    </row>
    <row r="373" spans="21:35" ht="12.75">
      <c r="U373" s="762"/>
      <c r="V373" s="761"/>
      <c r="W373" s="760"/>
      <c r="X373" s="793"/>
      <c r="Y373" s="793"/>
      <c r="Z373" s="793"/>
      <c r="AA373" s="793"/>
      <c r="AB373" s="793"/>
      <c r="AC373" s="793"/>
      <c r="AD373" s="793"/>
      <c r="AE373" s="793"/>
      <c r="AF373" s="793"/>
      <c r="AG373" s="793"/>
      <c r="AH373" s="793"/>
      <c r="AI373" s="793"/>
    </row>
    <row r="374" spans="21:35" ht="12.75">
      <c r="U374" s="762"/>
      <c r="V374" s="761"/>
      <c r="W374" s="760"/>
      <c r="X374" s="793"/>
      <c r="Y374" s="793"/>
      <c r="Z374" s="793"/>
      <c r="AA374" s="793"/>
      <c r="AB374" s="793"/>
      <c r="AC374" s="793"/>
      <c r="AD374" s="793"/>
      <c r="AE374" s="793"/>
      <c r="AF374" s="793"/>
      <c r="AG374" s="793"/>
      <c r="AH374" s="793"/>
      <c r="AI374" s="793"/>
    </row>
    <row r="375" spans="21:35" ht="12.75">
      <c r="U375" s="762"/>
      <c r="V375" s="761"/>
      <c r="W375" s="760"/>
      <c r="X375" s="793"/>
      <c r="Y375" s="793"/>
      <c r="Z375" s="793"/>
      <c r="AA375" s="793"/>
      <c r="AB375" s="793"/>
      <c r="AC375" s="793"/>
      <c r="AD375" s="793"/>
      <c r="AE375" s="793"/>
      <c r="AF375" s="793"/>
      <c r="AG375" s="793"/>
      <c r="AH375" s="793"/>
      <c r="AI375" s="793"/>
    </row>
    <row r="376" spans="21:35" ht="12.75">
      <c r="U376" s="762"/>
      <c r="V376" s="761"/>
      <c r="W376" s="760"/>
      <c r="X376" s="793"/>
      <c r="Y376" s="793"/>
      <c r="Z376" s="793"/>
      <c r="AA376" s="793"/>
      <c r="AB376" s="793"/>
      <c r="AC376" s="793"/>
      <c r="AD376" s="793"/>
      <c r="AE376" s="793"/>
      <c r="AF376" s="793"/>
      <c r="AG376" s="793"/>
      <c r="AH376" s="793"/>
      <c r="AI376" s="793"/>
    </row>
    <row r="377" spans="21:35" ht="12.75">
      <c r="U377" s="762"/>
      <c r="V377" s="761"/>
      <c r="W377" s="760"/>
      <c r="X377" s="793"/>
      <c r="Y377" s="793"/>
      <c r="Z377" s="793"/>
      <c r="AA377" s="793"/>
      <c r="AB377" s="793"/>
      <c r="AC377" s="793"/>
      <c r="AD377" s="793"/>
      <c r="AE377" s="793"/>
      <c r="AF377" s="793"/>
      <c r="AG377" s="793"/>
      <c r="AH377" s="793"/>
      <c r="AI377" s="793"/>
    </row>
    <row r="378" spans="21:35" ht="12.75">
      <c r="U378" s="762"/>
      <c r="V378" s="761"/>
      <c r="W378" s="760"/>
      <c r="X378" s="794"/>
      <c r="Y378" s="794"/>
      <c r="Z378" s="794"/>
      <c r="AA378" s="794"/>
      <c r="AB378" s="794"/>
      <c r="AC378" s="794"/>
      <c r="AD378" s="794"/>
      <c r="AE378" s="794"/>
      <c r="AF378" s="794"/>
      <c r="AG378" s="794"/>
      <c r="AH378" s="794"/>
      <c r="AI378" s="794"/>
    </row>
    <row r="379" spans="21:35" ht="12.75">
      <c r="U379" s="762"/>
      <c r="V379" s="761"/>
      <c r="W379" s="760"/>
      <c r="X379" s="794"/>
      <c r="Y379" s="794"/>
      <c r="Z379" s="794"/>
      <c r="AA379" s="794"/>
      <c r="AB379" s="794"/>
      <c r="AC379" s="794"/>
      <c r="AD379" s="794"/>
      <c r="AE379" s="794"/>
      <c r="AF379" s="794"/>
      <c r="AG379" s="794"/>
      <c r="AH379" s="794"/>
      <c r="AI379" s="794"/>
    </row>
    <row r="380" spans="21:35" ht="12.75">
      <c r="U380" s="762"/>
      <c r="V380" s="761"/>
      <c r="W380" s="760"/>
      <c r="X380" s="794"/>
      <c r="Y380" s="794"/>
      <c r="Z380" s="794"/>
      <c r="AA380" s="794"/>
      <c r="AB380" s="794"/>
      <c r="AC380" s="794"/>
      <c r="AD380" s="794"/>
      <c r="AE380" s="794"/>
      <c r="AF380" s="794"/>
      <c r="AG380" s="794"/>
      <c r="AH380" s="794"/>
      <c r="AI380" s="794"/>
    </row>
    <row r="381" spans="21:35" ht="12.75">
      <c r="U381" s="762"/>
      <c r="V381" s="761"/>
      <c r="W381" s="760"/>
      <c r="X381" s="794"/>
      <c r="Y381" s="794"/>
      <c r="Z381" s="794"/>
      <c r="AA381" s="794"/>
      <c r="AB381" s="794"/>
      <c r="AC381" s="794"/>
      <c r="AD381" s="794"/>
      <c r="AE381" s="794"/>
      <c r="AF381" s="794"/>
      <c r="AG381" s="794"/>
      <c r="AH381" s="794"/>
      <c r="AI381" s="794"/>
    </row>
    <row r="382" spans="21:35" ht="12.75">
      <c r="U382" s="762"/>
      <c r="V382" s="761"/>
      <c r="W382" s="760"/>
      <c r="X382" s="794"/>
      <c r="Y382" s="794"/>
      <c r="Z382" s="794"/>
      <c r="AA382" s="794"/>
      <c r="AB382" s="794"/>
      <c r="AC382" s="794"/>
      <c r="AD382" s="794"/>
      <c r="AE382" s="794"/>
      <c r="AF382" s="794"/>
      <c r="AG382" s="794"/>
      <c r="AH382" s="794"/>
      <c r="AI382" s="794"/>
    </row>
    <row r="383" spans="21:35" ht="12.75">
      <c r="U383" s="762"/>
      <c r="V383" s="761"/>
      <c r="W383" s="760"/>
      <c r="X383" s="794"/>
      <c r="Y383" s="794"/>
      <c r="Z383" s="794"/>
      <c r="AA383" s="794"/>
      <c r="AB383" s="794"/>
      <c r="AC383" s="794"/>
      <c r="AD383" s="794"/>
      <c r="AE383" s="794"/>
      <c r="AF383" s="794"/>
      <c r="AG383" s="794"/>
      <c r="AH383" s="794"/>
      <c r="AI383" s="794"/>
    </row>
    <row r="384" spans="21:35" ht="12.75">
      <c r="U384" s="762"/>
      <c r="V384" s="761"/>
      <c r="W384" s="760"/>
      <c r="X384" s="794"/>
      <c r="Y384" s="794"/>
      <c r="Z384" s="794"/>
      <c r="AA384" s="794"/>
      <c r="AB384" s="794"/>
      <c r="AC384" s="794"/>
      <c r="AD384" s="794"/>
      <c r="AE384" s="794"/>
      <c r="AF384" s="794"/>
      <c r="AG384" s="794"/>
      <c r="AH384" s="794"/>
      <c r="AI384" s="794"/>
    </row>
    <row r="385" spans="21:35" ht="12.75">
      <c r="U385" s="762"/>
      <c r="V385" s="761"/>
      <c r="W385" s="760"/>
      <c r="X385" s="794"/>
      <c r="Y385" s="794"/>
      <c r="Z385" s="794"/>
      <c r="AA385" s="794"/>
      <c r="AB385" s="794"/>
      <c r="AC385" s="794"/>
      <c r="AD385" s="794"/>
      <c r="AE385" s="794"/>
      <c r="AF385" s="794"/>
      <c r="AG385" s="794"/>
      <c r="AH385" s="794"/>
      <c r="AI385" s="794"/>
    </row>
    <row r="386" spans="21:35" ht="12.75">
      <c r="U386" s="762"/>
      <c r="V386" s="761"/>
      <c r="W386" s="760"/>
      <c r="X386" s="794"/>
      <c r="Y386" s="794"/>
      <c r="Z386" s="794"/>
      <c r="AA386" s="794"/>
      <c r="AB386" s="794"/>
      <c r="AC386" s="794"/>
      <c r="AD386" s="794"/>
      <c r="AE386" s="794"/>
      <c r="AF386" s="794"/>
      <c r="AG386" s="794"/>
      <c r="AH386" s="794"/>
      <c r="AI386" s="794"/>
    </row>
    <row r="387" spans="21:35" ht="12.75">
      <c r="U387" s="762"/>
      <c r="V387" s="761"/>
      <c r="W387" s="760"/>
      <c r="X387" s="794"/>
      <c r="Y387" s="794"/>
      <c r="Z387" s="794"/>
      <c r="AA387" s="794"/>
      <c r="AB387" s="794"/>
      <c r="AC387" s="794"/>
      <c r="AD387" s="794"/>
      <c r="AE387" s="794"/>
      <c r="AF387" s="794"/>
      <c r="AG387" s="794"/>
      <c r="AH387" s="794"/>
      <c r="AI387" s="794"/>
    </row>
    <row r="388" spans="21:35" ht="12.75">
      <c r="U388" s="762"/>
      <c r="V388" s="761"/>
      <c r="W388" s="760"/>
      <c r="X388" s="794"/>
      <c r="Y388" s="794"/>
      <c r="Z388" s="794"/>
      <c r="AA388" s="794"/>
      <c r="AB388" s="794"/>
      <c r="AC388" s="794"/>
      <c r="AD388" s="794"/>
      <c r="AE388" s="794"/>
      <c r="AF388" s="794"/>
      <c r="AG388" s="794"/>
      <c r="AH388" s="794"/>
      <c r="AI388" s="794"/>
    </row>
    <row r="389" spans="21:35" ht="12.75">
      <c r="U389" s="762"/>
      <c r="V389" s="761"/>
      <c r="W389" s="760"/>
      <c r="X389" s="794"/>
      <c r="Y389" s="794"/>
      <c r="Z389" s="794"/>
      <c r="AA389" s="794"/>
      <c r="AB389" s="794"/>
      <c r="AC389" s="794"/>
      <c r="AD389" s="794"/>
      <c r="AE389" s="794"/>
      <c r="AF389" s="794"/>
      <c r="AG389" s="794"/>
      <c r="AH389" s="794"/>
      <c r="AI389" s="794"/>
    </row>
    <row r="390" spans="21:35" ht="12.75">
      <c r="U390" s="762"/>
      <c r="V390" s="761"/>
      <c r="W390" s="760"/>
      <c r="X390" s="794"/>
      <c r="Y390" s="794"/>
      <c r="Z390" s="794"/>
      <c r="AA390" s="794"/>
      <c r="AB390" s="794"/>
      <c r="AC390" s="794"/>
      <c r="AD390" s="794"/>
      <c r="AE390" s="794"/>
      <c r="AF390" s="794"/>
      <c r="AG390" s="794"/>
      <c r="AH390" s="794"/>
      <c r="AI390" s="794"/>
    </row>
    <row r="391" spans="21:35" ht="12.75">
      <c r="U391" s="762"/>
      <c r="V391" s="761"/>
      <c r="W391" s="760"/>
      <c r="X391" s="794"/>
      <c r="Y391" s="794"/>
      <c r="Z391" s="794"/>
      <c r="AA391" s="794"/>
      <c r="AB391" s="794"/>
      <c r="AC391" s="794"/>
      <c r="AD391" s="794"/>
      <c r="AE391" s="794"/>
      <c r="AF391" s="794"/>
      <c r="AG391" s="794"/>
      <c r="AH391" s="794"/>
      <c r="AI391" s="794"/>
    </row>
    <row r="392" spans="21:35" ht="12.75">
      <c r="U392" s="762"/>
      <c r="V392" s="761"/>
      <c r="W392" s="760"/>
      <c r="X392" s="794"/>
      <c r="Y392" s="794"/>
      <c r="Z392" s="794"/>
      <c r="AA392" s="794"/>
      <c r="AB392" s="794"/>
      <c r="AC392" s="794"/>
      <c r="AD392" s="794"/>
      <c r="AE392" s="794"/>
      <c r="AF392" s="794"/>
      <c r="AG392" s="794"/>
      <c r="AH392" s="794"/>
      <c r="AI392" s="794"/>
    </row>
    <row r="393" spans="21:35" ht="12.75">
      <c r="U393" s="762"/>
      <c r="V393" s="761"/>
      <c r="W393" s="760"/>
      <c r="X393" s="794"/>
      <c r="Y393" s="794"/>
      <c r="Z393" s="794"/>
      <c r="AA393" s="794"/>
      <c r="AB393" s="794"/>
      <c r="AC393" s="794"/>
      <c r="AD393" s="794"/>
      <c r="AE393" s="794"/>
      <c r="AF393" s="794"/>
      <c r="AG393" s="794"/>
      <c r="AH393" s="794"/>
      <c r="AI393" s="794"/>
    </row>
    <row r="394" spans="21:35" ht="12.75">
      <c r="U394" s="762"/>
      <c r="V394" s="761"/>
      <c r="W394" s="760"/>
      <c r="X394" s="794"/>
      <c r="Y394" s="794"/>
      <c r="Z394" s="794"/>
      <c r="AA394" s="794"/>
      <c r="AB394" s="794"/>
      <c r="AC394" s="794"/>
      <c r="AD394" s="794"/>
      <c r="AE394" s="794"/>
      <c r="AF394" s="794"/>
      <c r="AG394" s="794"/>
      <c r="AH394" s="794"/>
      <c r="AI394" s="794"/>
    </row>
    <row r="395" spans="21:35" ht="12.75">
      <c r="U395" s="762"/>
      <c r="V395" s="761"/>
      <c r="W395" s="760"/>
      <c r="X395" s="794"/>
      <c r="Y395" s="794"/>
      <c r="Z395" s="794"/>
      <c r="AA395" s="794"/>
      <c r="AB395" s="794"/>
      <c r="AC395" s="794"/>
      <c r="AD395" s="794"/>
      <c r="AE395" s="794"/>
      <c r="AF395" s="794"/>
      <c r="AG395" s="794"/>
      <c r="AH395" s="794"/>
      <c r="AI395" s="794"/>
    </row>
    <row r="396" spans="21:35" ht="12.75">
      <c r="U396" s="762"/>
      <c r="V396" s="761"/>
      <c r="W396" s="760"/>
      <c r="X396" s="794"/>
      <c r="Y396" s="794"/>
      <c r="Z396" s="794"/>
      <c r="AA396" s="794"/>
      <c r="AB396" s="794"/>
      <c r="AC396" s="794"/>
      <c r="AD396" s="794"/>
      <c r="AE396" s="794"/>
      <c r="AF396" s="794"/>
      <c r="AG396" s="794"/>
      <c r="AH396" s="794"/>
      <c r="AI396" s="794"/>
    </row>
    <row r="397" spans="21:35" ht="12.75">
      <c r="U397" s="762"/>
      <c r="V397" s="761"/>
      <c r="W397" s="760"/>
      <c r="X397" s="794"/>
      <c r="Y397" s="794"/>
      <c r="Z397" s="794"/>
      <c r="AA397" s="794"/>
      <c r="AB397" s="794"/>
      <c r="AC397" s="794"/>
      <c r="AD397" s="794"/>
      <c r="AE397" s="794"/>
      <c r="AF397" s="794"/>
      <c r="AG397" s="794"/>
      <c r="AH397" s="794"/>
      <c r="AI397" s="794"/>
    </row>
    <row r="398" spans="21:35" ht="12.75">
      <c r="U398" s="762"/>
      <c r="V398" s="761"/>
      <c r="W398" s="760"/>
      <c r="X398" s="794"/>
      <c r="Y398" s="794"/>
      <c r="Z398" s="794"/>
      <c r="AA398" s="794"/>
      <c r="AB398" s="794"/>
      <c r="AC398" s="794"/>
      <c r="AD398" s="794"/>
      <c r="AE398" s="794"/>
      <c r="AF398" s="794"/>
      <c r="AG398" s="794"/>
      <c r="AH398" s="794"/>
      <c r="AI398" s="794"/>
    </row>
    <row r="399" spans="21:35" ht="12.75">
      <c r="U399" s="762"/>
      <c r="V399" s="761"/>
      <c r="W399" s="760"/>
      <c r="X399" s="794"/>
      <c r="Y399" s="794"/>
      <c r="Z399" s="794"/>
      <c r="AA399" s="794"/>
      <c r="AB399" s="794"/>
      <c r="AC399" s="794"/>
      <c r="AD399" s="794"/>
      <c r="AE399" s="794"/>
      <c r="AF399" s="794"/>
      <c r="AG399" s="794"/>
      <c r="AH399" s="794"/>
      <c r="AI399" s="794"/>
    </row>
    <row r="400" spans="21:35" ht="12.75">
      <c r="U400" s="762"/>
      <c r="V400" s="761"/>
      <c r="W400" s="760"/>
      <c r="X400" s="794"/>
      <c r="Y400" s="794"/>
      <c r="Z400" s="794"/>
      <c r="AA400" s="794"/>
      <c r="AB400" s="794"/>
      <c r="AC400" s="794"/>
      <c r="AD400" s="794"/>
      <c r="AE400" s="794"/>
      <c r="AF400" s="794"/>
      <c r="AG400" s="794"/>
      <c r="AH400" s="794"/>
      <c r="AI400" s="794"/>
    </row>
    <row r="401" spans="21:35" ht="12.75">
      <c r="U401" s="762"/>
      <c r="V401" s="761"/>
      <c r="W401" s="760"/>
      <c r="X401" s="794"/>
      <c r="Y401" s="794"/>
      <c r="Z401" s="794"/>
      <c r="AA401" s="794"/>
      <c r="AB401" s="794"/>
      <c r="AC401" s="794"/>
      <c r="AD401" s="794"/>
      <c r="AE401" s="794"/>
      <c r="AF401" s="794"/>
      <c r="AG401" s="794"/>
      <c r="AH401" s="794"/>
      <c r="AI401" s="794"/>
    </row>
    <row r="402" spans="21:35" ht="12.75">
      <c r="U402" s="762"/>
      <c r="V402" s="761"/>
      <c r="W402" s="760"/>
      <c r="X402" s="794"/>
      <c r="Y402" s="794"/>
      <c r="Z402" s="794"/>
      <c r="AA402" s="794"/>
      <c r="AB402" s="794"/>
      <c r="AC402" s="794"/>
      <c r="AD402" s="794"/>
      <c r="AE402" s="794"/>
      <c r="AF402" s="794"/>
      <c r="AG402" s="794"/>
      <c r="AH402" s="794"/>
      <c r="AI402" s="794"/>
    </row>
    <row r="403" spans="21:35" ht="12.75">
      <c r="U403" s="762"/>
      <c r="V403" s="761"/>
      <c r="W403" s="760"/>
      <c r="X403" s="794"/>
      <c r="Y403" s="794"/>
      <c r="Z403" s="794"/>
      <c r="AA403" s="794"/>
      <c r="AB403" s="794"/>
      <c r="AC403" s="794"/>
      <c r="AD403" s="794"/>
      <c r="AE403" s="794"/>
      <c r="AF403" s="794"/>
      <c r="AG403" s="794"/>
      <c r="AH403" s="794"/>
      <c r="AI403" s="794"/>
    </row>
    <row r="404" spans="21:35" ht="12.75">
      <c r="U404" s="762"/>
      <c r="V404" s="761"/>
      <c r="W404" s="760"/>
      <c r="X404" s="794"/>
      <c r="Y404" s="794"/>
      <c r="Z404" s="794"/>
      <c r="AA404" s="794"/>
      <c r="AB404" s="794"/>
      <c r="AC404" s="794"/>
      <c r="AD404" s="794"/>
      <c r="AE404" s="794"/>
      <c r="AF404" s="794"/>
      <c r="AG404" s="794"/>
      <c r="AH404" s="794"/>
      <c r="AI404" s="794"/>
    </row>
    <row r="405" spans="21:35" ht="12.75">
      <c r="U405" s="762"/>
      <c r="V405" s="761"/>
      <c r="W405" s="760"/>
      <c r="X405" s="794"/>
      <c r="Y405" s="794"/>
      <c r="Z405" s="794"/>
      <c r="AA405" s="794"/>
      <c r="AB405" s="794"/>
      <c r="AC405" s="794"/>
      <c r="AD405" s="794"/>
      <c r="AE405" s="794"/>
      <c r="AF405" s="794"/>
      <c r="AG405" s="794"/>
      <c r="AH405" s="794"/>
      <c r="AI405" s="794"/>
    </row>
    <row r="406" spans="21:35" ht="12.75">
      <c r="U406" s="762"/>
      <c r="V406" s="761"/>
      <c r="W406" s="760"/>
      <c r="X406" s="794"/>
      <c r="Y406" s="794"/>
      <c r="Z406" s="794"/>
      <c r="AA406" s="794"/>
      <c r="AB406" s="794"/>
      <c r="AC406" s="794"/>
      <c r="AD406" s="794"/>
      <c r="AE406" s="794"/>
      <c r="AF406" s="794"/>
      <c r="AG406" s="794"/>
      <c r="AH406" s="794"/>
      <c r="AI406" s="794"/>
    </row>
    <row r="407" spans="21:35" ht="12.75">
      <c r="U407" s="762"/>
      <c r="V407" s="761"/>
      <c r="W407" s="760"/>
      <c r="X407" s="794"/>
      <c r="Y407" s="794"/>
      <c r="Z407" s="794"/>
      <c r="AA407" s="794"/>
      <c r="AB407" s="794"/>
      <c r="AC407" s="794"/>
      <c r="AD407" s="794"/>
      <c r="AE407" s="794"/>
      <c r="AF407" s="794"/>
      <c r="AG407" s="794"/>
      <c r="AH407" s="794"/>
      <c r="AI407" s="794"/>
    </row>
    <row r="408" spans="21:35" ht="12.75">
      <c r="U408" s="762"/>
      <c r="V408" s="761"/>
      <c r="W408" s="760"/>
      <c r="X408" s="794"/>
      <c r="Y408" s="794"/>
      <c r="Z408" s="794"/>
      <c r="AA408" s="794"/>
      <c r="AB408" s="794"/>
      <c r="AC408" s="794"/>
      <c r="AD408" s="794"/>
      <c r="AE408" s="794"/>
      <c r="AF408" s="794"/>
      <c r="AG408" s="794"/>
      <c r="AH408" s="794"/>
      <c r="AI408" s="794"/>
    </row>
    <row r="409" spans="21:35" ht="12.75">
      <c r="U409" s="762"/>
      <c r="V409" s="761"/>
      <c r="W409" s="760"/>
      <c r="X409" s="794"/>
      <c r="Y409" s="794"/>
      <c r="Z409" s="794"/>
      <c r="AA409" s="794"/>
      <c r="AB409" s="794"/>
      <c r="AC409" s="794"/>
      <c r="AD409" s="794"/>
      <c r="AE409" s="794"/>
      <c r="AF409" s="794"/>
      <c r="AG409" s="794"/>
      <c r="AH409" s="794"/>
      <c r="AI409" s="794"/>
    </row>
    <row r="410" spans="21:35" ht="12.75">
      <c r="U410" s="762"/>
      <c r="V410" s="761"/>
      <c r="W410" s="760"/>
      <c r="X410" s="794"/>
      <c r="Y410" s="794"/>
      <c r="Z410" s="794"/>
      <c r="AA410" s="794"/>
      <c r="AB410" s="794"/>
      <c r="AC410" s="794"/>
      <c r="AD410" s="794"/>
      <c r="AE410" s="794"/>
      <c r="AF410" s="794"/>
      <c r="AG410" s="794"/>
      <c r="AH410" s="794"/>
      <c r="AI410" s="794"/>
    </row>
    <row r="411" spans="21:35" ht="12.75">
      <c r="U411" s="762"/>
      <c r="V411" s="761"/>
      <c r="W411" s="760"/>
      <c r="X411" s="794"/>
      <c r="Y411" s="794"/>
      <c r="Z411" s="794"/>
      <c r="AA411" s="794"/>
      <c r="AB411" s="794"/>
      <c r="AC411" s="794"/>
      <c r="AD411" s="794"/>
      <c r="AE411" s="794"/>
      <c r="AF411" s="794"/>
      <c r="AG411" s="794"/>
      <c r="AH411" s="794"/>
      <c r="AI411" s="794"/>
    </row>
    <row r="412" spans="21:35" ht="12.75">
      <c r="U412" s="762"/>
      <c r="V412" s="761"/>
      <c r="W412" s="760"/>
      <c r="X412" s="794"/>
      <c r="Y412" s="794"/>
      <c r="Z412" s="794"/>
      <c r="AA412" s="794"/>
      <c r="AB412" s="794"/>
      <c r="AC412" s="794"/>
      <c r="AD412" s="794"/>
      <c r="AE412" s="794"/>
      <c r="AF412" s="794"/>
      <c r="AG412" s="794"/>
      <c r="AH412" s="794"/>
      <c r="AI412" s="794"/>
    </row>
    <row r="413" spans="21:35" ht="12.75">
      <c r="U413" s="762"/>
      <c r="V413" s="761"/>
      <c r="W413" s="760"/>
      <c r="X413" s="794"/>
      <c r="Y413" s="794"/>
      <c r="Z413" s="794"/>
      <c r="AA413" s="794"/>
      <c r="AB413" s="794"/>
      <c r="AC413" s="794"/>
      <c r="AD413" s="794"/>
      <c r="AE413" s="794"/>
      <c r="AF413" s="794"/>
      <c r="AG413" s="794"/>
      <c r="AH413" s="794"/>
      <c r="AI413" s="794"/>
    </row>
    <row r="414" spans="21:35" ht="12.75">
      <c r="U414" s="762"/>
      <c r="V414" s="761"/>
      <c r="W414" s="760"/>
      <c r="X414" s="794"/>
      <c r="Y414" s="794"/>
      <c r="Z414" s="794"/>
      <c r="AA414" s="794"/>
      <c r="AB414" s="794"/>
      <c r="AC414" s="794"/>
      <c r="AD414" s="794"/>
      <c r="AE414" s="794"/>
      <c r="AF414" s="794"/>
      <c r="AG414" s="794"/>
      <c r="AH414" s="794"/>
      <c r="AI414" s="794"/>
    </row>
    <row r="415" spans="21:35" ht="12.75">
      <c r="U415" s="762"/>
      <c r="V415" s="761"/>
      <c r="W415" s="760"/>
      <c r="X415" s="794"/>
      <c r="Y415" s="794"/>
      <c r="Z415" s="794"/>
      <c r="AA415" s="794"/>
      <c r="AB415" s="794"/>
      <c r="AC415" s="794"/>
      <c r="AD415" s="794"/>
      <c r="AE415" s="794"/>
      <c r="AF415" s="794"/>
      <c r="AG415" s="794"/>
      <c r="AH415" s="794"/>
      <c r="AI415" s="794"/>
    </row>
    <row r="416" spans="21:35" ht="12.75">
      <c r="U416" s="762"/>
      <c r="V416" s="761"/>
      <c r="W416" s="760"/>
      <c r="X416" s="794"/>
      <c r="Y416" s="794"/>
      <c r="Z416" s="794"/>
      <c r="AA416" s="794"/>
      <c r="AB416" s="794"/>
      <c r="AC416" s="794"/>
      <c r="AD416" s="794"/>
      <c r="AE416" s="794"/>
      <c r="AF416" s="794"/>
      <c r="AG416" s="794"/>
      <c r="AH416" s="794"/>
      <c r="AI416" s="794"/>
    </row>
    <row r="417" spans="21:35" ht="12.75">
      <c r="U417" s="762"/>
      <c r="V417" s="761"/>
      <c r="W417" s="760"/>
      <c r="X417" s="794"/>
      <c r="Y417" s="794"/>
      <c r="Z417" s="794"/>
      <c r="AA417" s="794"/>
      <c r="AB417" s="794"/>
      <c r="AC417" s="794"/>
      <c r="AD417" s="794"/>
      <c r="AE417" s="794"/>
      <c r="AF417" s="794"/>
      <c r="AG417" s="794"/>
      <c r="AH417" s="794"/>
      <c r="AI417" s="794"/>
    </row>
    <row r="418" spans="21:35" ht="12.75">
      <c r="U418" s="762"/>
      <c r="V418" s="761"/>
      <c r="W418" s="760"/>
      <c r="X418" s="794"/>
      <c r="Y418" s="794"/>
      <c r="Z418" s="794"/>
      <c r="AA418" s="794"/>
      <c r="AB418" s="794"/>
      <c r="AC418" s="794"/>
      <c r="AD418" s="794"/>
      <c r="AE418" s="794"/>
      <c r="AF418" s="794"/>
      <c r="AG418" s="794"/>
      <c r="AH418" s="794"/>
      <c r="AI418" s="794"/>
    </row>
    <row r="419" spans="21:35" ht="12.75">
      <c r="U419" s="762"/>
      <c r="V419" s="761"/>
      <c r="W419" s="760"/>
      <c r="X419" s="794"/>
      <c r="Y419" s="794"/>
      <c r="Z419" s="794"/>
      <c r="AA419" s="794"/>
      <c r="AB419" s="794"/>
      <c r="AC419" s="794"/>
      <c r="AD419" s="794"/>
      <c r="AE419" s="794"/>
      <c r="AF419" s="794"/>
      <c r="AG419" s="794"/>
      <c r="AH419" s="794"/>
      <c r="AI419" s="794"/>
    </row>
    <row r="420" spans="21:35" ht="12.75">
      <c r="U420" s="762"/>
      <c r="V420" s="761"/>
      <c r="W420" s="760"/>
      <c r="X420" s="794"/>
      <c r="Y420" s="794"/>
      <c r="Z420" s="794"/>
      <c r="AA420" s="794"/>
      <c r="AB420" s="794"/>
      <c r="AC420" s="794"/>
      <c r="AD420" s="794"/>
      <c r="AE420" s="794"/>
      <c r="AF420" s="794"/>
      <c r="AG420" s="794"/>
      <c r="AH420" s="794"/>
      <c r="AI420" s="794"/>
    </row>
    <row r="421" spans="21:35" ht="12.75">
      <c r="U421" s="762"/>
      <c r="V421" s="761"/>
      <c r="W421" s="760"/>
      <c r="X421" s="794"/>
      <c r="Y421" s="794"/>
      <c r="Z421" s="794"/>
      <c r="AA421" s="794"/>
      <c r="AB421" s="794"/>
      <c r="AC421" s="794"/>
      <c r="AD421" s="794"/>
      <c r="AE421" s="794"/>
      <c r="AF421" s="794"/>
      <c r="AG421" s="794"/>
      <c r="AH421" s="794"/>
      <c r="AI421" s="794"/>
    </row>
    <row r="422" spans="21:35" ht="12.75">
      <c r="U422" s="762"/>
      <c r="V422" s="761"/>
      <c r="W422" s="760"/>
      <c r="X422" s="794"/>
      <c r="Y422" s="794"/>
      <c r="Z422" s="794"/>
      <c r="AA422" s="794"/>
      <c r="AB422" s="794"/>
      <c r="AC422" s="794"/>
      <c r="AD422" s="794"/>
      <c r="AE422" s="794"/>
      <c r="AF422" s="794"/>
      <c r="AG422" s="794"/>
      <c r="AH422" s="794"/>
      <c r="AI422" s="794"/>
    </row>
    <row r="423" spans="21:35" ht="12.75">
      <c r="U423" s="762"/>
      <c r="V423" s="761"/>
      <c r="W423" s="760"/>
      <c r="X423" s="794"/>
      <c r="Y423" s="794"/>
      <c r="Z423" s="794"/>
      <c r="AA423" s="794"/>
      <c r="AB423" s="794"/>
      <c r="AC423" s="794"/>
      <c r="AD423" s="794"/>
      <c r="AE423" s="794"/>
      <c r="AF423" s="794"/>
      <c r="AG423" s="794"/>
      <c r="AH423" s="794"/>
      <c r="AI423" s="794"/>
    </row>
    <row r="424" spans="21:35" ht="12.75">
      <c r="U424" s="762"/>
      <c r="V424" s="761"/>
      <c r="W424" s="760"/>
      <c r="X424" s="794"/>
      <c r="Y424" s="794"/>
      <c r="Z424" s="794"/>
      <c r="AA424" s="794"/>
      <c r="AB424" s="794"/>
      <c r="AC424" s="794"/>
      <c r="AD424" s="794"/>
      <c r="AE424" s="794"/>
      <c r="AF424" s="794"/>
      <c r="AG424" s="794"/>
      <c r="AH424" s="794"/>
      <c r="AI424" s="794"/>
    </row>
    <row r="425" spans="21:35" ht="12.75">
      <c r="U425" s="762"/>
      <c r="V425" s="761"/>
      <c r="W425" s="760"/>
      <c r="X425" s="794"/>
      <c r="Y425" s="794"/>
      <c r="Z425" s="794"/>
      <c r="AA425" s="794"/>
      <c r="AB425" s="794"/>
      <c r="AC425" s="794"/>
      <c r="AD425" s="794"/>
      <c r="AE425" s="794"/>
      <c r="AF425" s="794"/>
      <c r="AG425" s="794"/>
      <c r="AH425" s="794"/>
      <c r="AI425" s="794"/>
    </row>
    <row r="426" spans="21:35" ht="12.75">
      <c r="U426" s="762"/>
      <c r="V426" s="761"/>
      <c r="W426" s="760"/>
      <c r="X426" s="794"/>
      <c r="Y426" s="794"/>
      <c r="Z426" s="794"/>
      <c r="AA426" s="794"/>
      <c r="AB426" s="794"/>
      <c r="AC426" s="794"/>
      <c r="AD426" s="794"/>
      <c r="AE426" s="794"/>
      <c r="AF426" s="794"/>
      <c r="AG426" s="794"/>
      <c r="AH426" s="794"/>
      <c r="AI426" s="794"/>
    </row>
    <row r="427" spans="21:35" ht="12.75">
      <c r="U427" s="762"/>
      <c r="V427" s="761"/>
      <c r="W427" s="760"/>
      <c r="X427" s="794"/>
      <c r="Y427" s="794"/>
      <c r="Z427" s="794"/>
      <c r="AA427" s="794"/>
      <c r="AB427" s="794"/>
      <c r="AC427" s="794"/>
      <c r="AD427" s="794"/>
      <c r="AE427" s="794"/>
      <c r="AF427" s="794"/>
      <c r="AG427" s="794"/>
      <c r="AH427" s="794"/>
      <c r="AI427" s="794"/>
    </row>
    <row r="428" spans="21:35" ht="12.75">
      <c r="U428" s="762"/>
      <c r="V428" s="761"/>
      <c r="W428" s="760"/>
      <c r="X428" s="794"/>
      <c r="Y428" s="794"/>
      <c r="Z428" s="794"/>
      <c r="AA428" s="794"/>
      <c r="AB428" s="794"/>
      <c r="AC428" s="794"/>
      <c r="AD428" s="794"/>
      <c r="AE428" s="794"/>
      <c r="AF428" s="794"/>
      <c r="AG428" s="794"/>
      <c r="AH428" s="794"/>
      <c r="AI428" s="794"/>
    </row>
    <row r="429" spans="21:35" ht="13.5" thickBot="1">
      <c r="U429" s="762"/>
      <c r="V429" s="761"/>
      <c r="W429" s="760"/>
      <c r="X429" s="794"/>
      <c r="Y429" s="794"/>
      <c r="Z429" s="794"/>
      <c r="AA429" s="794"/>
      <c r="AB429" s="794"/>
      <c r="AC429" s="794"/>
      <c r="AD429" s="794"/>
      <c r="AE429" s="794"/>
      <c r="AF429" s="794"/>
      <c r="AG429" s="794"/>
      <c r="AH429" s="794"/>
      <c r="AI429" s="794"/>
    </row>
    <row r="430" spans="21:35" ht="12.75">
      <c r="U430" s="761"/>
      <c r="V430" s="769"/>
      <c r="W430" s="760"/>
      <c r="X430" s="795"/>
      <c r="Y430" s="795"/>
      <c r="Z430" s="795"/>
      <c r="AA430" s="795"/>
      <c r="AB430" s="795"/>
      <c r="AC430" s="795"/>
      <c r="AD430" s="795"/>
      <c r="AE430" s="795"/>
      <c r="AF430" s="795"/>
      <c r="AG430" s="795"/>
      <c r="AH430" s="795"/>
      <c r="AI430" s="795"/>
    </row>
    <row r="431" spans="21:35" ht="12.75">
      <c r="U431" s="762"/>
      <c r="V431" s="761"/>
      <c r="W431" s="760"/>
      <c r="X431" s="795"/>
      <c r="Y431" s="795"/>
      <c r="Z431" s="795"/>
      <c r="AA431" s="795"/>
      <c r="AB431" s="795"/>
      <c r="AC431" s="795"/>
      <c r="AD431" s="795"/>
      <c r="AE431" s="795"/>
      <c r="AF431" s="795"/>
      <c r="AG431" s="795"/>
      <c r="AH431" s="795"/>
      <c r="AI431" s="795"/>
    </row>
    <row r="432" spans="21:35" ht="12.75">
      <c r="U432" s="762"/>
      <c r="V432" s="761"/>
      <c r="W432" s="760"/>
      <c r="X432" s="795"/>
      <c r="Y432" s="795"/>
      <c r="Z432" s="795"/>
      <c r="AA432" s="795"/>
      <c r="AB432" s="795"/>
      <c r="AC432" s="795"/>
      <c r="AD432" s="795"/>
      <c r="AE432" s="795"/>
      <c r="AF432" s="795"/>
      <c r="AG432" s="795"/>
      <c r="AH432" s="795"/>
      <c r="AI432" s="795"/>
    </row>
    <row r="433" spans="21:35" ht="12.75">
      <c r="U433" s="762"/>
      <c r="V433" s="761"/>
      <c r="W433" s="760"/>
      <c r="X433" s="795"/>
      <c r="Y433" s="795"/>
      <c r="Z433" s="795"/>
      <c r="AA433" s="795"/>
      <c r="AB433" s="795"/>
      <c r="AC433" s="795"/>
      <c r="AD433" s="795"/>
      <c r="AE433" s="795"/>
      <c r="AF433" s="795"/>
      <c r="AG433" s="795"/>
      <c r="AH433" s="795"/>
      <c r="AI433" s="795"/>
    </row>
    <row r="434" spans="21:35" ht="12.75">
      <c r="U434" s="762"/>
      <c r="V434" s="761"/>
      <c r="W434" s="760"/>
      <c r="X434" s="795"/>
      <c r="Y434" s="795"/>
      <c r="Z434" s="795"/>
      <c r="AA434" s="795"/>
      <c r="AB434" s="795"/>
      <c r="AC434" s="795"/>
      <c r="AD434" s="795"/>
      <c r="AE434" s="795"/>
      <c r="AF434" s="795"/>
      <c r="AG434" s="795"/>
      <c r="AH434" s="795"/>
      <c r="AI434" s="795"/>
    </row>
    <row r="435" spans="21:35" ht="12.75">
      <c r="U435" s="762"/>
      <c r="V435" s="761"/>
      <c r="W435" s="760"/>
      <c r="X435" s="795"/>
      <c r="Y435" s="795"/>
      <c r="Z435" s="795"/>
      <c r="AA435" s="795"/>
      <c r="AB435" s="795"/>
      <c r="AC435" s="795"/>
      <c r="AD435" s="795"/>
      <c r="AE435" s="795"/>
      <c r="AF435" s="795"/>
      <c r="AG435" s="795"/>
      <c r="AH435" s="795"/>
      <c r="AI435" s="795"/>
    </row>
    <row r="436" spans="21:35" ht="12.75">
      <c r="U436" s="762"/>
      <c r="V436" s="761"/>
      <c r="W436" s="760"/>
      <c r="X436" s="795"/>
      <c r="Y436" s="795"/>
      <c r="Z436" s="795"/>
      <c r="AA436" s="795"/>
      <c r="AB436" s="795"/>
      <c r="AC436" s="795"/>
      <c r="AD436" s="795"/>
      <c r="AE436" s="795"/>
      <c r="AF436" s="795"/>
      <c r="AG436" s="795"/>
      <c r="AH436" s="795"/>
      <c r="AI436" s="795"/>
    </row>
    <row r="437" spans="21:35" ht="12.75">
      <c r="U437" s="762"/>
      <c r="V437" s="761"/>
      <c r="W437" s="760"/>
      <c r="X437" s="795"/>
      <c r="Y437" s="795"/>
      <c r="Z437" s="795"/>
      <c r="AA437" s="795"/>
      <c r="AB437" s="795"/>
      <c r="AC437" s="795"/>
      <c r="AD437" s="795"/>
      <c r="AE437" s="795"/>
      <c r="AF437" s="795"/>
      <c r="AG437" s="795"/>
      <c r="AH437" s="795"/>
      <c r="AI437" s="795"/>
    </row>
    <row r="438" spans="21:35" ht="12.75">
      <c r="U438" s="762"/>
      <c r="V438" s="761"/>
      <c r="W438" s="760"/>
      <c r="X438" s="795"/>
      <c r="Y438" s="795"/>
      <c r="Z438" s="795"/>
      <c r="AA438" s="795"/>
      <c r="AB438" s="795"/>
      <c r="AC438" s="795"/>
      <c r="AD438" s="795"/>
      <c r="AE438" s="795"/>
      <c r="AF438" s="795"/>
      <c r="AG438" s="795"/>
      <c r="AH438" s="795"/>
      <c r="AI438" s="795"/>
    </row>
    <row r="439" spans="21:35" ht="12.75">
      <c r="U439" s="762"/>
      <c r="V439" s="761"/>
      <c r="W439" s="760"/>
      <c r="X439" s="795"/>
      <c r="Y439" s="795"/>
      <c r="Z439" s="795"/>
      <c r="AA439" s="795"/>
      <c r="AB439" s="795"/>
      <c r="AC439" s="795"/>
      <c r="AD439" s="795"/>
      <c r="AE439" s="795"/>
      <c r="AF439" s="795"/>
      <c r="AG439" s="795"/>
      <c r="AH439" s="795"/>
      <c r="AI439" s="795"/>
    </row>
    <row r="440" spans="21:35" ht="12.75">
      <c r="U440" s="762"/>
      <c r="V440" s="761"/>
      <c r="W440" s="760"/>
      <c r="X440" s="795"/>
      <c r="Y440" s="795"/>
      <c r="Z440" s="795"/>
      <c r="AA440" s="795"/>
      <c r="AB440" s="795"/>
      <c r="AC440" s="795"/>
      <c r="AD440" s="795"/>
      <c r="AE440" s="795"/>
      <c r="AF440" s="795"/>
      <c r="AG440" s="795"/>
      <c r="AH440" s="795"/>
      <c r="AI440" s="795"/>
    </row>
    <row r="441" spans="21:35" ht="12.75">
      <c r="U441" s="762"/>
      <c r="V441" s="761"/>
      <c r="W441" s="760"/>
      <c r="X441" s="795"/>
      <c r="Y441" s="795"/>
      <c r="Z441" s="795"/>
      <c r="AA441" s="795"/>
      <c r="AB441" s="795"/>
      <c r="AC441" s="795"/>
      <c r="AD441" s="795"/>
      <c r="AE441" s="795"/>
      <c r="AF441" s="795"/>
      <c r="AG441" s="795"/>
      <c r="AH441" s="795"/>
      <c r="AI441" s="795"/>
    </row>
    <row r="442" spans="21:35" ht="12.75">
      <c r="U442" s="762"/>
      <c r="V442" s="761"/>
      <c r="W442" s="760"/>
      <c r="X442" s="795"/>
      <c r="Y442" s="795"/>
      <c r="Z442" s="795"/>
      <c r="AA442" s="795"/>
      <c r="AB442" s="795"/>
      <c r="AC442" s="795"/>
      <c r="AD442" s="795"/>
      <c r="AE442" s="795"/>
      <c r="AF442" s="795"/>
      <c r="AG442" s="795"/>
      <c r="AH442" s="795"/>
      <c r="AI442" s="795"/>
    </row>
    <row r="443" spans="21:35" ht="12.75">
      <c r="U443" s="762"/>
      <c r="V443" s="761"/>
      <c r="W443" s="760"/>
      <c r="X443" s="795"/>
      <c r="Y443" s="795"/>
      <c r="Z443" s="795"/>
      <c r="AA443" s="795"/>
      <c r="AB443" s="795"/>
      <c r="AC443" s="795"/>
      <c r="AD443" s="795"/>
      <c r="AE443" s="795"/>
      <c r="AF443" s="795"/>
      <c r="AG443" s="795"/>
      <c r="AH443" s="795"/>
      <c r="AI443" s="795"/>
    </row>
    <row r="444" spans="21:35" ht="12.75">
      <c r="U444" s="762"/>
      <c r="V444" s="761"/>
      <c r="W444" s="760"/>
      <c r="X444" s="795"/>
      <c r="Y444" s="795"/>
      <c r="Z444" s="795"/>
      <c r="AA444" s="795"/>
      <c r="AB444" s="795"/>
      <c r="AC444" s="795"/>
      <c r="AD444" s="795"/>
      <c r="AE444" s="795"/>
      <c r="AF444" s="796"/>
      <c r="AG444" s="795"/>
      <c r="AH444" s="795"/>
      <c r="AI444" s="795"/>
    </row>
    <row r="445" spans="21:35" ht="12.75">
      <c r="U445" s="762"/>
      <c r="V445" s="761"/>
      <c r="W445" s="760"/>
      <c r="X445" s="795"/>
      <c r="Y445" s="795"/>
      <c r="Z445" s="795"/>
      <c r="AA445" s="795"/>
      <c r="AB445" s="795"/>
      <c r="AC445" s="795"/>
      <c r="AD445" s="795"/>
      <c r="AE445" s="795"/>
      <c r="AF445" s="795"/>
      <c r="AG445" s="795"/>
      <c r="AH445" s="795"/>
      <c r="AI445" s="795"/>
    </row>
    <row r="446" spans="21:35" ht="12.75">
      <c r="U446" s="762"/>
      <c r="V446" s="761"/>
      <c r="W446" s="760"/>
      <c r="X446" s="795"/>
      <c r="Y446" s="795"/>
      <c r="Z446" s="795"/>
      <c r="AA446" s="795"/>
      <c r="AB446" s="795"/>
      <c r="AC446" s="795"/>
      <c r="AD446" s="795"/>
      <c r="AE446" s="795"/>
      <c r="AF446" s="795"/>
      <c r="AG446" s="795"/>
      <c r="AH446" s="795"/>
      <c r="AI446" s="795"/>
    </row>
    <row r="447" spans="21:35" ht="12.75">
      <c r="U447" s="762"/>
      <c r="V447" s="761"/>
      <c r="W447" s="760"/>
      <c r="X447" s="795"/>
      <c r="Y447" s="795"/>
      <c r="Z447" s="795"/>
      <c r="AA447" s="795"/>
      <c r="AB447" s="795"/>
      <c r="AC447" s="795"/>
      <c r="AD447" s="795"/>
      <c r="AE447" s="795"/>
      <c r="AF447" s="795"/>
      <c r="AG447" s="795"/>
      <c r="AH447" s="795"/>
      <c r="AI447" s="795"/>
    </row>
    <row r="448" spans="21:35" ht="12.75">
      <c r="U448" s="762"/>
      <c r="V448" s="761"/>
      <c r="W448" s="760"/>
      <c r="X448" s="795"/>
      <c r="Y448" s="795"/>
      <c r="Z448" s="795"/>
      <c r="AA448" s="795"/>
      <c r="AB448" s="795"/>
      <c r="AC448" s="795"/>
      <c r="AD448" s="795"/>
      <c r="AE448" s="795"/>
      <c r="AF448" s="795"/>
      <c r="AG448" s="795"/>
      <c r="AH448" s="795"/>
      <c r="AI448" s="795"/>
    </row>
    <row r="449" spans="21:35" ht="12.75">
      <c r="U449" s="762"/>
      <c r="V449" s="761"/>
      <c r="W449" s="760"/>
      <c r="X449" s="795"/>
      <c r="Y449" s="795"/>
      <c r="Z449" s="795"/>
      <c r="AA449" s="795"/>
      <c r="AB449" s="795"/>
      <c r="AC449" s="795"/>
      <c r="AD449" s="795"/>
      <c r="AE449" s="795"/>
      <c r="AF449" s="795"/>
      <c r="AG449" s="795"/>
      <c r="AH449" s="795"/>
      <c r="AI449" s="795"/>
    </row>
    <row r="450" spans="21:35" ht="12.75">
      <c r="U450" s="762"/>
      <c r="V450" s="761"/>
      <c r="W450" s="760"/>
      <c r="X450" s="795"/>
      <c r="Y450" s="795"/>
      <c r="Z450" s="795"/>
      <c r="AA450" s="795"/>
      <c r="AB450" s="795"/>
      <c r="AC450" s="795"/>
      <c r="AD450" s="795"/>
      <c r="AE450" s="795"/>
      <c r="AF450" s="795"/>
      <c r="AG450" s="795"/>
      <c r="AH450" s="795"/>
      <c r="AI450" s="795"/>
    </row>
    <row r="451" spans="21:35" ht="12.75">
      <c r="U451" s="762"/>
      <c r="V451" s="761"/>
      <c r="W451" s="760"/>
      <c r="X451" s="795"/>
      <c r="Y451" s="795"/>
      <c r="Z451" s="795"/>
      <c r="AA451" s="795"/>
      <c r="AB451" s="795"/>
      <c r="AC451" s="795"/>
      <c r="AD451" s="795"/>
      <c r="AE451" s="795"/>
      <c r="AF451" s="795"/>
      <c r="AG451" s="795"/>
      <c r="AH451" s="795"/>
      <c r="AI451" s="795"/>
    </row>
    <row r="452" spans="21:35" ht="12.75">
      <c r="U452" s="762"/>
      <c r="V452" s="761"/>
      <c r="W452" s="760"/>
      <c r="X452" s="795"/>
      <c r="Y452" s="795"/>
      <c r="Z452" s="795"/>
      <c r="AA452" s="795"/>
      <c r="AB452" s="795"/>
      <c r="AC452" s="795"/>
      <c r="AD452" s="795"/>
      <c r="AE452" s="795"/>
      <c r="AF452" s="795"/>
      <c r="AG452" s="795"/>
      <c r="AH452" s="795"/>
      <c r="AI452" s="795"/>
    </row>
    <row r="453" spans="21:35" ht="12.75">
      <c r="U453" s="762"/>
      <c r="V453" s="761"/>
      <c r="W453" s="760"/>
      <c r="X453" s="795"/>
      <c r="Y453" s="795"/>
      <c r="Z453" s="795"/>
      <c r="AA453" s="795"/>
      <c r="AB453" s="795"/>
      <c r="AC453" s="795"/>
      <c r="AD453" s="795"/>
      <c r="AE453" s="795"/>
      <c r="AF453" s="795"/>
      <c r="AG453" s="795"/>
      <c r="AH453" s="795"/>
      <c r="AI453" s="795"/>
    </row>
    <row r="454" spans="21:35" ht="12.75">
      <c r="U454" s="762"/>
      <c r="V454" s="761"/>
      <c r="W454" s="760"/>
      <c r="X454" s="795"/>
      <c r="Y454" s="795"/>
      <c r="Z454" s="795"/>
      <c r="AA454" s="795"/>
      <c r="AB454" s="795"/>
      <c r="AC454" s="795"/>
      <c r="AD454" s="795"/>
      <c r="AE454" s="795"/>
      <c r="AF454" s="795"/>
      <c r="AG454" s="795"/>
      <c r="AH454" s="795"/>
      <c r="AI454" s="795"/>
    </row>
    <row r="455" spans="21:35" ht="12.75">
      <c r="U455" s="762"/>
      <c r="V455" s="761"/>
      <c r="W455" s="760"/>
      <c r="X455" s="795"/>
      <c r="Y455" s="795"/>
      <c r="Z455" s="795"/>
      <c r="AA455" s="795"/>
      <c r="AB455" s="795"/>
      <c r="AC455" s="795"/>
      <c r="AD455" s="795"/>
      <c r="AE455" s="795"/>
      <c r="AF455" s="795"/>
      <c r="AG455" s="795"/>
      <c r="AH455" s="795"/>
      <c r="AI455" s="795"/>
    </row>
    <row r="456" spans="21:35" ht="12.75">
      <c r="U456" s="762"/>
      <c r="V456" s="761"/>
      <c r="W456" s="760"/>
      <c r="X456" s="795"/>
      <c r="Y456" s="795"/>
      <c r="Z456" s="795"/>
      <c r="AA456" s="795"/>
      <c r="AB456" s="795"/>
      <c r="AC456" s="795"/>
      <c r="AD456" s="795"/>
      <c r="AE456" s="795"/>
      <c r="AF456" s="795"/>
      <c r="AG456" s="795"/>
      <c r="AH456" s="795"/>
      <c r="AI456" s="795"/>
    </row>
    <row r="457" spans="21:35" ht="12.75">
      <c r="U457" s="762"/>
      <c r="V457" s="761"/>
      <c r="W457" s="760"/>
      <c r="X457" s="795"/>
      <c r="Y457" s="795"/>
      <c r="Z457" s="795"/>
      <c r="AA457" s="795"/>
      <c r="AB457" s="795"/>
      <c r="AC457" s="795"/>
      <c r="AD457" s="795"/>
      <c r="AE457" s="795"/>
      <c r="AF457" s="795"/>
      <c r="AG457" s="795"/>
      <c r="AH457" s="795"/>
      <c r="AI457" s="795"/>
    </row>
    <row r="458" spans="21:35" ht="12.75">
      <c r="U458" s="762"/>
      <c r="V458" s="761"/>
      <c r="W458" s="760"/>
      <c r="X458" s="795"/>
      <c r="Y458" s="795"/>
      <c r="Z458" s="795"/>
      <c r="AA458" s="795"/>
      <c r="AB458" s="795"/>
      <c r="AC458" s="795"/>
      <c r="AD458" s="795"/>
      <c r="AE458" s="795"/>
      <c r="AF458" s="795"/>
      <c r="AG458" s="795"/>
      <c r="AH458" s="795"/>
      <c r="AI458" s="795"/>
    </row>
    <row r="459" spans="21:35" ht="12.75">
      <c r="U459" s="762"/>
      <c r="V459" s="761"/>
      <c r="W459" s="760"/>
      <c r="X459" s="795"/>
      <c r="Y459" s="795"/>
      <c r="Z459" s="795"/>
      <c r="AA459" s="795"/>
      <c r="AB459" s="795"/>
      <c r="AC459" s="795"/>
      <c r="AD459" s="795"/>
      <c r="AE459" s="795"/>
      <c r="AF459" s="795"/>
      <c r="AG459" s="795"/>
      <c r="AH459" s="795"/>
      <c r="AI459" s="795"/>
    </row>
    <row r="460" spans="21:35" ht="12.75">
      <c r="U460" s="762"/>
      <c r="V460" s="761"/>
      <c r="W460" s="760"/>
      <c r="X460" s="795"/>
      <c r="Y460" s="795"/>
      <c r="Z460" s="795"/>
      <c r="AA460" s="795"/>
      <c r="AB460" s="795"/>
      <c r="AC460" s="795"/>
      <c r="AD460" s="795"/>
      <c r="AE460" s="795"/>
      <c r="AF460" s="795"/>
      <c r="AG460" s="795"/>
      <c r="AH460" s="795"/>
      <c r="AI460" s="795"/>
    </row>
    <row r="461" spans="21:35" ht="12.75">
      <c r="U461" s="762"/>
      <c r="V461" s="761"/>
      <c r="W461" s="760"/>
      <c r="X461" s="795"/>
      <c r="Y461" s="795"/>
      <c r="Z461" s="795"/>
      <c r="AA461" s="795"/>
      <c r="AB461" s="795"/>
      <c r="AC461" s="795"/>
      <c r="AD461" s="795"/>
      <c r="AE461" s="795"/>
      <c r="AF461" s="795"/>
      <c r="AG461" s="795"/>
      <c r="AH461" s="795"/>
      <c r="AI461" s="795"/>
    </row>
    <row r="462" spans="21:35" ht="12.75">
      <c r="U462" s="762"/>
      <c r="V462" s="761"/>
      <c r="W462" s="760"/>
      <c r="X462" s="795"/>
      <c r="Y462" s="795"/>
      <c r="Z462" s="795"/>
      <c r="AA462" s="795"/>
      <c r="AB462" s="795"/>
      <c r="AC462" s="795"/>
      <c r="AD462" s="795"/>
      <c r="AE462" s="795"/>
      <c r="AF462" s="795"/>
      <c r="AG462" s="795"/>
      <c r="AH462" s="795"/>
      <c r="AI462" s="795"/>
    </row>
    <row r="463" spans="21:35" ht="12.75">
      <c r="U463" s="762"/>
      <c r="V463" s="761"/>
      <c r="W463" s="760"/>
      <c r="X463" s="795"/>
      <c r="Y463" s="795"/>
      <c r="Z463" s="795"/>
      <c r="AA463" s="795"/>
      <c r="AB463" s="795"/>
      <c r="AC463" s="795"/>
      <c r="AD463" s="795"/>
      <c r="AE463" s="795"/>
      <c r="AF463" s="795"/>
      <c r="AG463" s="795"/>
      <c r="AH463" s="795"/>
      <c r="AI463" s="795"/>
    </row>
    <row r="464" spans="21:35" ht="12.75">
      <c r="U464" s="762"/>
      <c r="V464" s="761"/>
      <c r="W464" s="760"/>
      <c r="X464" s="795"/>
      <c r="Y464" s="795"/>
      <c r="Z464" s="795"/>
      <c r="AA464" s="795"/>
      <c r="AB464" s="795"/>
      <c r="AC464" s="795"/>
      <c r="AD464" s="795"/>
      <c r="AE464" s="795"/>
      <c r="AF464" s="795"/>
      <c r="AG464" s="795"/>
      <c r="AH464" s="795"/>
      <c r="AI464" s="795"/>
    </row>
    <row r="465" spans="21:35" ht="12.75">
      <c r="U465" s="762"/>
      <c r="V465" s="761"/>
      <c r="W465" s="760"/>
      <c r="X465" s="795"/>
      <c r="Y465" s="795"/>
      <c r="Z465" s="795"/>
      <c r="AA465" s="795"/>
      <c r="AB465" s="795"/>
      <c r="AC465" s="795"/>
      <c r="AD465" s="795"/>
      <c r="AE465" s="795"/>
      <c r="AF465" s="795"/>
      <c r="AG465" s="795"/>
      <c r="AH465" s="795"/>
      <c r="AI465" s="795"/>
    </row>
    <row r="466" spans="21:35" ht="12.75">
      <c r="U466" s="762"/>
      <c r="V466" s="761"/>
      <c r="W466" s="760"/>
      <c r="X466" s="795"/>
      <c r="Y466" s="795"/>
      <c r="Z466" s="795"/>
      <c r="AA466" s="795"/>
      <c r="AB466" s="795"/>
      <c r="AC466" s="795"/>
      <c r="AD466" s="795"/>
      <c r="AE466" s="795"/>
      <c r="AF466" s="795"/>
      <c r="AG466" s="795"/>
      <c r="AH466" s="795"/>
      <c r="AI466" s="795"/>
    </row>
    <row r="467" spans="21:35" ht="12.75">
      <c r="U467" s="762"/>
      <c r="V467" s="761"/>
      <c r="W467" s="760"/>
      <c r="X467" s="795"/>
      <c r="Y467" s="795"/>
      <c r="Z467" s="795"/>
      <c r="AA467" s="795"/>
      <c r="AB467" s="795"/>
      <c r="AC467" s="795"/>
      <c r="AD467" s="795"/>
      <c r="AE467" s="795"/>
      <c r="AF467" s="795"/>
      <c r="AG467" s="795"/>
      <c r="AH467" s="795"/>
      <c r="AI467" s="795"/>
    </row>
    <row r="468" spans="21:35" ht="12.75">
      <c r="U468" s="762"/>
      <c r="V468" s="761"/>
      <c r="W468" s="760"/>
      <c r="X468" s="795"/>
      <c r="Y468" s="795"/>
      <c r="Z468" s="795"/>
      <c r="AA468" s="795"/>
      <c r="AB468" s="795"/>
      <c r="AC468" s="795"/>
      <c r="AD468" s="795"/>
      <c r="AE468" s="795"/>
      <c r="AF468" s="795"/>
      <c r="AG468" s="795"/>
      <c r="AH468" s="795"/>
      <c r="AI468" s="795"/>
    </row>
    <row r="469" spans="21:35" ht="12.75">
      <c r="U469" s="762"/>
      <c r="V469" s="761"/>
      <c r="W469" s="760"/>
      <c r="X469" s="795"/>
      <c r="Y469" s="795"/>
      <c r="Z469" s="795"/>
      <c r="AA469" s="795"/>
      <c r="AB469" s="795"/>
      <c r="AC469" s="795"/>
      <c r="AD469" s="795"/>
      <c r="AE469" s="795"/>
      <c r="AF469" s="795"/>
      <c r="AG469" s="795"/>
      <c r="AH469" s="795"/>
      <c r="AI469" s="795"/>
    </row>
    <row r="470" spans="21:35" ht="12.75">
      <c r="U470" s="762"/>
      <c r="V470" s="761"/>
      <c r="W470" s="760"/>
      <c r="X470" s="795"/>
      <c r="Y470" s="795"/>
      <c r="Z470" s="795"/>
      <c r="AA470" s="795"/>
      <c r="AB470" s="795"/>
      <c r="AC470" s="795"/>
      <c r="AD470" s="795"/>
      <c r="AE470" s="795"/>
      <c r="AF470" s="795"/>
      <c r="AG470" s="795"/>
      <c r="AH470" s="795"/>
      <c r="AI470" s="795"/>
    </row>
    <row r="471" spans="21:35" ht="12.75">
      <c r="U471" s="762"/>
      <c r="V471" s="761"/>
      <c r="W471" s="760"/>
      <c r="X471" s="795"/>
      <c r="Y471" s="795"/>
      <c r="Z471" s="795"/>
      <c r="AA471" s="795"/>
      <c r="AB471" s="795"/>
      <c r="AC471" s="795"/>
      <c r="AD471" s="795"/>
      <c r="AE471" s="795"/>
      <c r="AF471" s="795"/>
      <c r="AG471" s="795"/>
      <c r="AH471" s="795"/>
      <c r="AI471" s="795"/>
    </row>
    <row r="472" spans="21:35" ht="12.75">
      <c r="U472" s="762"/>
      <c r="V472" s="761"/>
      <c r="W472" s="760"/>
      <c r="X472" s="795"/>
      <c r="Y472" s="795"/>
      <c r="Z472" s="795"/>
      <c r="AA472" s="795"/>
      <c r="AB472" s="795"/>
      <c r="AC472" s="795"/>
      <c r="AD472" s="795"/>
      <c r="AE472" s="795"/>
      <c r="AF472" s="795"/>
      <c r="AG472" s="795"/>
      <c r="AH472" s="795"/>
      <c r="AI472" s="795"/>
    </row>
    <row r="473" spans="21:35" ht="12.75">
      <c r="U473" s="762"/>
      <c r="V473" s="761"/>
      <c r="W473" s="760"/>
      <c r="X473" s="795"/>
      <c r="Y473" s="795"/>
      <c r="Z473" s="795"/>
      <c r="AA473" s="795"/>
      <c r="AB473" s="795"/>
      <c r="AC473" s="795"/>
      <c r="AD473" s="795"/>
      <c r="AE473" s="795"/>
      <c r="AF473" s="795"/>
      <c r="AG473" s="795"/>
      <c r="AH473" s="795"/>
      <c r="AI473" s="795"/>
    </row>
    <row r="474" spans="21:35" ht="12.75">
      <c r="U474" s="762"/>
      <c r="V474" s="761"/>
      <c r="W474" s="760"/>
      <c r="X474" s="795"/>
      <c r="Y474" s="795"/>
      <c r="Z474" s="795"/>
      <c r="AA474" s="795"/>
      <c r="AB474" s="795"/>
      <c r="AC474" s="795"/>
      <c r="AD474" s="795"/>
      <c r="AE474" s="795"/>
      <c r="AF474" s="795"/>
      <c r="AG474" s="795"/>
      <c r="AH474" s="795"/>
      <c r="AI474" s="795"/>
    </row>
    <row r="475" spans="21:35" ht="12.75">
      <c r="U475" s="762"/>
      <c r="V475" s="761"/>
      <c r="W475" s="760"/>
      <c r="X475" s="795"/>
      <c r="Y475" s="795"/>
      <c r="Z475" s="795"/>
      <c r="AA475" s="795"/>
      <c r="AB475" s="795"/>
      <c r="AC475" s="795"/>
      <c r="AD475" s="795"/>
      <c r="AE475" s="795"/>
      <c r="AF475" s="795"/>
      <c r="AG475" s="795"/>
      <c r="AH475" s="795"/>
      <c r="AI475" s="795"/>
    </row>
    <row r="476" spans="21:35" ht="12.75">
      <c r="U476" s="762"/>
      <c r="V476" s="761"/>
      <c r="W476" s="760"/>
      <c r="X476" s="795"/>
      <c r="Y476" s="795"/>
      <c r="Z476" s="795"/>
      <c r="AA476" s="795"/>
      <c r="AB476" s="795"/>
      <c r="AC476" s="795"/>
      <c r="AD476" s="795"/>
      <c r="AE476" s="795"/>
      <c r="AF476" s="795"/>
      <c r="AG476" s="795"/>
      <c r="AH476" s="795"/>
      <c r="AI476" s="795"/>
    </row>
    <row r="477" spans="21:35" ht="12.75">
      <c r="U477" s="762"/>
      <c r="V477" s="761"/>
      <c r="W477" s="760"/>
      <c r="X477" s="795"/>
      <c r="Y477" s="795"/>
      <c r="Z477" s="795"/>
      <c r="AA477" s="795"/>
      <c r="AB477" s="795"/>
      <c r="AC477" s="795"/>
      <c r="AD477" s="795"/>
      <c r="AE477" s="795"/>
      <c r="AF477" s="795"/>
      <c r="AG477" s="795"/>
      <c r="AH477" s="795"/>
      <c r="AI477" s="795"/>
    </row>
    <row r="478" spans="21:35" ht="12.75">
      <c r="U478" s="762"/>
      <c r="V478" s="761"/>
      <c r="W478" s="760"/>
      <c r="X478" s="795"/>
      <c r="Y478" s="795"/>
      <c r="Z478" s="795"/>
      <c r="AA478" s="795"/>
      <c r="AB478" s="795"/>
      <c r="AC478" s="795"/>
      <c r="AD478" s="795"/>
      <c r="AE478" s="795"/>
      <c r="AF478" s="795"/>
      <c r="AG478" s="795"/>
      <c r="AH478" s="795"/>
      <c r="AI478" s="795"/>
    </row>
    <row r="479" spans="21:35" ht="12.75">
      <c r="U479" s="762"/>
      <c r="V479" s="761"/>
      <c r="W479" s="760"/>
      <c r="X479" s="795"/>
      <c r="Y479" s="795"/>
      <c r="Z479" s="795"/>
      <c r="AA479" s="795"/>
      <c r="AB479" s="795"/>
      <c r="AC479" s="795"/>
      <c r="AD479" s="795"/>
      <c r="AE479" s="795"/>
      <c r="AF479" s="795"/>
      <c r="AG479" s="795"/>
      <c r="AH479" s="795"/>
      <c r="AI479" s="795"/>
    </row>
    <row r="480" spans="21:35" ht="12.75">
      <c r="U480" s="762"/>
      <c r="V480" s="761"/>
      <c r="W480" s="760"/>
      <c r="X480" s="795"/>
      <c r="Y480" s="795"/>
      <c r="Z480" s="795"/>
      <c r="AA480" s="795"/>
      <c r="AB480" s="795"/>
      <c r="AC480" s="795"/>
      <c r="AD480" s="795"/>
      <c r="AE480" s="795"/>
      <c r="AF480" s="795"/>
      <c r="AG480" s="795"/>
      <c r="AH480" s="795"/>
      <c r="AI480" s="795"/>
    </row>
    <row r="481" spans="21:35" ht="13.5" thickBot="1">
      <c r="U481" s="762"/>
      <c r="V481" s="761"/>
      <c r="W481" s="760"/>
      <c r="X481" s="795"/>
      <c r="Y481" s="795"/>
      <c r="Z481" s="795"/>
      <c r="AA481" s="795"/>
      <c r="AB481" s="795"/>
      <c r="AC481" s="795"/>
      <c r="AD481" s="795"/>
      <c r="AE481" s="795"/>
      <c r="AF481" s="795"/>
      <c r="AG481" s="795"/>
      <c r="AH481" s="795"/>
      <c r="AI481" s="795"/>
    </row>
    <row r="482" spans="21:35" ht="12.75">
      <c r="U482" s="761"/>
      <c r="V482" s="769"/>
      <c r="W482" s="760"/>
      <c r="X482" s="797"/>
      <c r="Y482" s="797"/>
      <c r="Z482" s="797"/>
      <c r="AA482" s="797"/>
      <c r="AB482" s="797"/>
      <c r="AC482" s="797"/>
      <c r="AD482" s="797"/>
      <c r="AE482" s="797"/>
      <c r="AF482" s="798"/>
      <c r="AG482" s="797"/>
      <c r="AH482" s="797"/>
      <c r="AI482" s="797"/>
    </row>
    <row r="483" spans="21:35" ht="12.75">
      <c r="U483" s="762"/>
      <c r="V483" s="761"/>
      <c r="W483" s="760"/>
      <c r="X483" s="797"/>
      <c r="Y483" s="797"/>
      <c r="Z483" s="797"/>
      <c r="AA483" s="797"/>
      <c r="AB483" s="797"/>
      <c r="AC483" s="797"/>
      <c r="AD483" s="797"/>
      <c r="AE483" s="797"/>
      <c r="AF483" s="798"/>
      <c r="AG483" s="797"/>
      <c r="AH483" s="797"/>
      <c r="AI483" s="797"/>
    </row>
    <row r="484" spans="21:35" ht="12.75">
      <c r="U484" s="762"/>
      <c r="V484" s="761"/>
      <c r="W484" s="760"/>
      <c r="X484" s="797"/>
      <c r="Y484" s="797"/>
      <c r="Z484" s="797"/>
      <c r="AA484" s="797"/>
      <c r="AB484" s="797"/>
      <c r="AC484" s="797"/>
      <c r="AD484" s="797"/>
      <c r="AE484" s="797"/>
      <c r="AF484" s="798"/>
      <c r="AG484" s="797"/>
      <c r="AH484" s="797"/>
      <c r="AI484" s="797"/>
    </row>
    <row r="485" spans="21:35" ht="12.75">
      <c r="U485" s="762"/>
      <c r="V485" s="761"/>
      <c r="W485" s="760"/>
      <c r="X485" s="797"/>
      <c r="Y485" s="797"/>
      <c r="Z485" s="797"/>
      <c r="AA485" s="797"/>
      <c r="AB485" s="797"/>
      <c r="AC485" s="797"/>
      <c r="AD485" s="797"/>
      <c r="AE485" s="797"/>
      <c r="AF485" s="798"/>
      <c r="AG485" s="797"/>
      <c r="AH485" s="797"/>
      <c r="AI485" s="797"/>
    </row>
    <row r="486" spans="21:35" ht="12.75">
      <c r="U486" s="762"/>
      <c r="V486" s="761"/>
      <c r="W486" s="760"/>
      <c r="X486" s="797"/>
      <c r="Y486" s="797"/>
      <c r="Z486" s="797"/>
      <c r="AA486" s="797"/>
      <c r="AB486" s="797"/>
      <c r="AC486" s="797"/>
      <c r="AD486" s="797"/>
      <c r="AE486" s="797"/>
      <c r="AF486" s="798"/>
      <c r="AG486" s="797"/>
      <c r="AH486" s="797"/>
      <c r="AI486" s="797"/>
    </row>
    <row r="487" spans="21:35" ht="12.75">
      <c r="U487" s="762"/>
      <c r="V487" s="761"/>
      <c r="W487" s="760"/>
      <c r="X487" s="797"/>
      <c r="Y487" s="797"/>
      <c r="Z487" s="797"/>
      <c r="AA487" s="797"/>
      <c r="AB487" s="797"/>
      <c r="AC487" s="797"/>
      <c r="AD487" s="797"/>
      <c r="AE487" s="797"/>
      <c r="AF487" s="798"/>
      <c r="AG487" s="797"/>
      <c r="AH487" s="797"/>
      <c r="AI487" s="797"/>
    </row>
    <row r="488" spans="21:35" ht="12.75">
      <c r="U488" s="762"/>
      <c r="V488" s="761"/>
      <c r="W488" s="760"/>
      <c r="X488" s="797"/>
      <c r="Y488" s="797"/>
      <c r="Z488" s="797"/>
      <c r="AA488" s="797"/>
      <c r="AB488" s="797"/>
      <c r="AC488" s="797"/>
      <c r="AD488" s="797"/>
      <c r="AE488" s="797"/>
      <c r="AF488" s="798"/>
      <c r="AG488" s="797"/>
      <c r="AH488" s="797"/>
      <c r="AI488" s="797"/>
    </row>
    <row r="489" spans="21:35" ht="12.75">
      <c r="U489" s="762"/>
      <c r="V489" s="761"/>
      <c r="W489" s="760"/>
      <c r="X489" s="797"/>
      <c r="Y489" s="797"/>
      <c r="Z489" s="797"/>
      <c r="AA489" s="797"/>
      <c r="AB489" s="797"/>
      <c r="AC489" s="797"/>
      <c r="AD489" s="797"/>
      <c r="AE489" s="797"/>
      <c r="AF489" s="798"/>
      <c r="AG489" s="797"/>
      <c r="AH489" s="797"/>
      <c r="AI489" s="797"/>
    </row>
    <row r="490" spans="21:35" ht="12.75">
      <c r="U490" s="762"/>
      <c r="V490" s="761"/>
      <c r="W490" s="760"/>
      <c r="X490" s="797"/>
      <c r="Y490" s="797"/>
      <c r="Z490" s="797"/>
      <c r="AA490" s="797"/>
      <c r="AB490" s="797"/>
      <c r="AC490" s="797"/>
      <c r="AD490" s="797"/>
      <c r="AE490" s="797"/>
      <c r="AF490" s="798"/>
      <c r="AG490" s="797"/>
      <c r="AH490" s="797"/>
      <c r="AI490" s="797"/>
    </row>
    <row r="491" spans="21:35" ht="12.75">
      <c r="U491" s="762"/>
      <c r="V491" s="761"/>
      <c r="W491" s="760"/>
      <c r="X491" s="797"/>
      <c r="Y491" s="797"/>
      <c r="Z491" s="797"/>
      <c r="AA491" s="797"/>
      <c r="AB491" s="797"/>
      <c r="AC491" s="797"/>
      <c r="AD491" s="797"/>
      <c r="AE491" s="797"/>
      <c r="AF491" s="798"/>
      <c r="AG491" s="797"/>
      <c r="AH491" s="797"/>
      <c r="AI491" s="797"/>
    </row>
    <row r="492" spans="21:35" ht="12.75">
      <c r="U492" s="762"/>
      <c r="V492" s="761"/>
      <c r="W492" s="760"/>
      <c r="X492" s="797"/>
      <c r="Y492" s="797"/>
      <c r="Z492" s="797"/>
      <c r="AA492" s="797"/>
      <c r="AB492" s="797"/>
      <c r="AC492" s="797"/>
      <c r="AD492" s="797"/>
      <c r="AE492" s="797"/>
      <c r="AF492" s="798"/>
      <c r="AG492" s="797"/>
      <c r="AH492" s="797"/>
      <c r="AI492" s="797"/>
    </row>
    <row r="493" spans="21:35" ht="12.75">
      <c r="U493" s="762"/>
      <c r="V493" s="761"/>
      <c r="W493" s="760"/>
      <c r="X493" s="797"/>
      <c r="Y493" s="797"/>
      <c r="Z493" s="797"/>
      <c r="AA493" s="797"/>
      <c r="AB493" s="797"/>
      <c r="AC493" s="797"/>
      <c r="AD493" s="797"/>
      <c r="AE493" s="797"/>
      <c r="AF493" s="798"/>
      <c r="AG493" s="797"/>
      <c r="AH493" s="797"/>
      <c r="AI493" s="797"/>
    </row>
    <row r="494" spans="21:35" ht="12.75">
      <c r="U494" s="762"/>
      <c r="V494" s="761"/>
      <c r="W494" s="760"/>
      <c r="X494" s="797"/>
      <c r="Y494" s="797"/>
      <c r="Z494" s="797"/>
      <c r="AA494" s="797"/>
      <c r="AB494" s="797"/>
      <c r="AC494" s="797"/>
      <c r="AD494" s="797"/>
      <c r="AE494" s="797"/>
      <c r="AF494" s="797"/>
      <c r="AG494" s="797"/>
      <c r="AH494" s="797"/>
      <c r="AI494" s="797"/>
    </row>
    <row r="495" spans="21:35" ht="12.75">
      <c r="U495" s="762"/>
      <c r="V495" s="761"/>
      <c r="W495" s="760"/>
      <c r="X495" s="797"/>
      <c r="Y495" s="797"/>
      <c r="Z495" s="797"/>
      <c r="AA495" s="797"/>
      <c r="AB495" s="797"/>
      <c r="AC495" s="797"/>
      <c r="AD495" s="797"/>
      <c r="AE495" s="797"/>
      <c r="AF495" s="797"/>
      <c r="AG495" s="797"/>
      <c r="AH495" s="797"/>
      <c r="AI495" s="797"/>
    </row>
    <row r="496" spans="21:35" ht="12.75">
      <c r="U496" s="762"/>
      <c r="V496" s="761"/>
      <c r="W496" s="760"/>
      <c r="X496" s="797"/>
      <c r="Y496" s="797"/>
      <c r="Z496" s="797"/>
      <c r="AA496" s="797"/>
      <c r="AB496" s="797"/>
      <c r="AC496" s="797"/>
      <c r="AD496" s="797"/>
      <c r="AE496" s="797"/>
      <c r="AF496" s="797"/>
      <c r="AG496" s="797"/>
      <c r="AH496" s="797"/>
      <c r="AI496" s="797"/>
    </row>
    <row r="497" spans="21:35" ht="12.75">
      <c r="U497" s="762"/>
      <c r="V497" s="761"/>
      <c r="W497" s="760"/>
      <c r="X497" s="797"/>
      <c r="Y497" s="797"/>
      <c r="Z497" s="797"/>
      <c r="AA497" s="797"/>
      <c r="AB497" s="797"/>
      <c r="AC497" s="797"/>
      <c r="AD497" s="797"/>
      <c r="AE497" s="797"/>
      <c r="AF497" s="797"/>
      <c r="AG497" s="797"/>
      <c r="AH497" s="797"/>
      <c r="AI497" s="797"/>
    </row>
    <row r="498" spans="21:35" ht="12.75">
      <c r="U498" s="762"/>
      <c r="V498" s="761"/>
      <c r="W498" s="760"/>
      <c r="X498" s="797"/>
      <c r="Y498" s="797"/>
      <c r="Z498" s="797"/>
      <c r="AA498" s="797"/>
      <c r="AB498" s="797"/>
      <c r="AC498" s="797"/>
      <c r="AD498" s="797"/>
      <c r="AE498" s="797"/>
      <c r="AF498" s="797"/>
      <c r="AG498" s="797"/>
      <c r="AH498" s="797"/>
      <c r="AI498" s="797"/>
    </row>
    <row r="499" spans="21:35" ht="12.75">
      <c r="U499" s="762"/>
      <c r="V499" s="761"/>
      <c r="W499" s="760"/>
      <c r="X499" s="797"/>
      <c r="Y499" s="797"/>
      <c r="Z499" s="797"/>
      <c r="AA499" s="797"/>
      <c r="AB499" s="797"/>
      <c r="AC499" s="797"/>
      <c r="AD499" s="797"/>
      <c r="AE499" s="797"/>
      <c r="AF499" s="797"/>
      <c r="AG499" s="797"/>
      <c r="AH499" s="797"/>
      <c r="AI499" s="797"/>
    </row>
    <row r="500" spans="21:35" ht="12.75">
      <c r="U500" s="762"/>
      <c r="V500" s="761"/>
      <c r="W500" s="760"/>
      <c r="X500" s="797"/>
      <c r="Y500" s="797"/>
      <c r="Z500" s="797"/>
      <c r="AA500" s="797"/>
      <c r="AB500" s="797"/>
      <c r="AC500" s="797"/>
      <c r="AD500" s="797"/>
      <c r="AE500" s="797"/>
      <c r="AF500" s="797"/>
      <c r="AG500" s="797"/>
      <c r="AH500" s="797"/>
      <c r="AI500" s="797"/>
    </row>
    <row r="501" spans="21:35" ht="12.75">
      <c r="U501" s="762"/>
      <c r="V501" s="761"/>
      <c r="W501" s="760"/>
      <c r="X501" s="797"/>
      <c r="Y501" s="797"/>
      <c r="Z501" s="797"/>
      <c r="AA501" s="797"/>
      <c r="AB501" s="797"/>
      <c r="AC501" s="797"/>
      <c r="AD501" s="797"/>
      <c r="AE501" s="797"/>
      <c r="AF501" s="797"/>
      <c r="AG501" s="797"/>
      <c r="AH501" s="797"/>
      <c r="AI501" s="797"/>
    </row>
    <row r="502" spans="21:35" ht="12.75">
      <c r="U502" s="762"/>
      <c r="V502" s="761"/>
      <c r="W502" s="760"/>
      <c r="X502" s="797"/>
      <c r="Y502" s="797"/>
      <c r="Z502" s="797"/>
      <c r="AA502" s="797"/>
      <c r="AB502" s="797"/>
      <c r="AC502" s="797"/>
      <c r="AD502" s="797"/>
      <c r="AE502" s="797"/>
      <c r="AF502" s="797"/>
      <c r="AG502" s="797"/>
      <c r="AH502" s="797"/>
      <c r="AI502" s="797"/>
    </row>
    <row r="503" spans="21:35" ht="12.75">
      <c r="U503" s="762"/>
      <c r="V503" s="761"/>
      <c r="W503" s="760"/>
      <c r="X503" s="797"/>
      <c r="Y503" s="797"/>
      <c r="Z503" s="797"/>
      <c r="AA503" s="797"/>
      <c r="AB503" s="797"/>
      <c r="AC503" s="797"/>
      <c r="AD503" s="797"/>
      <c r="AE503" s="797"/>
      <c r="AF503" s="797"/>
      <c r="AG503" s="797"/>
      <c r="AH503" s="797"/>
      <c r="AI503" s="797"/>
    </row>
    <row r="504" spans="21:35" ht="12.75">
      <c r="U504" s="762"/>
      <c r="V504" s="761"/>
      <c r="W504" s="760"/>
      <c r="X504" s="797"/>
      <c r="Y504" s="797"/>
      <c r="Z504" s="797"/>
      <c r="AA504" s="797"/>
      <c r="AB504" s="797"/>
      <c r="AC504" s="797"/>
      <c r="AD504" s="797"/>
      <c r="AE504" s="797"/>
      <c r="AF504" s="797"/>
      <c r="AG504" s="797"/>
      <c r="AH504" s="797"/>
      <c r="AI504" s="797"/>
    </row>
    <row r="505" spans="21:35" ht="12.75">
      <c r="U505" s="762"/>
      <c r="V505" s="761"/>
      <c r="W505" s="760"/>
      <c r="X505" s="797"/>
      <c r="Y505" s="797"/>
      <c r="Z505" s="797"/>
      <c r="AA505" s="797"/>
      <c r="AB505" s="797"/>
      <c r="AC505" s="797"/>
      <c r="AD505" s="797"/>
      <c r="AE505" s="797"/>
      <c r="AF505" s="797"/>
      <c r="AG505" s="797"/>
      <c r="AH505" s="797"/>
      <c r="AI505" s="797"/>
    </row>
    <row r="506" spans="21:35" ht="12.75">
      <c r="U506" s="762"/>
      <c r="V506" s="761"/>
      <c r="W506" s="760"/>
      <c r="X506" s="797"/>
      <c r="Y506" s="797"/>
      <c r="Z506" s="797"/>
      <c r="AA506" s="797"/>
      <c r="AB506" s="797"/>
      <c r="AC506" s="797"/>
      <c r="AD506" s="797"/>
      <c r="AE506" s="797"/>
      <c r="AF506" s="797"/>
      <c r="AG506" s="797"/>
      <c r="AH506" s="797"/>
      <c r="AI506" s="797"/>
    </row>
    <row r="507" spans="21:35" ht="12.75">
      <c r="U507" s="762"/>
      <c r="V507" s="761"/>
      <c r="W507" s="760"/>
      <c r="X507" s="797"/>
      <c r="Y507" s="797"/>
      <c r="Z507" s="797"/>
      <c r="AA507" s="797"/>
      <c r="AB507" s="797"/>
      <c r="AC507" s="797"/>
      <c r="AD507" s="797"/>
      <c r="AE507" s="797"/>
      <c r="AF507" s="797"/>
      <c r="AG507" s="797"/>
      <c r="AH507" s="797"/>
      <c r="AI507" s="797"/>
    </row>
    <row r="508" spans="21:35" ht="12.75">
      <c r="U508" s="762"/>
      <c r="V508" s="761"/>
      <c r="W508" s="760"/>
      <c r="X508" s="797"/>
      <c r="Y508" s="797"/>
      <c r="Z508" s="797"/>
      <c r="AA508" s="797"/>
      <c r="AB508" s="797"/>
      <c r="AC508" s="797"/>
      <c r="AD508" s="797"/>
      <c r="AE508" s="797"/>
      <c r="AF508" s="797"/>
      <c r="AG508" s="797"/>
      <c r="AH508" s="797"/>
      <c r="AI508" s="797"/>
    </row>
    <row r="509" spans="21:35" ht="12.75">
      <c r="U509" s="762"/>
      <c r="V509" s="761"/>
      <c r="W509" s="760"/>
      <c r="X509" s="797"/>
      <c r="Y509" s="797"/>
      <c r="Z509" s="797"/>
      <c r="AA509" s="797"/>
      <c r="AB509" s="797"/>
      <c r="AC509" s="797"/>
      <c r="AD509" s="797"/>
      <c r="AE509" s="797"/>
      <c r="AF509" s="797"/>
      <c r="AG509" s="797"/>
      <c r="AH509" s="797"/>
      <c r="AI509" s="797"/>
    </row>
    <row r="510" spans="21:35" ht="12.75">
      <c r="U510" s="762"/>
      <c r="V510" s="761"/>
      <c r="W510" s="760"/>
      <c r="X510" s="797"/>
      <c r="Y510" s="797"/>
      <c r="Z510" s="797"/>
      <c r="AA510" s="797"/>
      <c r="AB510" s="797"/>
      <c r="AC510" s="797"/>
      <c r="AD510" s="797"/>
      <c r="AE510" s="797"/>
      <c r="AF510" s="797"/>
      <c r="AG510" s="797"/>
      <c r="AH510" s="797"/>
      <c r="AI510" s="797"/>
    </row>
    <row r="511" spans="21:35" ht="12.75">
      <c r="U511" s="762"/>
      <c r="V511" s="761"/>
      <c r="W511" s="760"/>
      <c r="X511" s="797"/>
      <c r="Y511" s="797"/>
      <c r="Z511" s="797"/>
      <c r="AA511" s="797"/>
      <c r="AB511" s="797"/>
      <c r="AC511" s="797"/>
      <c r="AD511" s="797"/>
      <c r="AE511" s="797"/>
      <c r="AF511" s="797"/>
      <c r="AG511" s="797"/>
      <c r="AH511" s="797"/>
      <c r="AI511" s="797"/>
    </row>
    <row r="512" spans="21:35" ht="12.75">
      <c r="U512" s="762"/>
      <c r="V512" s="761"/>
      <c r="W512" s="760"/>
      <c r="X512" s="797"/>
      <c r="Y512" s="797"/>
      <c r="Z512" s="797"/>
      <c r="AA512" s="797"/>
      <c r="AB512" s="797"/>
      <c r="AC512" s="797"/>
      <c r="AD512" s="797"/>
      <c r="AE512" s="797"/>
      <c r="AF512" s="797"/>
      <c r="AG512" s="797"/>
      <c r="AH512" s="797"/>
      <c r="AI512" s="797"/>
    </row>
    <row r="513" spans="21:35" ht="12.75">
      <c r="U513" s="762"/>
      <c r="V513" s="761"/>
      <c r="W513" s="760"/>
      <c r="X513" s="797"/>
      <c r="Y513" s="797"/>
      <c r="Z513" s="797"/>
      <c r="AA513" s="797"/>
      <c r="AB513" s="797"/>
      <c r="AC513" s="797"/>
      <c r="AD513" s="797"/>
      <c r="AE513" s="797"/>
      <c r="AF513" s="797"/>
      <c r="AG513" s="797"/>
      <c r="AH513" s="797"/>
      <c r="AI513" s="797"/>
    </row>
    <row r="514" spans="21:35" ht="12.75">
      <c r="U514" s="762"/>
      <c r="V514" s="761"/>
      <c r="W514" s="760"/>
      <c r="X514" s="797"/>
      <c r="Y514" s="797"/>
      <c r="Z514" s="797"/>
      <c r="AA514" s="797"/>
      <c r="AB514" s="797"/>
      <c r="AC514" s="797"/>
      <c r="AD514" s="797"/>
      <c r="AE514" s="797"/>
      <c r="AF514" s="797"/>
      <c r="AG514" s="797"/>
      <c r="AH514" s="797"/>
      <c r="AI514" s="797"/>
    </row>
    <row r="515" spans="21:35" ht="12.75">
      <c r="U515" s="762"/>
      <c r="V515" s="761"/>
      <c r="W515" s="760"/>
      <c r="X515" s="797"/>
      <c r="Y515" s="797"/>
      <c r="Z515" s="797"/>
      <c r="AA515" s="797"/>
      <c r="AB515" s="797"/>
      <c r="AC515" s="797"/>
      <c r="AD515" s="797"/>
      <c r="AE515" s="797"/>
      <c r="AF515" s="797"/>
      <c r="AG515" s="797"/>
      <c r="AH515" s="797"/>
      <c r="AI515" s="797"/>
    </row>
    <row r="516" spans="21:35" ht="12.75">
      <c r="U516" s="762"/>
      <c r="V516" s="761"/>
      <c r="W516" s="760"/>
      <c r="X516" s="797"/>
      <c r="Y516" s="797"/>
      <c r="Z516" s="797"/>
      <c r="AA516" s="797"/>
      <c r="AB516" s="797"/>
      <c r="AC516" s="797"/>
      <c r="AD516" s="797"/>
      <c r="AE516" s="797"/>
      <c r="AF516" s="797"/>
      <c r="AG516" s="797"/>
      <c r="AH516" s="797"/>
      <c r="AI516" s="797"/>
    </row>
    <row r="517" spans="21:35" ht="12.75">
      <c r="U517" s="762"/>
      <c r="V517" s="761"/>
      <c r="W517" s="760"/>
      <c r="X517" s="797"/>
      <c r="Y517" s="797"/>
      <c r="Z517" s="797"/>
      <c r="AA517" s="797"/>
      <c r="AB517" s="797"/>
      <c r="AC517" s="797"/>
      <c r="AD517" s="797"/>
      <c r="AE517" s="797"/>
      <c r="AF517" s="797"/>
      <c r="AG517" s="797"/>
      <c r="AH517" s="797"/>
      <c r="AI517" s="797"/>
    </row>
    <row r="518" spans="21:35" ht="12.75">
      <c r="U518" s="762"/>
      <c r="V518" s="761"/>
      <c r="W518" s="760"/>
      <c r="X518" s="797"/>
      <c r="Y518" s="797"/>
      <c r="Z518" s="797"/>
      <c r="AA518" s="797"/>
      <c r="AB518" s="797"/>
      <c r="AC518" s="797"/>
      <c r="AD518" s="797"/>
      <c r="AE518" s="797"/>
      <c r="AF518" s="797"/>
      <c r="AG518" s="797"/>
      <c r="AH518" s="797"/>
      <c r="AI518" s="797"/>
    </row>
    <row r="519" spans="21:35" ht="12.75">
      <c r="U519" s="762"/>
      <c r="V519" s="761"/>
      <c r="W519" s="760"/>
      <c r="X519" s="797"/>
      <c r="Y519" s="797"/>
      <c r="Z519" s="797"/>
      <c r="AA519" s="797"/>
      <c r="AB519" s="797"/>
      <c r="AC519" s="797"/>
      <c r="AD519" s="797"/>
      <c r="AE519" s="797"/>
      <c r="AF519" s="797"/>
      <c r="AG519" s="797"/>
      <c r="AH519" s="797"/>
      <c r="AI519" s="797"/>
    </row>
    <row r="520" spans="21:35" ht="12.75">
      <c r="U520" s="762"/>
      <c r="V520" s="761"/>
      <c r="W520" s="760"/>
      <c r="X520" s="797"/>
      <c r="Y520" s="797"/>
      <c r="Z520" s="797"/>
      <c r="AA520" s="797"/>
      <c r="AB520" s="797"/>
      <c r="AC520" s="797"/>
      <c r="AD520" s="797"/>
      <c r="AE520" s="797"/>
      <c r="AF520" s="797"/>
      <c r="AG520" s="797"/>
      <c r="AH520" s="797"/>
      <c r="AI520" s="797"/>
    </row>
    <row r="521" spans="21:35" ht="12.75">
      <c r="U521" s="762"/>
      <c r="V521" s="761"/>
      <c r="W521" s="760"/>
      <c r="X521" s="797"/>
      <c r="Y521" s="797"/>
      <c r="Z521" s="797"/>
      <c r="AA521" s="797"/>
      <c r="AB521" s="797"/>
      <c r="AC521" s="797"/>
      <c r="AD521" s="797"/>
      <c r="AE521" s="797"/>
      <c r="AF521" s="797"/>
      <c r="AG521" s="797"/>
      <c r="AH521" s="797"/>
      <c r="AI521" s="797"/>
    </row>
    <row r="522" spans="21:35" ht="12.75">
      <c r="U522" s="762"/>
      <c r="V522" s="761"/>
      <c r="W522" s="760"/>
      <c r="X522" s="797"/>
      <c r="Y522" s="797"/>
      <c r="Z522" s="797"/>
      <c r="AA522" s="797"/>
      <c r="AB522" s="797"/>
      <c r="AC522" s="797"/>
      <c r="AD522" s="797"/>
      <c r="AE522" s="797"/>
      <c r="AF522" s="797"/>
      <c r="AG522" s="797"/>
      <c r="AH522" s="797"/>
      <c r="AI522" s="797"/>
    </row>
    <row r="523" spans="21:35" ht="12.75">
      <c r="U523" s="762"/>
      <c r="V523" s="761"/>
      <c r="W523" s="760"/>
      <c r="X523" s="797"/>
      <c r="Y523" s="797"/>
      <c r="Z523" s="797"/>
      <c r="AA523" s="797"/>
      <c r="AB523" s="797"/>
      <c r="AC523" s="797"/>
      <c r="AD523" s="797"/>
      <c r="AE523" s="797"/>
      <c r="AF523" s="797"/>
      <c r="AG523" s="797"/>
      <c r="AH523" s="797"/>
      <c r="AI523" s="797"/>
    </row>
    <row r="524" spans="21:35" ht="12.75">
      <c r="U524" s="762"/>
      <c r="V524" s="761"/>
      <c r="W524" s="760"/>
      <c r="X524" s="797"/>
      <c r="Y524" s="797"/>
      <c r="Z524" s="797"/>
      <c r="AA524" s="797"/>
      <c r="AB524" s="797"/>
      <c r="AC524" s="797"/>
      <c r="AD524" s="797"/>
      <c r="AE524" s="797"/>
      <c r="AF524" s="797"/>
      <c r="AG524" s="797"/>
      <c r="AH524" s="797"/>
      <c r="AI524" s="797"/>
    </row>
    <row r="525" spans="21:35" ht="12.75">
      <c r="U525" s="762"/>
      <c r="V525" s="761"/>
      <c r="W525" s="760"/>
      <c r="X525" s="797"/>
      <c r="Y525" s="797"/>
      <c r="Z525" s="797"/>
      <c r="AA525" s="797"/>
      <c r="AB525" s="797"/>
      <c r="AC525" s="797"/>
      <c r="AD525" s="797"/>
      <c r="AE525" s="797"/>
      <c r="AF525" s="797"/>
      <c r="AG525" s="797"/>
      <c r="AH525" s="797"/>
      <c r="AI525" s="797"/>
    </row>
    <row r="526" spans="21:35" ht="12.75">
      <c r="U526" s="762"/>
      <c r="V526" s="761"/>
      <c r="W526" s="760"/>
      <c r="X526" s="797"/>
      <c r="Y526" s="797"/>
      <c r="Z526" s="797"/>
      <c r="AA526" s="797"/>
      <c r="AB526" s="797"/>
      <c r="AC526" s="797"/>
      <c r="AD526" s="797"/>
      <c r="AE526" s="797"/>
      <c r="AF526" s="797"/>
      <c r="AG526" s="797"/>
      <c r="AH526" s="797"/>
      <c r="AI526" s="797"/>
    </row>
    <row r="527" spans="21:35" ht="12.75">
      <c r="U527" s="762"/>
      <c r="V527" s="761"/>
      <c r="W527" s="760"/>
      <c r="X527" s="797"/>
      <c r="Y527" s="797"/>
      <c r="Z527" s="797"/>
      <c r="AA527" s="797"/>
      <c r="AB527" s="797"/>
      <c r="AC527" s="797"/>
      <c r="AD527" s="797"/>
      <c r="AE527" s="797"/>
      <c r="AF527" s="797"/>
      <c r="AG527" s="797"/>
      <c r="AH527" s="797"/>
      <c r="AI527" s="797"/>
    </row>
    <row r="528" spans="21:35" ht="12.75">
      <c r="U528" s="762"/>
      <c r="V528" s="761"/>
      <c r="W528" s="760"/>
      <c r="X528" s="797"/>
      <c r="Y528" s="797"/>
      <c r="Z528" s="797"/>
      <c r="AA528" s="797"/>
      <c r="AB528" s="797"/>
      <c r="AC528" s="797"/>
      <c r="AD528" s="797"/>
      <c r="AE528" s="797"/>
      <c r="AF528" s="797"/>
      <c r="AG528" s="797"/>
      <c r="AH528" s="797"/>
      <c r="AI528" s="797"/>
    </row>
    <row r="529" spans="21:35" ht="12.75">
      <c r="U529" s="762"/>
      <c r="V529" s="761"/>
      <c r="W529" s="760"/>
      <c r="X529" s="797"/>
      <c r="Y529" s="797"/>
      <c r="Z529" s="797"/>
      <c r="AA529" s="797"/>
      <c r="AB529" s="797"/>
      <c r="AC529" s="797"/>
      <c r="AD529" s="797"/>
      <c r="AE529" s="797"/>
      <c r="AF529" s="797"/>
      <c r="AG529" s="797"/>
      <c r="AH529" s="797"/>
      <c r="AI529" s="797"/>
    </row>
    <row r="530" spans="21:35" ht="12.75">
      <c r="U530" s="762"/>
      <c r="V530" s="761"/>
      <c r="W530" s="760"/>
      <c r="X530" s="797"/>
      <c r="Y530" s="797"/>
      <c r="Z530" s="797"/>
      <c r="AA530" s="797"/>
      <c r="AB530" s="797"/>
      <c r="AC530" s="797"/>
      <c r="AD530" s="797"/>
      <c r="AE530" s="797"/>
      <c r="AF530" s="797"/>
      <c r="AG530" s="797"/>
      <c r="AH530" s="797"/>
      <c r="AI530" s="797"/>
    </row>
    <row r="531" spans="21:35" ht="12.75">
      <c r="U531" s="762"/>
      <c r="V531" s="761"/>
      <c r="W531" s="760"/>
      <c r="X531" s="797"/>
      <c r="Y531" s="797"/>
      <c r="Z531" s="797"/>
      <c r="AA531" s="797"/>
      <c r="AB531" s="797"/>
      <c r="AC531" s="797"/>
      <c r="AD531" s="797"/>
      <c r="AE531" s="797"/>
      <c r="AF531" s="797"/>
      <c r="AG531" s="797"/>
      <c r="AH531" s="797"/>
      <c r="AI531" s="797"/>
    </row>
    <row r="532" spans="21:35" ht="12.75">
      <c r="U532" s="762"/>
      <c r="V532" s="761"/>
      <c r="W532" s="760"/>
      <c r="X532" s="797"/>
      <c r="Y532" s="797"/>
      <c r="Z532" s="797"/>
      <c r="AA532" s="797"/>
      <c r="AB532" s="797"/>
      <c r="AC532" s="797"/>
      <c r="AD532" s="797"/>
      <c r="AE532" s="797"/>
      <c r="AF532" s="797"/>
      <c r="AG532" s="797"/>
      <c r="AH532" s="797"/>
      <c r="AI532" s="797"/>
    </row>
    <row r="533" spans="21:35" ht="13.5" thickBot="1">
      <c r="U533" s="761"/>
      <c r="V533" s="761"/>
      <c r="W533" s="760"/>
      <c r="X533" s="797"/>
      <c r="Y533" s="797"/>
      <c r="Z533" s="797"/>
      <c r="AA533" s="797"/>
      <c r="AB533" s="797"/>
      <c r="AC533" s="797"/>
      <c r="AD533" s="797"/>
      <c r="AE533" s="797"/>
      <c r="AF533" s="797"/>
      <c r="AG533" s="797"/>
      <c r="AH533" s="797"/>
      <c r="AI533" s="797"/>
    </row>
    <row r="534" spans="21:35" ht="12.75">
      <c r="U534" s="761"/>
      <c r="V534" s="769"/>
      <c r="W534" s="760"/>
      <c r="X534" s="799"/>
      <c r="Y534" s="799"/>
      <c r="Z534" s="799"/>
      <c r="AA534" s="799"/>
      <c r="AB534" s="799"/>
      <c r="AC534" s="799"/>
      <c r="AD534" s="799"/>
      <c r="AE534" s="799"/>
      <c r="AF534" s="799"/>
      <c r="AG534" s="799"/>
      <c r="AH534" s="799"/>
      <c r="AI534" s="799"/>
    </row>
    <row r="535" spans="21:35" ht="12.75">
      <c r="U535" s="762"/>
      <c r="V535" s="761"/>
      <c r="W535" s="760"/>
      <c r="X535" s="799"/>
      <c r="Y535" s="799"/>
      <c r="Z535" s="799"/>
      <c r="AA535" s="799"/>
      <c r="AB535" s="799"/>
      <c r="AC535" s="799"/>
      <c r="AD535" s="799"/>
      <c r="AE535" s="799"/>
      <c r="AF535" s="799"/>
      <c r="AG535" s="799"/>
      <c r="AH535" s="799"/>
      <c r="AI535" s="799"/>
    </row>
    <row r="536" spans="21:35" ht="12.75">
      <c r="U536" s="762"/>
      <c r="V536" s="761"/>
      <c r="W536" s="760"/>
      <c r="X536" s="799"/>
      <c r="Y536" s="799"/>
      <c r="Z536" s="799"/>
      <c r="AA536" s="799"/>
      <c r="AB536" s="799"/>
      <c r="AC536" s="799"/>
      <c r="AD536" s="799"/>
      <c r="AE536" s="799"/>
      <c r="AF536" s="799"/>
      <c r="AG536" s="799"/>
      <c r="AH536" s="799"/>
      <c r="AI536" s="799"/>
    </row>
    <row r="537" spans="21:35" ht="12.75">
      <c r="U537" s="762"/>
      <c r="V537" s="761"/>
      <c r="W537" s="760"/>
      <c r="X537" s="799"/>
      <c r="Y537" s="799"/>
      <c r="Z537" s="799"/>
      <c r="AA537" s="799"/>
      <c r="AB537" s="799"/>
      <c r="AC537" s="799"/>
      <c r="AD537" s="799"/>
      <c r="AE537" s="799"/>
      <c r="AF537" s="799"/>
      <c r="AG537" s="799"/>
      <c r="AH537" s="799"/>
      <c r="AI537" s="799"/>
    </row>
    <row r="538" spans="21:35" ht="12.75">
      <c r="U538" s="762"/>
      <c r="V538" s="761"/>
      <c r="W538" s="760"/>
      <c r="X538" s="799"/>
      <c r="Y538" s="799"/>
      <c r="Z538" s="799"/>
      <c r="AA538" s="799"/>
      <c r="AB538" s="799"/>
      <c r="AC538" s="799"/>
      <c r="AD538" s="799"/>
      <c r="AE538" s="799"/>
      <c r="AF538" s="799"/>
      <c r="AG538" s="799"/>
      <c r="AH538" s="799"/>
      <c r="AI538" s="799"/>
    </row>
    <row r="539" spans="21:35" ht="12.75">
      <c r="U539" s="762"/>
      <c r="V539" s="761"/>
      <c r="W539" s="760"/>
      <c r="X539" s="799"/>
      <c r="Y539" s="799"/>
      <c r="Z539" s="799"/>
      <c r="AA539" s="799"/>
      <c r="AB539" s="799"/>
      <c r="AC539" s="799"/>
      <c r="AD539" s="799"/>
      <c r="AE539" s="799"/>
      <c r="AF539" s="799"/>
      <c r="AG539" s="799"/>
      <c r="AH539" s="799"/>
      <c r="AI539" s="799"/>
    </row>
    <row r="540" spans="21:35" ht="12.75">
      <c r="U540" s="762"/>
      <c r="V540" s="761"/>
      <c r="W540" s="760"/>
      <c r="X540" s="799"/>
      <c r="Y540" s="799"/>
      <c r="Z540" s="799"/>
      <c r="AA540" s="799"/>
      <c r="AB540" s="799"/>
      <c r="AC540" s="799"/>
      <c r="AD540" s="799"/>
      <c r="AE540" s="799"/>
      <c r="AF540" s="799"/>
      <c r="AG540" s="799"/>
      <c r="AH540" s="799"/>
      <c r="AI540" s="799"/>
    </row>
    <row r="541" spans="21:35" ht="12.75">
      <c r="U541" s="762"/>
      <c r="V541" s="761"/>
      <c r="W541" s="760"/>
      <c r="X541" s="799"/>
      <c r="Y541" s="799"/>
      <c r="Z541" s="799"/>
      <c r="AA541" s="799"/>
      <c r="AB541" s="799"/>
      <c r="AC541" s="799"/>
      <c r="AD541" s="799"/>
      <c r="AE541" s="799"/>
      <c r="AF541" s="799"/>
      <c r="AG541" s="799"/>
      <c r="AH541" s="799"/>
      <c r="AI541" s="799"/>
    </row>
    <row r="542" spans="21:35" ht="12.75">
      <c r="U542" s="762"/>
      <c r="V542" s="761"/>
      <c r="W542" s="760"/>
      <c r="X542" s="799"/>
      <c r="Y542" s="799"/>
      <c r="Z542" s="799"/>
      <c r="AA542" s="799"/>
      <c r="AB542" s="799"/>
      <c r="AC542" s="799"/>
      <c r="AD542" s="799"/>
      <c r="AE542" s="799"/>
      <c r="AF542" s="799"/>
      <c r="AG542" s="799"/>
      <c r="AH542" s="799"/>
      <c r="AI542" s="799"/>
    </row>
    <row r="543" spans="21:35" ht="12.75">
      <c r="U543" s="762"/>
      <c r="V543" s="761"/>
      <c r="W543" s="760"/>
      <c r="X543" s="799"/>
      <c r="Y543" s="799"/>
      <c r="Z543" s="799"/>
      <c r="AA543" s="799"/>
      <c r="AB543" s="799"/>
      <c r="AC543" s="799"/>
      <c r="AD543" s="799"/>
      <c r="AE543" s="799"/>
      <c r="AF543" s="799"/>
      <c r="AG543" s="799"/>
      <c r="AH543" s="799"/>
      <c r="AI543" s="799"/>
    </row>
    <row r="544" spans="21:35" ht="12.75">
      <c r="U544" s="762"/>
      <c r="V544" s="761"/>
      <c r="W544" s="760"/>
      <c r="X544" s="799"/>
      <c r="Y544" s="799"/>
      <c r="Z544" s="799"/>
      <c r="AA544" s="799"/>
      <c r="AB544" s="799"/>
      <c r="AC544" s="799"/>
      <c r="AD544" s="799"/>
      <c r="AE544" s="799"/>
      <c r="AF544" s="799"/>
      <c r="AG544" s="799"/>
      <c r="AH544" s="799"/>
      <c r="AI544" s="799"/>
    </row>
    <row r="545" spans="21:35" ht="12.75">
      <c r="U545" s="762"/>
      <c r="V545" s="761"/>
      <c r="W545" s="760"/>
      <c r="X545" s="799"/>
      <c r="Y545" s="799"/>
      <c r="Z545" s="799"/>
      <c r="AA545" s="799"/>
      <c r="AB545" s="799"/>
      <c r="AC545" s="799"/>
      <c r="AD545" s="799"/>
      <c r="AE545" s="799"/>
      <c r="AF545" s="799"/>
      <c r="AG545" s="799"/>
      <c r="AH545" s="799"/>
      <c r="AI545" s="799"/>
    </row>
    <row r="546" spans="21:35" ht="12.75">
      <c r="U546" s="762"/>
      <c r="V546" s="761"/>
      <c r="W546" s="760"/>
      <c r="X546" s="799"/>
      <c r="Y546" s="799"/>
      <c r="Z546" s="799"/>
      <c r="AA546" s="799"/>
      <c r="AB546" s="799"/>
      <c r="AC546" s="799"/>
      <c r="AD546" s="799"/>
      <c r="AE546" s="799"/>
      <c r="AF546" s="799"/>
      <c r="AG546" s="799"/>
      <c r="AH546" s="799"/>
      <c r="AI546" s="799"/>
    </row>
    <row r="547" spans="21:35" ht="12.75">
      <c r="U547" s="762"/>
      <c r="V547" s="761"/>
      <c r="W547" s="760"/>
      <c r="X547" s="799"/>
      <c r="Y547" s="799"/>
      <c r="Z547" s="799"/>
      <c r="AA547" s="799"/>
      <c r="AB547" s="799"/>
      <c r="AC547" s="799"/>
      <c r="AD547" s="799"/>
      <c r="AE547" s="799"/>
      <c r="AF547" s="799"/>
      <c r="AG547" s="799"/>
      <c r="AH547" s="799"/>
      <c r="AI547" s="799"/>
    </row>
    <row r="548" spans="21:35" ht="12.75">
      <c r="U548" s="762"/>
      <c r="V548" s="761"/>
      <c r="W548" s="760"/>
      <c r="X548" s="799"/>
      <c r="Y548" s="799"/>
      <c r="Z548" s="799"/>
      <c r="AA548" s="799"/>
      <c r="AB548" s="799"/>
      <c r="AC548" s="799"/>
      <c r="AD548" s="799"/>
      <c r="AE548" s="799"/>
      <c r="AF548" s="799"/>
      <c r="AG548" s="799"/>
      <c r="AH548" s="799"/>
      <c r="AI548" s="799"/>
    </row>
    <row r="549" spans="21:35" ht="12.75">
      <c r="U549" s="762"/>
      <c r="V549" s="761"/>
      <c r="W549" s="760"/>
      <c r="X549" s="799"/>
      <c r="Y549" s="799"/>
      <c r="Z549" s="799"/>
      <c r="AA549" s="799"/>
      <c r="AB549" s="799"/>
      <c r="AC549" s="799"/>
      <c r="AD549" s="799"/>
      <c r="AE549" s="799"/>
      <c r="AF549" s="799"/>
      <c r="AG549" s="799"/>
      <c r="AH549" s="799"/>
      <c r="AI549" s="799"/>
    </row>
    <row r="550" spans="21:35" ht="12.75">
      <c r="U550" s="762"/>
      <c r="V550" s="761"/>
      <c r="W550" s="760"/>
      <c r="X550" s="799"/>
      <c r="Y550" s="799"/>
      <c r="Z550" s="799"/>
      <c r="AA550" s="799"/>
      <c r="AB550" s="799"/>
      <c r="AC550" s="799"/>
      <c r="AD550" s="799"/>
      <c r="AE550" s="799"/>
      <c r="AF550" s="799"/>
      <c r="AG550" s="799"/>
      <c r="AH550" s="799"/>
      <c r="AI550" s="799"/>
    </row>
    <row r="551" spans="21:35" ht="12.75">
      <c r="U551" s="762"/>
      <c r="V551" s="761"/>
      <c r="W551" s="760"/>
      <c r="X551" s="799"/>
      <c r="Y551" s="799"/>
      <c r="Z551" s="799"/>
      <c r="AA551" s="799"/>
      <c r="AB551" s="799"/>
      <c r="AC551" s="799"/>
      <c r="AD551" s="799"/>
      <c r="AE551" s="799"/>
      <c r="AF551" s="799"/>
      <c r="AG551" s="799"/>
      <c r="AH551" s="799"/>
      <c r="AI551" s="799"/>
    </row>
    <row r="552" spans="21:35" ht="12.75">
      <c r="U552" s="762"/>
      <c r="V552" s="761"/>
      <c r="W552" s="760"/>
      <c r="X552" s="799"/>
      <c r="Y552" s="799"/>
      <c r="Z552" s="799"/>
      <c r="AA552" s="799"/>
      <c r="AB552" s="799"/>
      <c r="AC552" s="799"/>
      <c r="AD552" s="799"/>
      <c r="AE552" s="799"/>
      <c r="AF552" s="799"/>
      <c r="AG552" s="799"/>
      <c r="AH552" s="799"/>
      <c r="AI552" s="799"/>
    </row>
    <row r="553" spans="21:35" ht="12.75">
      <c r="U553" s="762"/>
      <c r="V553" s="761"/>
      <c r="W553" s="760"/>
      <c r="X553" s="799"/>
      <c r="Y553" s="799"/>
      <c r="Z553" s="799"/>
      <c r="AA553" s="799"/>
      <c r="AB553" s="799"/>
      <c r="AC553" s="799"/>
      <c r="AD553" s="799"/>
      <c r="AE553" s="799"/>
      <c r="AF553" s="799"/>
      <c r="AG553" s="799"/>
      <c r="AH553" s="799"/>
      <c r="AI553" s="799"/>
    </row>
    <row r="554" spans="21:35" ht="12.75">
      <c r="U554" s="762"/>
      <c r="V554" s="761"/>
      <c r="W554" s="760"/>
      <c r="X554" s="799"/>
      <c r="Y554" s="799"/>
      <c r="Z554" s="799"/>
      <c r="AA554" s="799"/>
      <c r="AB554" s="799"/>
      <c r="AC554" s="799"/>
      <c r="AD554" s="799"/>
      <c r="AE554" s="799"/>
      <c r="AF554" s="799"/>
      <c r="AG554" s="799"/>
      <c r="AH554" s="799"/>
      <c r="AI554" s="799"/>
    </row>
    <row r="555" spans="21:35" ht="12.75">
      <c r="U555" s="762"/>
      <c r="V555" s="761"/>
      <c r="W555" s="760"/>
      <c r="X555" s="799"/>
      <c r="Y555" s="799"/>
      <c r="Z555" s="799"/>
      <c r="AA555" s="799"/>
      <c r="AB555" s="799"/>
      <c r="AC555" s="799"/>
      <c r="AD555" s="799"/>
      <c r="AE555" s="799"/>
      <c r="AF555" s="799"/>
      <c r="AG555" s="799"/>
      <c r="AH555" s="799"/>
      <c r="AI555" s="799"/>
    </row>
    <row r="556" spans="21:35" ht="12.75">
      <c r="U556" s="762"/>
      <c r="V556" s="761"/>
      <c r="W556" s="760"/>
      <c r="X556" s="799"/>
      <c r="Y556" s="799"/>
      <c r="Z556" s="799"/>
      <c r="AA556" s="799"/>
      <c r="AB556" s="799"/>
      <c r="AC556" s="799"/>
      <c r="AD556" s="799"/>
      <c r="AE556" s="799"/>
      <c r="AF556" s="799"/>
      <c r="AG556" s="799"/>
      <c r="AH556" s="799"/>
      <c r="AI556" s="799"/>
    </row>
    <row r="557" spans="21:35" ht="12.75">
      <c r="U557" s="762"/>
      <c r="V557" s="761"/>
      <c r="W557" s="760"/>
      <c r="X557" s="799"/>
      <c r="Y557" s="799"/>
      <c r="Z557" s="799"/>
      <c r="AA557" s="799"/>
      <c r="AB557" s="799"/>
      <c r="AC557" s="799"/>
      <c r="AD557" s="799"/>
      <c r="AE557" s="799"/>
      <c r="AF557" s="799"/>
      <c r="AG557" s="799"/>
      <c r="AH557" s="799"/>
      <c r="AI557" s="799"/>
    </row>
    <row r="558" spans="21:35" ht="12.75">
      <c r="U558" s="762"/>
      <c r="V558" s="761"/>
      <c r="W558" s="760"/>
      <c r="X558" s="799"/>
      <c r="Y558" s="799"/>
      <c r="Z558" s="799"/>
      <c r="AA558" s="799"/>
      <c r="AB558" s="799"/>
      <c r="AC558" s="799"/>
      <c r="AD558" s="799"/>
      <c r="AE558" s="799"/>
      <c r="AF558" s="799"/>
      <c r="AG558" s="799"/>
      <c r="AH558" s="799"/>
      <c r="AI558" s="799"/>
    </row>
    <row r="559" spans="21:35" ht="12.75">
      <c r="U559" s="762"/>
      <c r="V559" s="761"/>
      <c r="W559" s="760"/>
      <c r="X559" s="799"/>
      <c r="Y559" s="799"/>
      <c r="Z559" s="799"/>
      <c r="AA559" s="799"/>
      <c r="AB559" s="799"/>
      <c r="AC559" s="799"/>
      <c r="AD559" s="799"/>
      <c r="AE559" s="799"/>
      <c r="AF559" s="799"/>
      <c r="AG559" s="799"/>
      <c r="AH559" s="799"/>
      <c r="AI559" s="799"/>
    </row>
    <row r="560" spans="21:35" ht="12.75">
      <c r="U560" s="762"/>
      <c r="V560" s="761"/>
      <c r="W560" s="760"/>
      <c r="X560" s="799"/>
      <c r="Y560" s="799"/>
      <c r="Z560" s="799"/>
      <c r="AA560" s="799"/>
      <c r="AB560" s="799"/>
      <c r="AC560" s="774"/>
      <c r="AD560" s="799"/>
      <c r="AE560" s="799"/>
      <c r="AF560" s="799"/>
      <c r="AG560" s="799"/>
      <c r="AH560" s="799"/>
      <c r="AI560" s="799"/>
    </row>
    <row r="561" spans="21:35" ht="12.75">
      <c r="U561" s="762"/>
      <c r="V561" s="761"/>
      <c r="W561" s="760"/>
      <c r="X561" s="777"/>
      <c r="Y561" s="780"/>
      <c r="Z561" s="780"/>
      <c r="AA561" s="780"/>
      <c r="AB561" s="780"/>
      <c r="AC561" s="774"/>
      <c r="AD561" s="780"/>
      <c r="AE561" s="780"/>
      <c r="AF561" s="800"/>
      <c r="AG561" s="780"/>
      <c r="AH561" s="780"/>
      <c r="AI561" s="779"/>
    </row>
    <row r="562" spans="21:35" ht="12.75">
      <c r="U562" s="762"/>
      <c r="V562" s="761"/>
      <c r="W562" s="760"/>
      <c r="X562" s="777"/>
      <c r="Y562" s="780"/>
      <c r="Z562" s="780"/>
      <c r="AA562" s="780"/>
      <c r="AB562" s="780"/>
      <c r="AC562" s="774"/>
      <c r="AD562" s="780"/>
      <c r="AE562" s="780"/>
      <c r="AF562" s="800"/>
      <c r="AG562" s="780"/>
      <c r="AH562" s="780"/>
      <c r="AI562" s="779"/>
    </row>
    <row r="563" spans="21:35" ht="12.75">
      <c r="U563" s="762"/>
      <c r="V563" s="761"/>
      <c r="W563" s="760"/>
      <c r="X563" s="777"/>
      <c r="Y563" s="780"/>
      <c r="Z563" s="780"/>
      <c r="AA563" s="780"/>
      <c r="AB563" s="780"/>
      <c r="AC563" s="774"/>
      <c r="AD563" s="780"/>
      <c r="AE563" s="780"/>
      <c r="AF563" s="800"/>
      <c r="AG563" s="780"/>
      <c r="AH563" s="780"/>
      <c r="AI563" s="779"/>
    </row>
    <row r="564" spans="21:35" ht="12.75">
      <c r="U564" s="762"/>
      <c r="V564" s="761"/>
      <c r="W564" s="760"/>
      <c r="X564" s="777"/>
      <c r="Y564" s="780"/>
      <c r="Z564" s="780"/>
      <c r="AA564" s="780"/>
      <c r="AB564" s="780"/>
      <c r="AC564" s="774"/>
      <c r="AD564" s="780"/>
      <c r="AE564" s="780"/>
      <c r="AF564" s="800"/>
      <c r="AG564" s="780"/>
      <c r="AH564" s="780"/>
      <c r="AI564" s="779"/>
    </row>
    <row r="565" spans="21:35" ht="12.75">
      <c r="U565" s="762"/>
      <c r="V565" s="761"/>
      <c r="W565" s="760"/>
      <c r="X565" s="777"/>
      <c r="Y565" s="780"/>
      <c r="Z565" s="780"/>
      <c r="AA565" s="780"/>
      <c r="AB565" s="780"/>
      <c r="AC565" s="774"/>
      <c r="AD565" s="780"/>
      <c r="AE565" s="780"/>
      <c r="AF565" s="800"/>
      <c r="AG565" s="780"/>
      <c r="AH565" s="780"/>
      <c r="AI565" s="779"/>
    </row>
    <row r="566" spans="21:35" ht="12.75">
      <c r="U566" s="762"/>
      <c r="V566" s="761"/>
      <c r="W566" s="760"/>
      <c r="X566" s="777"/>
      <c r="Y566" s="780"/>
      <c r="Z566" s="780"/>
      <c r="AA566" s="780"/>
      <c r="AB566" s="780"/>
      <c r="AC566" s="774"/>
      <c r="AD566" s="780"/>
      <c r="AE566" s="780"/>
      <c r="AF566" s="800"/>
      <c r="AG566" s="780"/>
      <c r="AH566" s="780"/>
      <c r="AI566" s="779"/>
    </row>
    <row r="567" spans="21:35" ht="12.75">
      <c r="U567" s="762"/>
      <c r="V567" s="761"/>
      <c r="W567" s="760"/>
      <c r="X567" s="777"/>
      <c r="Y567" s="780"/>
      <c r="Z567" s="780"/>
      <c r="AA567" s="780"/>
      <c r="AB567" s="780"/>
      <c r="AC567" s="774"/>
      <c r="AD567" s="780"/>
      <c r="AE567" s="780"/>
      <c r="AF567" s="800"/>
      <c r="AG567" s="780"/>
      <c r="AH567" s="780"/>
      <c r="AI567" s="779"/>
    </row>
    <row r="568" spans="21:35" ht="12.75">
      <c r="U568" s="762"/>
      <c r="V568" s="761"/>
      <c r="W568" s="760"/>
      <c r="X568" s="777"/>
      <c r="Y568" s="780"/>
      <c r="Z568" s="780"/>
      <c r="AA568" s="780"/>
      <c r="AB568" s="780"/>
      <c r="AC568" s="774"/>
      <c r="AD568" s="780"/>
      <c r="AE568" s="780"/>
      <c r="AF568" s="800"/>
      <c r="AG568" s="780"/>
      <c r="AH568" s="780"/>
      <c r="AI568" s="779"/>
    </row>
    <row r="569" spans="21:35" ht="12.75">
      <c r="U569" s="762"/>
      <c r="V569" s="761"/>
      <c r="W569" s="760"/>
      <c r="X569" s="777"/>
      <c r="Y569" s="777"/>
      <c r="Z569" s="777"/>
      <c r="AA569" s="777"/>
      <c r="AB569" s="777"/>
      <c r="AC569" s="774"/>
      <c r="AD569" s="777"/>
      <c r="AE569" s="777"/>
      <c r="AF569" s="777"/>
      <c r="AG569" s="777"/>
      <c r="AH569" s="777"/>
      <c r="AI569" s="777"/>
    </row>
    <row r="570" spans="21:35" ht="12.75">
      <c r="U570" s="762"/>
      <c r="V570" s="761"/>
      <c r="W570" s="760"/>
      <c r="X570" s="777"/>
      <c r="Y570" s="777"/>
      <c r="Z570" s="777"/>
      <c r="AA570" s="777"/>
      <c r="AB570" s="777"/>
      <c r="AC570" s="774"/>
      <c r="AD570" s="777"/>
      <c r="AE570" s="777"/>
      <c r="AF570" s="777"/>
      <c r="AG570" s="777"/>
      <c r="AH570" s="777"/>
      <c r="AI570" s="777"/>
    </row>
    <row r="571" spans="21:35" ht="12.75">
      <c r="U571" s="762"/>
      <c r="V571" s="761"/>
      <c r="W571" s="760"/>
      <c r="X571" s="777"/>
      <c r="Y571" s="777"/>
      <c r="Z571" s="777"/>
      <c r="AA571" s="777"/>
      <c r="AB571" s="777"/>
      <c r="AC571" s="774"/>
      <c r="AD571" s="777"/>
      <c r="AE571" s="777"/>
      <c r="AF571" s="777"/>
      <c r="AG571" s="777"/>
      <c r="AH571" s="777"/>
      <c r="AI571" s="777"/>
    </row>
    <row r="572" spans="21:35" ht="12.75">
      <c r="U572" s="762"/>
      <c r="V572" s="761"/>
      <c r="W572" s="760"/>
      <c r="X572" s="777"/>
      <c r="Y572" s="777"/>
      <c r="Z572" s="777"/>
      <c r="AA572" s="777"/>
      <c r="AB572" s="777"/>
      <c r="AC572" s="774"/>
      <c r="AD572" s="777"/>
      <c r="AE572" s="777"/>
      <c r="AF572" s="777"/>
      <c r="AG572" s="777"/>
      <c r="AH572" s="777"/>
      <c r="AI572" s="777"/>
    </row>
    <row r="573" spans="21:35" ht="12.75">
      <c r="U573" s="762"/>
      <c r="V573" s="761"/>
      <c r="W573" s="760"/>
      <c r="X573" s="777"/>
      <c r="Y573" s="777"/>
      <c r="Z573" s="777"/>
      <c r="AA573" s="777"/>
      <c r="AB573" s="777"/>
      <c r="AC573" s="774"/>
      <c r="AD573" s="777"/>
      <c r="AE573" s="777"/>
      <c r="AF573" s="777"/>
      <c r="AG573" s="777"/>
      <c r="AH573" s="777"/>
      <c r="AI573" s="777"/>
    </row>
    <row r="574" spans="21:35" ht="12.75">
      <c r="U574" s="762"/>
      <c r="V574" s="761"/>
      <c r="W574" s="760"/>
      <c r="X574" s="777"/>
      <c r="Y574" s="777"/>
      <c r="Z574" s="777"/>
      <c r="AA574" s="777"/>
      <c r="AB574" s="777"/>
      <c r="AC574" s="774"/>
      <c r="AD574" s="777"/>
      <c r="AE574" s="777"/>
      <c r="AF574" s="777"/>
      <c r="AG574" s="777"/>
      <c r="AH574" s="777"/>
      <c r="AI574" s="777"/>
    </row>
    <row r="575" spans="21:35" ht="12.75">
      <c r="U575" s="762"/>
      <c r="V575" s="761"/>
      <c r="W575" s="760"/>
      <c r="X575" s="777"/>
      <c r="Y575" s="777"/>
      <c r="Z575" s="777"/>
      <c r="AA575" s="777"/>
      <c r="AB575" s="777"/>
      <c r="AC575" s="774"/>
      <c r="AD575" s="777"/>
      <c r="AE575" s="777"/>
      <c r="AF575" s="777"/>
      <c r="AG575" s="777"/>
      <c r="AH575" s="777"/>
      <c r="AI575" s="777"/>
    </row>
    <row r="576" spans="21:35" ht="12.75">
      <c r="U576" s="762"/>
      <c r="V576" s="761"/>
      <c r="W576" s="760"/>
      <c r="X576" s="777"/>
      <c r="Y576" s="777"/>
      <c r="Z576" s="777"/>
      <c r="AA576" s="777"/>
      <c r="AB576" s="777"/>
      <c r="AC576" s="774"/>
      <c r="AD576" s="777"/>
      <c r="AE576" s="777"/>
      <c r="AF576" s="777"/>
      <c r="AG576" s="777"/>
      <c r="AH576" s="777"/>
      <c r="AI576" s="777"/>
    </row>
    <row r="577" spans="21:35" ht="12.75">
      <c r="U577" s="762"/>
      <c r="V577" s="761"/>
      <c r="W577" s="760"/>
      <c r="X577" s="777"/>
      <c r="Y577" s="777"/>
      <c r="Z577" s="777"/>
      <c r="AA577" s="777"/>
      <c r="AB577" s="777"/>
      <c r="AC577" s="774"/>
      <c r="AD577" s="777"/>
      <c r="AE577" s="777"/>
      <c r="AF577" s="777"/>
      <c r="AG577" s="777"/>
      <c r="AH577" s="777"/>
      <c r="AI577" s="777"/>
    </row>
    <row r="578" spans="21:35" ht="12.75">
      <c r="U578" s="762"/>
      <c r="V578" s="761"/>
      <c r="W578" s="760"/>
      <c r="X578" s="777"/>
      <c r="Y578" s="777"/>
      <c r="Z578" s="777"/>
      <c r="AA578" s="777"/>
      <c r="AB578" s="777"/>
      <c r="AC578" s="774"/>
      <c r="AD578" s="777"/>
      <c r="AE578" s="777"/>
      <c r="AF578" s="777"/>
      <c r="AG578" s="777"/>
      <c r="AH578" s="777"/>
      <c r="AI578" s="777"/>
    </row>
    <row r="579" spans="21:35" ht="12.75">
      <c r="U579" s="762"/>
      <c r="V579" s="761"/>
      <c r="W579" s="760"/>
      <c r="X579" s="777"/>
      <c r="Y579" s="777"/>
      <c r="Z579" s="777"/>
      <c r="AA579" s="777"/>
      <c r="AB579" s="777"/>
      <c r="AC579" s="774"/>
      <c r="AD579" s="777"/>
      <c r="AE579" s="777"/>
      <c r="AF579" s="777"/>
      <c r="AG579" s="777"/>
      <c r="AH579" s="777"/>
      <c r="AI579" s="777"/>
    </row>
    <row r="580" spans="21:35" ht="12.75">
      <c r="U580" s="762"/>
      <c r="V580" s="761"/>
      <c r="W580" s="760"/>
      <c r="X580" s="777"/>
      <c r="Y580" s="777"/>
      <c r="Z580" s="777"/>
      <c r="AA580" s="777"/>
      <c r="AB580" s="777"/>
      <c r="AC580" s="774"/>
      <c r="AD580" s="777"/>
      <c r="AE580" s="777"/>
      <c r="AF580" s="777"/>
      <c r="AG580" s="777"/>
      <c r="AH580" s="777"/>
      <c r="AI580" s="777"/>
    </row>
    <row r="581" spans="21:35" ht="12.75">
      <c r="U581" s="762"/>
      <c r="V581" s="761"/>
      <c r="W581" s="760"/>
      <c r="X581" s="777"/>
      <c r="Y581" s="777"/>
      <c r="Z581" s="777"/>
      <c r="AA581" s="777"/>
      <c r="AB581" s="777"/>
      <c r="AC581" s="774"/>
      <c r="AD581" s="777"/>
      <c r="AE581" s="777"/>
      <c r="AF581" s="777"/>
      <c r="AG581" s="777"/>
      <c r="AH581" s="777"/>
      <c r="AI581" s="777"/>
    </row>
    <row r="582" spans="21:35" ht="12.75">
      <c r="U582" s="762"/>
      <c r="V582" s="761"/>
      <c r="W582" s="760"/>
      <c r="X582" s="777"/>
      <c r="Y582" s="777"/>
      <c r="Z582" s="777"/>
      <c r="AA582" s="777"/>
      <c r="AB582" s="777"/>
      <c r="AC582" s="774"/>
      <c r="AD582" s="777"/>
      <c r="AE582" s="777"/>
      <c r="AF582" s="777"/>
      <c r="AG582" s="777"/>
      <c r="AH582" s="777"/>
      <c r="AI582" s="777"/>
    </row>
    <row r="583" spans="21:35" ht="12.75">
      <c r="U583" s="762"/>
      <c r="V583" s="761"/>
      <c r="W583" s="760"/>
      <c r="X583" s="777"/>
      <c r="Y583" s="777"/>
      <c r="Z583" s="777"/>
      <c r="AA583" s="777"/>
      <c r="AB583" s="777"/>
      <c r="AC583" s="774"/>
      <c r="AD583" s="777"/>
      <c r="AE583" s="777"/>
      <c r="AF583" s="777"/>
      <c r="AG583" s="777"/>
      <c r="AH583" s="777"/>
      <c r="AI583" s="777"/>
    </row>
    <row r="584" spans="21:35" ht="12.75">
      <c r="U584" s="762"/>
      <c r="V584" s="761"/>
      <c r="W584" s="760"/>
      <c r="X584" s="777"/>
      <c r="Y584" s="777"/>
      <c r="Z584" s="777"/>
      <c r="AA584" s="777"/>
      <c r="AB584" s="777"/>
      <c r="AC584" s="774"/>
      <c r="AD584" s="777"/>
      <c r="AE584" s="777"/>
      <c r="AF584" s="777"/>
      <c r="AG584" s="777"/>
      <c r="AH584" s="777"/>
      <c r="AI584" s="777"/>
    </row>
    <row r="585" spans="21:35" ht="12.75">
      <c r="U585" s="762"/>
      <c r="V585" s="761"/>
      <c r="W585" s="760"/>
      <c r="X585" s="777"/>
      <c r="Y585" s="777"/>
      <c r="Z585" s="777"/>
      <c r="AA585" s="777"/>
      <c r="AB585" s="777"/>
      <c r="AC585" s="774"/>
      <c r="AD585" s="777"/>
      <c r="AE585" s="777"/>
      <c r="AF585" s="777"/>
      <c r="AG585" s="777"/>
      <c r="AH585" s="777"/>
      <c r="AI585" s="777"/>
    </row>
    <row r="586" spans="21:35" ht="13.5" thickBot="1">
      <c r="U586" s="761"/>
      <c r="V586" s="761"/>
      <c r="W586" s="760"/>
      <c r="X586" s="777"/>
      <c r="Y586" s="777"/>
      <c r="Z586" s="777"/>
      <c r="AA586" s="777"/>
      <c r="AB586" s="777"/>
      <c r="AC586" s="774"/>
      <c r="AD586" s="777"/>
      <c r="AE586" s="777"/>
      <c r="AF586" s="777"/>
      <c r="AG586" s="777"/>
      <c r="AH586" s="777"/>
      <c r="AI586" s="777"/>
    </row>
    <row r="587" spans="21:35" ht="12.75">
      <c r="U587" s="761"/>
      <c r="V587" s="769"/>
      <c r="W587" s="760"/>
      <c r="X587" s="777"/>
      <c r="Y587" s="777"/>
      <c r="Z587" s="777"/>
      <c r="AA587" s="777"/>
      <c r="AB587" s="777"/>
      <c r="AC587" s="774"/>
      <c r="AD587" s="777"/>
      <c r="AE587" s="777"/>
      <c r="AF587" s="777"/>
      <c r="AG587" s="777"/>
      <c r="AH587" s="777"/>
      <c r="AI587" s="777"/>
    </row>
    <row r="588" spans="21:35" ht="12.75">
      <c r="U588" s="762"/>
      <c r="V588" s="761"/>
      <c r="W588" s="760"/>
      <c r="X588" s="777"/>
      <c r="Y588" s="777"/>
      <c r="Z588" s="777"/>
      <c r="AA588" s="777"/>
      <c r="AB588" s="777"/>
      <c r="AC588" s="774"/>
      <c r="AD588" s="777"/>
      <c r="AE588" s="777"/>
      <c r="AF588" s="777"/>
      <c r="AG588" s="777"/>
      <c r="AH588" s="777"/>
      <c r="AI588" s="777"/>
    </row>
    <row r="589" spans="21:35" ht="12.75">
      <c r="U589" s="762"/>
      <c r="V589" s="761"/>
      <c r="W589" s="760"/>
      <c r="X589" s="777"/>
      <c r="Y589" s="777"/>
      <c r="Z589" s="777"/>
      <c r="AA589" s="777"/>
      <c r="AB589" s="777"/>
      <c r="AC589" s="774"/>
      <c r="AD589" s="777"/>
      <c r="AE589" s="777"/>
      <c r="AF589" s="777"/>
      <c r="AG589" s="777"/>
      <c r="AH589" s="777"/>
      <c r="AI589" s="777"/>
    </row>
    <row r="590" spans="21:35" ht="12.75">
      <c r="U590" s="762"/>
      <c r="V590" s="761"/>
      <c r="W590" s="760"/>
      <c r="X590" s="777"/>
      <c r="Y590" s="777"/>
      <c r="Z590" s="777"/>
      <c r="AA590" s="777"/>
      <c r="AB590" s="777"/>
      <c r="AC590" s="774"/>
      <c r="AD590" s="777"/>
      <c r="AE590" s="777"/>
      <c r="AF590" s="777"/>
      <c r="AG590" s="777"/>
      <c r="AH590" s="777"/>
      <c r="AI590" s="777"/>
    </row>
    <row r="591" spans="21:35" ht="12.75">
      <c r="U591" s="762"/>
      <c r="V591" s="761"/>
      <c r="W591" s="760"/>
      <c r="X591" s="777"/>
      <c r="Y591" s="777"/>
      <c r="Z591" s="777"/>
      <c r="AA591" s="777"/>
      <c r="AB591" s="777"/>
      <c r="AC591" s="774"/>
      <c r="AD591" s="777"/>
      <c r="AE591" s="777"/>
      <c r="AF591" s="777"/>
      <c r="AG591" s="777"/>
      <c r="AH591" s="777"/>
      <c r="AI591" s="777"/>
    </row>
    <row r="592" spans="21:35" ht="12.75">
      <c r="U592" s="762"/>
      <c r="V592" s="761"/>
      <c r="W592" s="760"/>
      <c r="X592" s="777"/>
      <c r="Y592" s="777"/>
      <c r="Z592" s="777"/>
      <c r="AA592" s="777"/>
      <c r="AB592" s="777"/>
      <c r="AC592" s="774"/>
      <c r="AD592" s="777"/>
      <c r="AE592" s="777"/>
      <c r="AF592" s="777"/>
      <c r="AG592" s="777"/>
      <c r="AH592" s="777"/>
      <c r="AI592" s="777"/>
    </row>
    <row r="593" spans="21:35" ht="12.75">
      <c r="U593" s="762"/>
      <c r="V593" s="761"/>
      <c r="W593" s="760"/>
      <c r="X593" s="777"/>
      <c r="Y593" s="777"/>
      <c r="Z593" s="777"/>
      <c r="AA593" s="777"/>
      <c r="AB593" s="777"/>
      <c r="AC593" s="774"/>
      <c r="AD593" s="777"/>
      <c r="AE593" s="777"/>
      <c r="AF593" s="777"/>
      <c r="AG593" s="777"/>
      <c r="AH593" s="777"/>
      <c r="AI593" s="777"/>
    </row>
    <row r="594" spans="21:35" ht="12.75">
      <c r="U594" s="762"/>
      <c r="V594" s="761"/>
      <c r="W594" s="760"/>
      <c r="X594" s="777"/>
      <c r="Y594" s="777"/>
      <c r="Z594" s="777"/>
      <c r="AA594" s="777"/>
      <c r="AB594" s="777"/>
      <c r="AC594" s="774"/>
      <c r="AD594" s="777"/>
      <c r="AE594" s="777"/>
      <c r="AF594" s="777"/>
      <c r="AG594" s="777"/>
      <c r="AH594" s="777"/>
      <c r="AI594" s="777"/>
    </row>
    <row r="595" spans="21:35" ht="12.75">
      <c r="U595" s="762"/>
      <c r="V595" s="761"/>
      <c r="W595" s="760"/>
      <c r="X595" s="777"/>
      <c r="Y595" s="777"/>
      <c r="Z595" s="777"/>
      <c r="AA595" s="777"/>
      <c r="AB595" s="777"/>
      <c r="AC595" s="774"/>
      <c r="AD595" s="777"/>
      <c r="AE595" s="777"/>
      <c r="AF595" s="777"/>
      <c r="AG595" s="777"/>
      <c r="AH595" s="777"/>
      <c r="AI595" s="777"/>
    </row>
    <row r="596" spans="21:35" ht="12.75">
      <c r="U596" s="762"/>
      <c r="V596" s="761"/>
      <c r="W596" s="760"/>
      <c r="X596" s="777"/>
      <c r="Y596" s="777"/>
      <c r="Z596" s="777"/>
      <c r="AA596" s="777"/>
      <c r="AB596" s="777"/>
      <c r="AC596" s="774"/>
      <c r="AD596" s="777"/>
      <c r="AE596" s="777"/>
      <c r="AF596" s="777"/>
      <c r="AG596" s="777"/>
      <c r="AH596" s="777"/>
      <c r="AI596" s="777"/>
    </row>
    <row r="597" spans="21:35" ht="12.75">
      <c r="U597" s="762"/>
      <c r="V597" s="761"/>
      <c r="W597" s="760"/>
      <c r="X597" s="777"/>
      <c r="Y597" s="777"/>
      <c r="Z597" s="777"/>
      <c r="AA597" s="777"/>
      <c r="AB597" s="777"/>
      <c r="AC597" s="774"/>
      <c r="AD597" s="777"/>
      <c r="AE597" s="777"/>
      <c r="AF597" s="777"/>
      <c r="AG597" s="777"/>
      <c r="AH597" s="777"/>
      <c r="AI597" s="777"/>
    </row>
    <row r="598" spans="21:35" ht="12.75">
      <c r="U598" s="762"/>
      <c r="V598" s="761"/>
      <c r="W598" s="760"/>
      <c r="X598" s="777"/>
      <c r="Y598" s="777"/>
      <c r="Z598" s="777"/>
      <c r="AA598" s="777"/>
      <c r="AB598" s="777"/>
      <c r="AC598" s="774"/>
      <c r="AD598" s="777"/>
      <c r="AE598" s="777"/>
      <c r="AF598" s="777"/>
      <c r="AG598" s="777"/>
      <c r="AH598" s="777"/>
      <c r="AI598" s="777"/>
    </row>
    <row r="599" spans="21:35" ht="12.75">
      <c r="U599" s="762"/>
      <c r="V599" s="761"/>
      <c r="W599" s="760"/>
      <c r="X599" s="777"/>
      <c r="Y599" s="777"/>
      <c r="Z599" s="777"/>
      <c r="AA599" s="777"/>
      <c r="AB599" s="777"/>
      <c r="AC599" s="774"/>
      <c r="AD599" s="777"/>
      <c r="AE599" s="777"/>
      <c r="AF599" s="777"/>
      <c r="AG599" s="777"/>
      <c r="AH599" s="777"/>
      <c r="AI599" s="777"/>
    </row>
    <row r="600" spans="21:35" ht="12.75">
      <c r="U600" s="762"/>
      <c r="V600" s="761"/>
      <c r="W600" s="760"/>
      <c r="X600" s="777"/>
      <c r="Y600" s="777"/>
      <c r="Z600" s="777"/>
      <c r="AA600" s="777"/>
      <c r="AB600" s="777"/>
      <c r="AC600" s="774"/>
      <c r="AD600" s="777"/>
      <c r="AE600" s="777"/>
      <c r="AF600" s="777"/>
      <c r="AG600" s="777"/>
      <c r="AH600" s="777"/>
      <c r="AI600" s="777"/>
    </row>
    <row r="601" spans="21:35" ht="12.75">
      <c r="U601" s="762"/>
      <c r="V601" s="761"/>
      <c r="W601" s="760"/>
      <c r="X601" s="777"/>
      <c r="Y601" s="777"/>
      <c r="Z601" s="777"/>
      <c r="AA601" s="777"/>
      <c r="AB601" s="777"/>
      <c r="AC601" s="774"/>
      <c r="AD601" s="777"/>
      <c r="AE601" s="777"/>
      <c r="AF601" s="777"/>
      <c r="AG601" s="777"/>
      <c r="AH601" s="777"/>
      <c r="AI601" s="777"/>
    </row>
    <row r="602" spans="21:35" ht="12.75">
      <c r="U602" s="762"/>
      <c r="V602" s="761"/>
      <c r="W602" s="760"/>
      <c r="X602" s="777"/>
      <c r="Y602" s="777"/>
      <c r="Z602" s="777"/>
      <c r="AA602" s="777"/>
      <c r="AB602" s="777"/>
      <c r="AC602" s="774"/>
      <c r="AD602" s="777"/>
      <c r="AE602" s="777"/>
      <c r="AF602" s="777"/>
      <c r="AG602" s="777"/>
      <c r="AH602" s="777"/>
      <c r="AI602" s="777"/>
    </row>
    <row r="603" spans="21:35" ht="12.75">
      <c r="U603" s="762"/>
      <c r="V603" s="761"/>
      <c r="W603" s="760"/>
      <c r="X603" s="777"/>
      <c r="Y603" s="777"/>
      <c r="Z603" s="777"/>
      <c r="AA603" s="777"/>
      <c r="AB603" s="777"/>
      <c r="AC603" s="774"/>
      <c r="AD603" s="777"/>
      <c r="AE603" s="777"/>
      <c r="AF603" s="777"/>
      <c r="AG603" s="777"/>
      <c r="AH603" s="777"/>
      <c r="AI603" s="777"/>
    </row>
    <row r="604" spans="21:35" ht="12.75">
      <c r="U604" s="762"/>
      <c r="V604" s="761"/>
      <c r="W604" s="760"/>
      <c r="X604" s="777"/>
      <c r="Y604" s="777"/>
      <c r="Z604" s="777"/>
      <c r="AA604" s="777"/>
      <c r="AB604" s="777"/>
      <c r="AC604" s="774"/>
      <c r="AD604" s="777"/>
      <c r="AE604" s="777"/>
      <c r="AF604" s="777"/>
      <c r="AG604" s="777"/>
      <c r="AH604" s="777"/>
      <c r="AI604" s="777"/>
    </row>
    <row r="605" spans="21:35" ht="12.75">
      <c r="U605" s="762"/>
      <c r="V605" s="761"/>
      <c r="W605" s="760"/>
      <c r="X605" s="777"/>
      <c r="Y605" s="777"/>
      <c r="Z605" s="777"/>
      <c r="AA605" s="777"/>
      <c r="AB605" s="777"/>
      <c r="AC605" s="774"/>
      <c r="AD605" s="777"/>
      <c r="AE605" s="777"/>
      <c r="AF605" s="777"/>
      <c r="AG605" s="777"/>
      <c r="AH605" s="777"/>
      <c r="AI605" s="777"/>
    </row>
    <row r="606" spans="21:35" ht="12.75">
      <c r="U606" s="762"/>
      <c r="V606" s="761"/>
      <c r="W606" s="760"/>
      <c r="X606" s="777"/>
      <c r="Y606" s="777"/>
      <c r="Z606" s="777"/>
      <c r="AA606" s="777"/>
      <c r="AB606" s="777"/>
      <c r="AC606" s="774"/>
      <c r="AD606" s="777"/>
      <c r="AE606" s="777"/>
      <c r="AF606" s="777"/>
      <c r="AG606" s="777"/>
      <c r="AH606" s="777"/>
      <c r="AI606" s="777"/>
    </row>
    <row r="607" spans="21:35" ht="12.75">
      <c r="U607" s="762"/>
      <c r="V607" s="761"/>
      <c r="W607" s="760"/>
      <c r="X607" s="777"/>
      <c r="Y607" s="777"/>
      <c r="Z607" s="777"/>
      <c r="AA607" s="777"/>
      <c r="AB607" s="777"/>
      <c r="AC607" s="774"/>
      <c r="AD607" s="777"/>
      <c r="AE607" s="777"/>
      <c r="AF607" s="777"/>
      <c r="AG607" s="777"/>
      <c r="AH607" s="777"/>
      <c r="AI607" s="777"/>
    </row>
    <row r="608" spans="21:35" ht="12.75">
      <c r="U608" s="762"/>
      <c r="V608" s="761"/>
      <c r="W608" s="760"/>
      <c r="X608" s="777"/>
      <c r="Y608" s="777"/>
      <c r="Z608" s="777"/>
      <c r="AA608" s="777"/>
      <c r="AB608" s="777"/>
      <c r="AC608" s="774"/>
      <c r="AD608" s="777"/>
      <c r="AE608" s="777"/>
      <c r="AF608" s="777"/>
      <c r="AG608" s="777"/>
      <c r="AH608" s="777"/>
      <c r="AI608" s="777"/>
    </row>
    <row r="609" spans="21:35" ht="12.75">
      <c r="U609" s="762"/>
      <c r="V609" s="761"/>
      <c r="W609" s="760"/>
      <c r="X609" s="777"/>
      <c r="Y609" s="777"/>
      <c r="Z609" s="777"/>
      <c r="AA609" s="777"/>
      <c r="AB609" s="777"/>
      <c r="AC609" s="774"/>
      <c r="AD609" s="777"/>
      <c r="AE609" s="777"/>
      <c r="AF609" s="777"/>
      <c r="AG609" s="777"/>
      <c r="AH609" s="777"/>
      <c r="AI609" s="777"/>
    </row>
    <row r="610" spans="21:35" ht="12.75">
      <c r="U610" s="762"/>
      <c r="V610" s="761"/>
      <c r="W610" s="760"/>
      <c r="X610" s="777"/>
      <c r="Y610" s="777"/>
      <c r="Z610" s="777"/>
      <c r="AA610" s="777"/>
      <c r="AB610" s="777"/>
      <c r="AC610" s="774"/>
      <c r="AD610" s="777"/>
      <c r="AE610" s="777"/>
      <c r="AF610" s="777"/>
      <c r="AG610" s="777"/>
      <c r="AH610" s="777"/>
      <c r="AI610" s="777"/>
    </row>
    <row r="611" spans="21:35" ht="12.75">
      <c r="U611" s="762"/>
      <c r="V611" s="761"/>
      <c r="W611" s="760"/>
      <c r="X611" s="777"/>
      <c r="Y611" s="777"/>
      <c r="Z611" s="777"/>
      <c r="AA611" s="777"/>
      <c r="AB611" s="777"/>
      <c r="AC611" s="774"/>
      <c r="AD611" s="777"/>
      <c r="AE611" s="777"/>
      <c r="AF611" s="777"/>
      <c r="AG611" s="777"/>
      <c r="AH611" s="777"/>
      <c r="AI611" s="777"/>
    </row>
    <row r="612" spans="21:35" ht="12.75">
      <c r="U612" s="762"/>
      <c r="V612" s="761"/>
      <c r="W612" s="760"/>
      <c r="X612" s="777"/>
      <c r="Y612" s="777"/>
      <c r="Z612" s="777"/>
      <c r="AA612" s="777"/>
      <c r="AB612" s="777"/>
      <c r="AC612" s="774"/>
      <c r="AD612" s="777"/>
      <c r="AE612" s="777"/>
      <c r="AF612" s="777"/>
      <c r="AG612" s="777"/>
      <c r="AH612" s="777"/>
      <c r="AI612" s="777"/>
    </row>
    <row r="613" spans="21:35" ht="12.75">
      <c r="U613" s="762"/>
      <c r="V613" s="761"/>
      <c r="W613" s="760"/>
      <c r="X613" s="777"/>
      <c r="Y613" s="777"/>
      <c r="Z613" s="777"/>
      <c r="AA613" s="777"/>
      <c r="AB613" s="777"/>
      <c r="AC613" s="774"/>
      <c r="AD613" s="777"/>
      <c r="AE613" s="777"/>
      <c r="AF613" s="777"/>
      <c r="AG613" s="777"/>
      <c r="AH613" s="777"/>
      <c r="AI613" s="777"/>
    </row>
    <row r="614" spans="21:35" ht="12.75">
      <c r="U614" s="762"/>
      <c r="V614" s="761"/>
      <c r="W614" s="760"/>
      <c r="X614" s="777"/>
      <c r="Y614" s="777"/>
      <c r="Z614" s="777"/>
      <c r="AA614" s="777"/>
      <c r="AB614" s="777"/>
      <c r="AC614" s="774"/>
      <c r="AD614" s="777"/>
      <c r="AE614" s="777"/>
      <c r="AF614" s="777"/>
      <c r="AG614" s="777"/>
      <c r="AH614" s="777"/>
      <c r="AI614" s="777"/>
    </row>
    <row r="615" spans="21:35" ht="12.75">
      <c r="U615" s="762"/>
      <c r="V615" s="761"/>
      <c r="W615" s="760"/>
      <c r="X615" s="777"/>
      <c r="Y615" s="777"/>
      <c r="Z615" s="777"/>
      <c r="AA615" s="777"/>
      <c r="AB615" s="777"/>
      <c r="AC615" s="774"/>
      <c r="AD615" s="777"/>
      <c r="AE615" s="777"/>
      <c r="AF615" s="777"/>
      <c r="AG615" s="777"/>
      <c r="AH615" s="777"/>
      <c r="AI615" s="777"/>
    </row>
    <row r="616" spans="21:35" ht="12.75">
      <c r="U616" s="762"/>
      <c r="V616" s="761"/>
      <c r="W616" s="760"/>
      <c r="X616" s="777"/>
      <c r="Y616" s="777"/>
      <c r="Z616" s="777"/>
      <c r="AA616" s="777"/>
      <c r="AB616" s="777"/>
      <c r="AC616" s="774"/>
      <c r="AD616" s="777"/>
      <c r="AE616" s="777"/>
      <c r="AF616" s="777"/>
      <c r="AG616" s="777"/>
      <c r="AH616" s="777"/>
      <c r="AI616" s="777"/>
    </row>
    <row r="617" spans="21:35" ht="12.75">
      <c r="U617" s="762"/>
      <c r="V617" s="761"/>
      <c r="W617" s="760"/>
      <c r="X617" s="777"/>
      <c r="Y617" s="777"/>
      <c r="Z617" s="777"/>
      <c r="AA617" s="777"/>
      <c r="AB617" s="777"/>
      <c r="AC617" s="774"/>
      <c r="AD617" s="777"/>
      <c r="AE617" s="777"/>
      <c r="AF617" s="777"/>
      <c r="AG617" s="777"/>
      <c r="AH617" s="777"/>
      <c r="AI617" s="777"/>
    </row>
    <row r="618" spans="21:35" ht="12.75">
      <c r="U618" s="762"/>
      <c r="V618" s="761"/>
      <c r="W618" s="760"/>
      <c r="X618" s="777"/>
      <c r="Y618" s="777"/>
      <c r="Z618" s="777"/>
      <c r="AA618" s="777"/>
      <c r="AB618" s="777"/>
      <c r="AC618" s="774"/>
      <c r="AD618" s="777"/>
      <c r="AE618" s="777"/>
      <c r="AF618" s="777"/>
      <c r="AG618" s="777"/>
      <c r="AH618" s="777"/>
      <c r="AI618" s="777"/>
    </row>
    <row r="619" spans="21:35" ht="12.75">
      <c r="U619" s="762"/>
      <c r="V619" s="761"/>
      <c r="W619" s="760"/>
      <c r="X619" s="777"/>
      <c r="Y619" s="777"/>
      <c r="Z619" s="777"/>
      <c r="AA619" s="777"/>
      <c r="AB619" s="777"/>
      <c r="AC619" s="774"/>
      <c r="AD619" s="777"/>
      <c r="AE619" s="777"/>
      <c r="AF619" s="777"/>
      <c r="AG619" s="777"/>
      <c r="AH619" s="777"/>
      <c r="AI619" s="777"/>
    </row>
    <row r="620" spans="21:35" ht="12.75">
      <c r="U620" s="762"/>
      <c r="V620" s="761"/>
      <c r="W620" s="760"/>
      <c r="X620" s="777"/>
      <c r="Y620" s="777"/>
      <c r="Z620" s="777"/>
      <c r="AA620" s="777"/>
      <c r="AB620" s="777"/>
      <c r="AC620" s="774"/>
      <c r="AD620" s="777"/>
      <c r="AE620" s="777"/>
      <c r="AF620" s="777"/>
      <c r="AG620" s="777"/>
      <c r="AH620" s="777"/>
      <c r="AI620" s="777"/>
    </row>
    <row r="621" spans="21:35" ht="12.75">
      <c r="U621" s="762"/>
      <c r="V621" s="761"/>
      <c r="W621" s="760"/>
      <c r="X621" s="777"/>
      <c r="Y621" s="777"/>
      <c r="Z621" s="777"/>
      <c r="AA621" s="777"/>
      <c r="AB621" s="777"/>
      <c r="AC621" s="774"/>
      <c r="AD621" s="777"/>
      <c r="AE621" s="777"/>
      <c r="AF621" s="777"/>
      <c r="AG621" s="777"/>
      <c r="AH621" s="777"/>
      <c r="AI621" s="777"/>
    </row>
    <row r="622" spans="21:35" ht="12.75">
      <c r="U622" s="762"/>
      <c r="V622" s="761"/>
      <c r="W622" s="760"/>
      <c r="X622" s="801"/>
      <c r="Y622" s="801"/>
      <c r="Z622" s="801"/>
      <c r="AA622" s="801"/>
      <c r="AB622" s="801"/>
      <c r="AC622" s="802"/>
      <c r="AD622" s="801"/>
      <c r="AE622" s="801"/>
      <c r="AF622" s="777"/>
      <c r="AG622" s="801"/>
      <c r="AH622" s="801"/>
      <c r="AI622" s="803"/>
    </row>
    <row r="623" spans="21:35" ht="12.75">
      <c r="U623" s="762"/>
      <c r="V623" s="761"/>
      <c r="W623" s="760"/>
      <c r="X623" s="801"/>
      <c r="Y623" s="801"/>
      <c r="Z623" s="801"/>
      <c r="AA623" s="801"/>
      <c r="AB623" s="801"/>
      <c r="AC623" s="802"/>
      <c r="AD623" s="801"/>
      <c r="AE623" s="801"/>
      <c r="AF623" s="777"/>
      <c r="AG623" s="801"/>
      <c r="AH623" s="801"/>
      <c r="AI623" s="803"/>
    </row>
    <row r="624" spans="21:35" ht="12.75">
      <c r="U624" s="762"/>
      <c r="V624" s="761"/>
      <c r="W624" s="760"/>
      <c r="X624" s="801"/>
      <c r="Y624" s="801"/>
      <c r="Z624" s="801"/>
      <c r="AA624" s="801"/>
      <c r="AB624" s="801"/>
      <c r="AC624" s="802"/>
      <c r="AD624" s="801"/>
      <c r="AE624" s="801"/>
      <c r="AF624" s="777"/>
      <c r="AG624" s="801"/>
      <c r="AH624" s="801"/>
      <c r="AI624" s="803"/>
    </row>
    <row r="625" spans="21:35" ht="12.75">
      <c r="U625" s="762"/>
      <c r="V625" s="761"/>
      <c r="W625" s="760"/>
      <c r="X625" s="801"/>
      <c r="Y625" s="801"/>
      <c r="Z625" s="801"/>
      <c r="AA625" s="801"/>
      <c r="AB625" s="801"/>
      <c r="AC625" s="802"/>
      <c r="AD625" s="801"/>
      <c r="AE625" s="801"/>
      <c r="AF625" s="777"/>
      <c r="AG625" s="801"/>
      <c r="AH625" s="801"/>
      <c r="AI625" s="803"/>
    </row>
    <row r="626" spans="21:35" ht="12.75">
      <c r="U626" s="762"/>
      <c r="V626" s="761"/>
      <c r="W626" s="760"/>
      <c r="X626" s="801"/>
      <c r="Y626" s="801"/>
      <c r="Z626" s="801"/>
      <c r="AA626" s="801"/>
      <c r="AB626" s="801"/>
      <c r="AC626" s="804"/>
      <c r="AD626" s="801"/>
      <c r="AE626" s="801"/>
      <c r="AF626" s="801"/>
      <c r="AG626" s="801"/>
      <c r="AH626" s="801"/>
      <c r="AI626" s="803"/>
    </row>
    <row r="627" spans="21:35" ht="12.75">
      <c r="U627" s="762"/>
      <c r="V627" s="761"/>
      <c r="W627" s="760"/>
      <c r="X627" s="801"/>
      <c r="Y627" s="801"/>
      <c r="Z627" s="801"/>
      <c r="AA627" s="801"/>
      <c r="AB627" s="801"/>
      <c r="AC627" s="804"/>
      <c r="AD627" s="801"/>
      <c r="AE627" s="801"/>
      <c r="AF627" s="801"/>
      <c r="AG627" s="801"/>
      <c r="AH627" s="801"/>
      <c r="AI627" s="803"/>
    </row>
    <row r="628" spans="21:35" ht="12.75">
      <c r="U628" s="762"/>
      <c r="V628" s="761"/>
      <c r="W628" s="760"/>
      <c r="X628" s="801"/>
      <c r="Y628" s="801"/>
      <c r="Z628" s="801"/>
      <c r="AA628" s="801"/>
      <c r="AB628" s="801"/>
      <c r="AC628" s="804"/>
      <c r="AD628" s="801"/>
      <c r="AE628" s="801"/>
      <c r="AF628" s="801"/>
      <c r="AG628" s="801"/>
      <c r="AH628" s="801"/>
      <c r="AI628" s="803"/>
    </row>
    <row r="629" spans="21:35" ht="12.75">
      <c r="U629" s="762"/>
      <c r="V629" s="761"/>
      <c r="W629" s="760"/>
      <c r="X629" s="801"/>
      <c r="Y629" s="801"/>
      <c r="Z629" s="801"/>
      <c r="AA629" s="801"/>
      <c r="AB629" s="801"/>
      <c r="AC629" s="804"/>
      <c r="AD629" s="801"/>
      <c r="AE629" s="801"/>
      <c r="AF629" s="801"/>
      <c r="AG629" s="801"/>
      <c r="AH629" s="801"/>
      <c r="AI629" s="803"/>
    </row>
    <row r="630" spans="21:35" ht="12.75">
      <c r="U630" s="762"/>
      <c r="V630" s="761"/>
      <c r="W630" s="760"/>
      <c r="X630" s="801"/>
      <c r="Y630" s="801"/>
      <c r="Z630" s="801"/>
      <c r="AA630" s="801"/>
      <c r="AB630" s="801"/>
      <c r="AC630" s="804"/>
      <c r="AD630" s="805"/>
      <c r="AE630" s="805"/>
      <c r="AF630" s="801"/>
      <c r="AG630" s="801"/>
      <c r="AH630" s="801"/>
      <c r="AI630" s="803"/>
    </row>
    <row r="631" spans="21:35" ht="12.75">
      <c r="U631" s="762"/>
      <c r="V631" s="761"/>
      <c r="W631" s="760"/>
      <c r="X631" s="801"/>
      <c r="Y631" s="801"/>
      <c r="Z631" s="801"/>
      <c r="AA631" s="801"/>
      <c r="AB631" s="801"/>
      <c r="AC631" s="804"/>
      <c r="AD631" s="805"/>
      <c r="AE631" s="805"/>
      <c r="AF631" s="801"/>
      <c r="AG631" s="801"/>
      <c r="AH631" s="801"/>
      <c r="AI631" s="803"/>
    </row>
    <row r="632" spans="21:35" ht="12.75">
      <c r="U632" s="762"/>
      <c r="V632" s="761"/>
      <c r="W632" s="760"/>
      <c r="X632" s="801"/>
      <c r="Y632" s="801"/>
      <c r="Z632" s="801"/>
      <c r="AA632" s="805"/>
      <c r="AB632" s="805"/>
      <c r="AC632" s="804"/>
      <c r="AD632" s="805"/>
      <c r="AE632" s="805"/>
      <c r="AF632" s="805"/>
      <c r="AG632" s="801"/>
      <c r="AH632" s="801"/>
      <c r="AI632" s="803"/>
    </row>
    <row r="633" spans="21:35" ht="12.75">
      <c r="U633" s="762"/>
      <c r="V633" s="761"/>
      <c r="W633" s="760"/>
      <c r="X633" s="801"/>
      <c r="Y633" s="801"/>
      <c r="Z633" s="801"/>
      <c r="AA633" s="801"/>
      <c r="AB633" s="801"/>
      <c r="AC633" s="804"/>
      <c r="AD633" s="805"/>
      <c r="AE633" s="805"/>
      <c r="AF633" s="801"/>
      <c r="AG633" s="801"/>
      <c r="AH633" s="801"/>
      <c r="AI633" s="803"/>
    </row>
    <row r="634" spans="21:35" ht="12.75">
      <c r="U634" s="762"/>
      <c r="V634" s="761"/>
      <c r="W634" s="760"/>
      <c r="X634" s="801"/>
      <c r="Y634" s="801"/>
      <c r="Z634" s="801"/>
      <c r="AA634" s="801"/>
      <c r="AB634" s="801"/>
      <c r="AC634" s="804"/>
      <c r="AD634" s="805"/>
      <c r="AE634" s="805"/>
      <c r="AF634" s="801"/>
      <c r="AG634" s="801"/>
      <c r="AH634" s="801"/>
      <c r="AI634" s="803"/>
    </row>
    <row r="635" spans="21:35" ht="12.75">
      <c r="U635" s="762"/>
      <c r="V635" s="761"/>
      <c r="W635" s="760"/>
      <c r="X635" s="777"/>
      <c r="Y635" s="777"/>
      <c r="Z635" s="777"/>
      <c r="AA635" s="777"/>
      <c r="AB635" s="777"/>
      <c r="AC635" s="774"/>
      <c r="AD635" s="777"/>
      <c r="AE635" s="777"/>
      <c r="AF635" s="777"/>
      <c r="AG635" s="777"/>
      <c r="AH635" s="777"/>
      <c r="AI635" s="777"/>
    </row>
    <row r="636" spans="21:35" ht="12.75">
      <c r="U636" s="762"/>
      <c r="V636" s="761"/>
      <c r="W636" s="760"/>
      <c r="X636" s="777"/>
      <c r="Y636" s="777"/>
      <c r="Z636" s="777"/>
      <c r="AA636" s="777"/>
      <c r="AB636" s="777"/>
      <c r="AC636" s="774"/>
      <c r="AD636" s="777"/>
      <c r="AE636" s="777"/>
      <c r="AF636" s="777"/>
      <c r="AG636" s="777"/>
      <c r="AH636" s="777"/>
      <c r="AI636" s="777"/>
    </row>
    <row r="637" spans="21:35" ht="12.75">
      <c r="U637" s="762"/>
      <c r="V637" s="761"/>
      <c r="W637" s="760"/>
      <c r="X637" s="777"/>
      <c r="Y637" s="777"/>
      <c r="Z637" s="777"/>
      <c r="AA637" s="777"/>
      <c r="AB637" s="777"/>
      <c r="AC637" s="774"/>
      <c r="AD637" s="777"/>
      <c r="AE637" s="777"/>
      <c r="AF637" s="777"/>
      <c r="AG637" s="777"/>
      <c r="AH637" s="777"/>
      <c r="AI637" s="777"/>
    </row>
    <row r="638" spans="21:35" ht="12.75">
      <c r="U638" s="768"/>
      <c r="V638" s="761"/>
      <c r="W638" s="760"/>
      <c r="X638" s="777"/>
      <c r="Y638" s="777"/>
      <c r="Z638" s="777"/>
      <c r="AA638" s="777"/>
      <c r="AB638" s="777"/>
      <c r="AC638" s="774"/>
      <c r="AD638" s="777"/>
      <c r="AE638" s="777"/>
      <c r="AF638" s="777"/>
      <c r="AG638" s="777"/>
      <c r="AH638" s="777"/>
      <c r="AI638" s="777"/>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4"/>
  </sheetPr>
  <dimension ref="A1:BQ638"/>
  <sheetViews>
    <sheetView view="pageBreakPreview" zoomScale="130" zoomScaleNormal="100" zoomScaleSheetLayoutView="130" zoomScalePageLayoutView="70" workbookViewId="0">
      <selection activeCell="V24" sqref="V24"/>
    </sheetView>
  </sheetViews>
  <sheetFormatPr defaultRowHeight="11.25"/>
  <cols>
    <col min="1" max="1" width="43.33203125" style="139" customWidth="1"/>
    <col min="2" max="2" width="24" style="139" customWidth="1"/>
    <col min="3" max="3" width="19" style="139" customWidth="1"/>
    <col min="4" max="4" width="17.6640625" style="139" customWidth="1"/>
    <col min="5" max="5" width="16.33203125" style="139" customWidth="1"/>
    <col min="6" max="6" width="14" style="139" customWidth="1"/>
    <col min="7" max="7" width="11.1640625" style="139" customWidth="1"/>
    <col min="8" max="8" width="12.1640625" style="139" customWidth="1"/>
    <col min="9" max="9" width="9.83203125" style="139" customWidth="1"/>
    <col min="10" max="10" width="12.83203125" style="615" customWidth="1"/>
    <col min="11" max="11" width="1.5" style="539" customWidth="1"/>
    <col min="12" max="14" width="9.33203125" style="742"/>
    <col min="15" max="15" width="10.6640625" style="742" bestFit="1" customWidth="1"/>
    <col min="16" max="16" width="9.33203125" style="742"/>
    <col min="17" max="17" width="14.33203125" style="742" customWidth="1"/>
    <col min="18" max="18" width="12" style="742" customWidth="1"/>
    <col min="19" max="35" width="9.33203125" style="742"/>
    <col min="36" max="36" width="9.33203125" style="760"/>
    <col min="37" max="60" width="9.33203125" style="742"/>
    <col min="61" max="69" width="9.33203125" style="362"/>
    <col min="70" max="16384" width="9.33203125" style="139"/>
  </cols>
  <sheetData>
    <row r="1" spans="1:58" ht="14.1" customHeight="1">
      <c r="A1" s="190"/>
      <c r="B1" s="191"/>
      <c r="C1" s="191"/>
      <c r="D1" s="191"/>
      <c r="E1" s="191"/>
      <c r="F1" s="191"/>
      <c r="G1" s="192"/>
      <c r="H1" s="192"/>
      <c r="I1" s="193"/>
      <c r="J1" s="600"/>
      <c r="K1" s="601"/>
    </row>
    <row r="2" spans="1:58" ht="14.1" customHeight="1">
      <c r="A2" s="194"/>
      <c r="B2" s="195"/>
      <c r="C2" s="195"/>
      <c r="D2" s="195"/>
      <c r="E2" s="195"/>
      <c r="F2" s="195"/>
      <c r="G2" s="196"/>
      <c r="H2" s="196"/>
      <c r="I2" s="196"/>
      <c r="J2" s="602"/>
      <c r="K2" s="603"/>
    </row>
    <row r="3" spans="1:58" ht="14.1" customHeight="1">
      <c r="A3" s="194"/>
      <c r="B3" s="195"/>
      <c r="C3" s="195"/>
      <c r="D3" s="195"/>
      <c r="E3" s="195"/>
      <c r="F3" s="195"/>
      <c r="G3" s="196"/>
      <c r="H3" s="196"/>
      <c r="I3" s="196"/>
      <c r="J3" s="602"/>
      <c r="K3" s="603"/>
    </row>
    <row r="4" spans="1:58" ht="24" customHeight="1">
      <c r="A4" s="334"/>
      <c r="B4" s="334"/>
      <c r="C4" s="334"/>
      <c r="D4" s="334"/>
      <c r="E4" s="334"/>
      <c r="F4" s="334"/>
      <c r="G4" s="334"/>
      <c r="H4" s="334"/>
      <c r="I4" s="334"/>
      <c r="J4" s="452"/>
      <c r="K4" s="500"/>
    </row>
    <row r="5" spans="1:58" ht="15.95" customHeight="1">
      <c r="A5" s="197"/>
      <c r="B5" s="198"/>
      <c r="C5" s="200"/>
      <c r="D5" s="201"/>
      <c r="E5" s="201"/>
      <c r="F5" s="199"/>
      <c r="G5" s="202"/>
      <c r="H5" s="202"/>
      <c r="I5" s="203"/>
      <c r="J5" s="452"/>
      <c r="K5" s="500"/>
      <c r="V5" s="761"/>
      <c r="W5" s="760"/>
      <c r="X5" s="762"/>
      <c r="Y5" s="762"/>
      <c r="Z5" s="762"/>
      <c r="AA5" s="762"/>
      <c r="AB5" s="762"/>
      <c r="AC5" s="762"/>
      <c r="AD5" s="762"/>
      <c r="AE5" s="762"/>
      <c r="AF5" s="762"/>
      <c r="AG5" s="762"/>
      <c r="AH5" s="762"/>
      <c r="AI5" s="762"/>
    </row>
    <row r="6" spans="1:58" ht="45.75" customHeight="1">
      <c r="A6" s="197"/>
      <c r="B6" s="410"/>
      <c r="C6" s="410"/>
      <c r="D6" s="411"/>
      <c r="E6" s="411"/>
      <c r="F6" s="199"/>
      <c r="G6" s="202"/>
      <c r="H6" s="202"/>
      <c r="I6" s="203"/>
      <c r="J6" s="452"/>
      <c r="K6" s="501"/>
      <c r="V6" s="761" t="s">
        <v>82</v>
      </c>
      <c r="W6" s="760"/>
      <c r="X6" s="762"/>
      <c r="Y6" s="762"/>
      <c r="Z6" s="762"/>
      <c r="AA6" s="762"/>
      <c r="AB6" s="762"/>
      <c r="AC6" s="762" t="s">
        <v>83</v>
      </c>
      <c r="AD6" s="762"/>
      <c r="AE6" s="762"/>
      <c r="AF6" s="762"/>
      <c r="AG6" s="762"/>
      <c r="AH6" s="762"/>
      <c r="AI6" s="762"/>
    </row>
    <row r="7" spans="1:58" ht="14.25" customHeight="1">
      <c r="A7" s="197"/>
      <c r="B7" s="412"/>
      <c r="C7" s="413"/>
      <c r="D7" s="412"/>
      <c r="E7" s="412"/>
      <c r="F7" s="199"/>
      <c r="G7" s="202"/>
      <c r="H7" s="202"/>
      <c r="I7" s="203"/>
      <c r="J7" s="452"/>
      <c r="K7" s="604"/>
      <c r="V7" s="761"/>
      <c r="W7" s="760"/>
      <c r="X7" s="763"/>
      <c r="Y7" s="763"/>
      <c r="Z7" s="763"/>
      <c r="AA7" s="763"/>
      <c r="AB7" s="763"/>
      <c r="AC7" s="763"/>
      <c r="AD7" s="763"/>
      <c r="AE7" s="763"/>
      <c r="AF7" s="763"/>
      <c r="AG7" s="763"/>
      <c r="AH7" s="763"/>
      <c r="AI7" s="763"/>
    </row>
    <row r="8" spans="1:58" ht="14.25" customHeight="1" thickBot="1">
      <c r="A8" s="197"/>
      <c r="B8" s="412"/>
      <c r="C8" s="413"/>
      <c r="D8" s="412"/>
      <c r="E8" s="412"/>
      <c r="F8" s="199"/>
      <c r="G8" s="202"/>
      <c r="H8" s="202"/>
      <c r="I8" s="203"/>
      <c r="J8" s="452"/>
      <c r="K8" s="605"/>
      <c r="V8" s="764" t="s">
        <v>84</v>
      </c>
      <c r="W8" s="765"/>
      <c r="X8" s="766" t="s">
        <v>85</v>
      </c>
      <c r="Y8" s="766" t="s">
        <v>86</v>
      </c>
      <c r="Z8" s="766" t="s">
        <v>87</v>
      </c>
      <c r="AA8" s="766" t="s">
        <v>88</v>
      </c>
      <c r="AB8" s="766" t="s">
        <v>89</v>
      </c>
      <c r="AC8" s="766" t="s">
        <v>90</v>
      </c>
      <c r="AD8" s="766" t="s">
        <v>91</v>
      </c>
      <c r="AE8" s="766" t="s">
        <v>92</v>
      </c>
      <c r="AF8" s="766" t="s">
        <v>93</v>
      </c>
      <c r="AG8" s="766" t="s">
        <v>94</v>
      </c>
      <c r="AH8" s="766" t="s">
        <v>95</v>
      </c>
      <c r="AI8" s="766" t="s">
        <v>73</v>
      </c>
      <c r="AO8" s="767" t="s">
        <v>97</v>
      </c>
    </row>
    <row r="9" spans="1:58" ht="14.25" customHeight="1">
      <c r="A9" s="197"/>
      <c r="B9" s="412"/>
      <c r="C9" s="413"/>
      <c r="D9" s="412"/>
      <c r="E9" s="412"/>
      <c r="F9" s="199"/>
      <c r="G9" s="202"/>
      <c r="H9" s="202"/>
      <c r="I9" s="203"/>
      <c r="J9" s="452"/>
      <c r="K9" s="605"/>
      <c r="U9" s="768">
        <v>2014</v>
      </c>
      <c r="V9" s="769">
        <v>1</v>
      </c>
      <c r="W9" s="760"/>
      <c r="X9" s="770">
        <v>45.814286095755399</v>
      </c>
      <c r="Y9" s="770">
        <v>104.61314283098464</v>
      </c>
      <c r="Z9" s="770">
        <v>31.571999686104871</v>
      </c>
      <c r="AA9" s="770">
        <v>17.96414253</v>
      </c>
      <c r="AB9" s="770">
        <v>11.870428698403462</v>
      </c>
      <c r="AC9" s="771">
        <v>299.47557503836458</v>
      </c>
      <c r="AD9" s="770">
        <v>98.19285714285715</v>
      </c>
      <c r="AE9" s="770">
        <v>24.754285948617071</v>
      </c>
      <c r="AF9" s="770">
        <v>14.002857208251942</v>
      </c>
      <c r="AG9" s="770">
        <v>4.2468571322304829</v>
      </c>
      <c r="AH9" s="770">
        <v>341.09000069754433</v>
      </c>
      <c r="AI9" s="770">
        <v>107.01071384974837</v>
      </c>
      <c r="AO9" s="767" t="s">
        <v>98</v>
      </c>
      <c r="AW9" s="767" t="s">
        <v>99</v>
      </c>
      <c r="BC9" s="772" t="s">
        <v>100</v>
      </c>
    </row>
    <row r="10" spans="1:58" ht="14.25" customHeight="1">
      <c r="A10" s="197"/>
      <c r="B10" s="412"/>
      <c r="C10" s="413"/>
      <c r="D10" s="412"/>
      <c r="E10" s="412"/>
      <c r="F10" s="199"/>
      <c r="G10" s="202"/>
      <c r="H10" s="202"/>
      <c r="I10" s="203"/>
      <c r="J10" s="452"/>
      <c r="K10" s="606"/>
      <c r="U10" s="762"/>
      <c r="V10" s="761"/>
      <c r="W10" s="760"/>
      <c r="X10" s="773">
        <v>57.100000108991324</v>
      </c>
      <c r="Y10" s="773">
        <v>101.16556985037651</v>
      </c>
      <c r="Z10" s="773">
        <v>18.800000054495627</v>
      </c>
      <c r="AA10" s="773">
        <v>18.098571368626171</v>
      </c>
      <c r="AB10" s="773">
        <v>13.948571205139114</v>
      </c>
      <c r="AC10" s="774">
        <v>381.51428222656199</v>
      </c>
      <c r="AD10" s="773">
        <v>193.07428414480972</v>
      </c>
      <c r="AE10" s="773">
        <v>29.882857186453634</v>
      </c>
      <c r="AF10" s="773">
        <v>14.230000087193057</v>
      </c>
      <c r="AG10" s="773">
        <v>2.1289999825613801</v>
      </c>
      <c r="AH10" s="773">
        <v>258.36142839704183</v>
      </c>
      <c r="AI10" s="773">
        <v>87.34771401541569</v>
      </c>
      <c r="AP10" s="775">
        <v>2014</v>
      </c>
      <c r="AQ10" s="775">
        <v>2015</v>
      </c>
      <c r="AR10" s="775">
        <v>2016</v>
      </c>
      <c r="AS10" s="775">
        <v>2017</v>
      </c>
      <c r="AX10" s="775">
        <v>2014</v>
      </c>
      <c r="AY10" s="775">
        <v>2015</v>
      </c>
      <c r="AZ10" s="775">
        <v>2016</v>
      </c>
      <c r="BA10" s="775">
        <v>2017</v>
      </c>
      <c r="BC10" s="775">
        <v>2014</v>
      </c>
      <c r="BD10" s="775">
        <v>2015</v>
      </c>
      <c r="BE10" s="775">
        <v>2016</v>
      </c>
      <c r="BF10" s="775">
        <v>2017</v>
      </c>
    </row>
    <row r="11" spans="1:58" ht="14.25" customHeight="1">
      <c r="A11" s="197"/>
      <c r="B11" s="412"/>
      <c r="C11" s="413"/>
      <c r="D11" s="412"/>
      <c r="E11" s="412"/>
      <c r="F11" s="199"/>
      <c r="G11" s="202"/>
      <c r="H11" s="202"/>
      <c r="I11" s="203"/>
      <c r="J11" s="452"/>
      <c r="K11" s="607"/>
      <c r="N11" s="758"/>
      <c r="O11" s="758"/>
      <c r="P11" s="758"/>
      <c r="Q11" s="759"/>
      <c r="R11" s="759"/>
      <c r="U11" s="762"/>
      <c r="V11" s="761"/>
      <c r="W11" s="760"/>
      <c r="X11" s="773">
        <v>82.4</v>
      </c>
      <c r="Y11" s="773">
        <v>111.64</v>
      </c>
      <c r="Z11" s="773">
        <v>24.53</v>
      </c>
      <c r="AA11" s="773">
        <v>25.12</v>
      </c>
      <c r="AB11" s="773">
        <v>21.56</v>
      </c>
      <c r="AC11" s="774">
        <v>431.35</v>
      </c>
      <c r="AD11" s="773">
        <v>173.3</v>
      </c>
      <c r="AE11" s="773">
        <v>37.090000000000003</v>
      </c>
      <c r="AF11" s="773">
        <v>19.02</v>
      </c>
      <c r="AG11" s="773">
        <v>5.39</v>
      </c>
      <c r="AH11" s="773">
        <v>372.98</v>
      </c>
      <c r="AI11" s="773">
        <v>113.44</v>
      </c>
      <c r="AO11" s="776">
        <v>1</v>
      </c>
      <c r="AP11" s="777">
        <v>133.74</v>
      </c>
      <c r="AQ11" s="777">
        <v>120.986000061035</v>
      </c>
      <c r="AR11" s="778">
        <v>138.54</v>
      </c>
      <c r="AS11" s="742">
        <v>93.1</v>
      </c>
      <c r="AW11" s="776">
        <v>1</v>
      </c>
      <c r="AX11" s="777">
        <v>111.015998840332</v>
      </c>
      <c r="AY11" s="777">
        <v>98.037002563476506</v>
      </c>
      <c r="AZ11" s="778">
        <v>119.86</v>
      </c>
      <c r="BA11" s="742">
        <v>27.56</v>
      </c>
      <c r="BB11" s="776">
        <v>1</v>
      </c>
      <c r="BC11" s="779">
        <v>176.68799662590013</v>
      </c>
      <c r="BD11" s="780">
        <v>77.525999411940418</v>
      </c>
      <c r="BE11" s="781">
        <v>150.22999999999999</v>
      </c>
      <c r="BF11" s="742">
        <v>122.2</v>
      </c>
    </row>
    <row r="12" spans="1:58" ht="14.25" customHeight="1">
      <c r="A12" s="197"/>
      <c r="B12" s="412"/>
      <c r="C12" s="413"/>
      <c r="D12" s="412"/>
      <c r="E12" s="412"/>
      <c r="F12" s="199"/>
      <c r="G12" s="202"/>
      <c r="H12" s="202"/>
      <c r="I12" s="203"/>
      <c r="J12" s="452"/>
      <c r="K12" s="607"/>
      <c r="N12" s="758"/>
      <c r="O12" s="758"/>
      <c r="P12" s="758"/>
      <c r="Q12" s="759"/>
      <c r="R12" s="759"/>
      <c r="U12" s="762"/>
      <c r="V12" s="761">
        <v>4</v>
      </c>
      <c r="W12" s="760"/>
      <c r="X12" s="773">
        <v>61.07</v>
      </c>
      <c r="Y12" s="773">
        <v>95.39</v>
      </c>
      <c r="Z12" s="773">
        <v>19.45</v>
      </c>
      <c r="AA12" s="773">
        <v>17.23</v>
      </c>
      <c r="AB12" s="773">
        <v>15.99</v>
      </c>
      <c r="AC12" s="774">
        <v>273.22000000000003</v>
      </c>
      <c r="AD12" s="773">
        <v>127.94</v>
      </c>
      <c r="AE12" s="773">
        <v>28.03</v>
      </c>
      <c r="AF12" s="773">
        <v>19.78</v>
      </c>
      <c r="AG12" s="773">
        <v>2.48</v>
      </c>
      <c r="AH12" s="773">
        <v>269.07</v>
      </c>
      <c r="AI12" s="773">
        <v>134.16999999999999</v>
      </c>
      <c r="AO12" s="776">
        <v>2</v>
      </c>
      <c r="AP12" s="777">
        <v>140.50399780000001</v>
      </c>
      <c r="AQ12" s="777">
        <v>137.12399291992099</v>
      </c>
      <c r="AR12" s="778">
        <v>140.53</v>
      </c>
      <c r="AS12" s="742">
        <v>93.1</v>
      </c>
      <c r="AW12" s="776">
        <v>2</v>
      </c>
      <c r="AX12" s="777">
        <v>111.015998840332</v>
      </c>
      <c r="AY12" s="777">
        <v>126.60299682617099</v>
      </c>
      <c r="AZ12" s="778">
        <v>113.21</v>
      </c>
      <c r="BA12" s="742">
        <v>36.590000000000003</v>
      </c>
      <c r="BB12" s="776">
        <v>2</v>
      </c>
      <c r="BC12" s="779">
        <v>192.07700252532933</v>
      </c>
      <c r="BD12" s="780">
        <v>78.785000398754988</v>
      </c>
      <c r="BE12" s="781">
        <v>145.21</v>
      </c>
      <c r="BF12" s="742">
        <v>136.54</v>
      </c>
    </row>
    <row r="13" spans="1:58" ht="14.25" customHeight="1">
      <c r="A13" s="197"/>
      <c r="B13" s="412"/>
      <c r="C13" s="413"/>
      <c r="D13" s="412"/>
      <c r="E13" s="412"/>
      <c r="F13" s="199"/>
      <c r="G13" s="202"/>
      <c r="H13" s="202"/>
      <c r="I13" s="203"/>
      <c r="J13" s="452"/>
      <c r="K13" s="607"/>
      <c r="N13" s="758"/>
      <c r="O13" s="758"/>
      <c r="P13" s="758"/>
      <c r="Q13" s="759"/>
      <c r="R13" s="759"/>
      <c r="U13" s="761"/>
      <c r="V13" s="761"/>
      <c r="W13" s="760"/>
      <c r="X13" s="773">
        <v>62.75</v>
      </c>
      <c r="Y13" s="773">
        <v>103.58</v>
      </c>
      <c r="Z13" s="773">
        <v>14.62</v>
      </c>
      <c r="AA13" s="773">
        <v>17.52</v>
      </c>
      <c r="AB13" s="773">
        <v>15.91</v>
      </c>
      <c r="AC13" s="774">
        <v>360.15</v>
      </c>
      <c r="AD13" s="773">
        <v>172</v>
      </c>
      <c r="AE13" s="773">
        <v>34.06</v>
      </c>
      <c r="AF13" s="773">
        <v>16.795000000000002</v>
      </c>
      <c r="AG13" s="773">
        <v>1.3140000000000001</v>
      </c>
      <c r="AH13" s="773">
        <v>373.63</v>
      </c>
      <c r="AI13" s="773">
        <v>134.30000000000001</v>
      </c>
      <c r="AO13" s="776">
        <v>3</v>
      </c>
      <c r="AP13" s="777">
        <v>140.5</v>
      </c>
      <c r="AQ13" s="777">
        <v>137.12399291992099</v>
      </c>
      <c r="AR13" s="778">
        <v>140.53</v>
      </c>
      <c r="AS13" s="742">
        <v>98.74</v>
      </c>
      <c r="AW13" s="776">
        <v>3</v>
      </c>
      <c r="AX13" s="777">
        <v>152.07</v>
      </c>
      <c r="AY13" s="777">
        <v>147.34800720214801</v>
      </c>
      <c r="AZ13" s="778">
        <v>117.64</v>
      </c>
      <c r="BA13" s="742">
        <v>63.18</v>
      </c>
      <c r="BB13" s="776">
        <v>3</v>
      </c>
      <c r="BC13" s="779">
        <v>234.58800000000002</v>
      </c>
      <c r="BD13" s="780">
        <v>76.62799982726554</v>
      </c>
      <c r="BE13" s="781">
        <v>143.88</v>
      </c>
      <c r="BF13" s="742">
        <v>170.81</v>
      </c>
    </row>
    <row r="14" spans="1:58" ht="14.25" customHeight="1">
      <c r="A14" s="197"/>
      <c r="B14" s="412"/>
      <c r="C14" s="413"/>
      <c r="D14" s="412"/>
      <c r="E14" s="412"/>
      <c r="F14" s="199"/>
      <c r="G14" s="202"/>
      <c r="H14" s="202"/>
      <c r="I14" s="203"/>
      <c r="J14" s="452"/>
      <c r="K14" s="607"/>
      <c r="N14" s="758"/>
      <c r="O14" s="758"/>
      <c r="P14" s="758"/>
      <c r="Q14" s="759"/>
      <c r="R14" s="759"/>
      <c r="U14" s="761"/>
      <c r="V14" s="761"/>
      <c r="W14" s="760"/>
      <c r="X14" s="773">
        <v>71.03</v>
      </c>
      <c r="Y14" s="773">
        <v>145.91</v>
      </c>
      <c r="Z14" s="773">
        <v>15.904999999999999</v>
      </c>
      <c r="AA14" s="773">
        <v>18.044</v>
      </c>
      <c r="AB14" s="773">
        <v>14.96</v>
      </c>
      <c r="AC14" s="774">
        <v>369.98</v>
      </c>
      <c r="AD14" s="773">
        <v>175.17</v>
      </c>
      <c r="AE14" s="773">
        <v>43.62</v>
      </c>
      <c r="AF14" s="773">
        <v>14.701000000000001</v>
      </c>
      <c r="AG14" s="773">
        <v>1.1140000000000001</v>
      </c>
      <c r="AH14" s="773">
        <v>404.34</v>
      </c>
      <c r="AI14" s="773">
        <v>129.29</v>
      </c>
      <c r="AO14" s="776">
        <v>4</v>
      </c>
      <c r="AP14" s="777">
        <v>163.19800000000001</v>
      </c>
      <c r="AQ14" s="777">
        <v>150.91200256347599</v>
      </c>
      <c r="AR14" s="778">
        <v>137.44</v>
      </c>
      <c r="AS14" s="742">
        <v>98.74</v>
      </c>
      <c r="AW14" s="776">
        <v>4</v>
      </c>
      <c r="AX14" s="777">
        <v>203.96</v>
      </c>
      <c r="AY14" s="777">
        <v>161.61799619999999</v>
      </c>
      <c r="AZ14" s="778">
        <v>117.64</v>
      </c>
      <c r="BA14" s="742">
        <v>113.21</v>
      </c>
      <c r="BB14" s="776">
        <v>4</v>
      </c>
      <c r="BC14" s="779">
        <v>232.04400016784652</v>
      </c>
      <c r="BD14" s="780">
        <v>82.207001742533564</v>
      </c>
      <c r="BE14" s="781">
        <v>139.38200000000001</v>
      </c>
      <c r="BF14" s="742">
        <v>186.39</v>
      </c>
    </row>
    <row r="15" spans="1:58" ht="14.25" customHeight="1">
      <c r="A15" s="197"/>
      <c r="B15" s="412"/>
      <c r="C15" s="413"/>
      <c r="D15" s="412"/>
      <c r="E15" s="412"/>
      <c r="F15" s="199"/>
      <c r="G15" s="202"/>
      <c r="H15" s="202"/>
      <c r="I15" s="203"/>
      <c r="J15" s="452"/>
      <c r="K15" s="607"/>
      <c r="N15" s="758"/>
      <c r="O15" s="782"/>
      <c r="P15" s="758"/>
      <c r="Q15" s="759"/>
      <c r="R15" s="759"/>
      <c r="U15" s="761"/>
      <c r="V15" s="761"/>
      <c r="W15" s="760"/>
      <c r="X15" s="773">
        <v>79.42857142857136</v>
      </c>
      <c r="Y15" s="773">
        <v>146.2477155412943</v>
      </c>
      <c r="Z15" s="773">
        <v>34.528000150408026</v>
      </c>
      <c r="AA15" s="773">
        <v>19.531571524483784</v>
      </c>
      <c r="AB15" s="773">
        <v>16.602428981235999</v>
      </c>
      <c r="AC15" s="774">
        <v>362.92442975725425</v>
      </c>
      <c r="AD15" s="773">
        <v>172.78000313895041</v>
      </c>
      <c r="AE15" s="773">
        <v>37.718571254185221</v>
      </c>
      <c r="AF15" s="773">
        <v>12.252857208251928</v>
      </c>
      <c r="AG15" s="773">
        <v>1.0977142708642085</v>
      </c>
      <c r="AH15" s="773">
        <v>396.4942801339281</v>
      </c>
      <c r="AI15" s="773">
        <v>108.11000061035121</v>
      </c>
      <c r="AO15" s="776">
        <v>5</v>
      </c>
      <c r="AP15" s="777">
        <v>163.19800000000001</v>
      </c>
      <c r="AQ15" s="777">
        <v>150.91200256347599</v>
      </c>
      <c r="AR15" s="778">
        <v>137.44</v>
      </c>
      <c r="AS15" s="742">
        <v>125.15</v>
      </c>
      <c r="AW15" s="776">
        <v>5</v>
      </c>
      <c r="AX15" s="777">
        <v>235.55</v>
      </c>
      <c r="AY15" s="777">
        <v>191.21299743652301</v>
      </c>
      <c r="AZ15" s="778">
        <v>133.43</v>
      </c>
      <c r="BA15" s="742">
        <v>156.82</v>
      </c>
      <c r="BB15" s="776">
        <v>5</v>
      </c>
      <c r="BC15" s="779">
        <v>229.71699501037588</v>
      </c>
      <c r="BD15" s="780">
        <v>99.395001649856425</v>
      </c>
      <c r="BE15" s="781">
        <v>135.79099489999999</v>
      </c>
      <c r="BF15" s="742">
        <v>204.81</v>
      </c>
    </row>
    <row r="16" spans="1:58" ht="14.25" customHeight="1">
      <c r="A16" s="197"/>
      <c r="B16" s="412"/>
      <c r="C16" s="413"/>
      <c r="D16" s="412"/>
      <c r="E16" s="412"/>
      <c r="F16" s="199"/>
      <c r="G16" s="202"/>
      <c r="H16" s="202"/>
      <c r="I16" s="203"/>
      <c r="J16" s="452"/>
      <c r="K16" s="607"/>
      <c r="U16" s="761"/>
      <c r="V16" s="761">
        <v>8</v>
      </c>
      <c r="W16" s="760"/>
      <c r="X16" s="773">
        <v>95.671427045549564</v>
      </c>
      <c r="Y16" s="773">
        <v>310.30528479999998</v>
      </c>
      <c r="Z16" s="773">
        <v>123.4721418</v>
      </c>
      <c r="AA16" s="773">
        <v>21.873999999999999</v>
      </c>
      <c r="AB16" s="773">
        <v>19.75271429</v>
      </c>
      <c r="AC16" s="774">
        <v>428.29571529999998</v>
      </c>
      <c r="AD16" s="773">
        <v>191.44571139999999</v>
      </c>
      <c r="AE16" s="773">
        <v>49.187142510000001</v>
      </c>
      <c r="AF16" s="773">
        <v>12.017142979999999</v>
      </c>
      <c r="AG16" s="773">
        <v>1.644428577</v>
      </c>
      <c r="AH16" s="773">
        <v>277.80142869999997</v>
      </c>
      <c r="AI16" s="773">
        <v>81.150284900000003</v>
      </c>
      <c r="AO16" s="776">
        <v>6</v>
      </c>
      <c r="AP16" s="777">
        <v>163.19800000000001</v>
      </c>
      <c r="AQ16" s="777">
        <v>170.628005981445</v>
      </c>
      <c r="AR16" s="778">
        <v>137.44</v>
      </c>
      <c r="AS16" s="742">
        <v>125.15</v>
      </c>
      <c r="AW16" s="776">
        <v>6</v>
      </c>
      <c r="AX16" s="777">
        <v>257.39999999999998</v>
      </c>
      <c r="AY16" s="777">
        <v>216.95199584960901</v>
      </c>
      <c r="AZ16" s="778">
        <v>159.21</v>
      </c>
      <c r="BA16" s="742">
        <v>168.88</v>
      </c>
      <c r="BB16" s="776">
        <v>6</v>
      </c>
      <c r="BC16" s="779">
        <v>228.29300178527819</v>
      </c>
      <c r="BD16" s="780">
        <v>122.14100027084339</v>
      </c>
      <c r="BE16" s="781">
        <v>150.04800030000001</v>
      </c>
      <c r="BF16" s="742">
        <v>201.83</v>
      </c>
    </row>
    <row r="17" spans="1:69" ht="14.25" customHeight="1">
      <c r="A17" s="1174" t="s">
        <v>827</v>
      </c>
      <c r="B17" s="412"/>
      <c r="C17" s="413"/>
      <c r="D17" s="412"/>
      <c r="E17" s="412"/>
      <c r="F17" s="199"/>
      <c r="G17" s="202"/>
      <c r="H17" s="202"/>
      <c r="I17" s="203"/>
      <c r="J17" s="452"/>
      <c r="K17" s="607"/>
      <c r="U17" s="761"/>
      <c r="V17" s="761"/>
      <c r="W17" s="760"/>
      <c r="X17" s="773">
        <v>101.84</v>
      </c>
      <c r="Y17" s="773">
        <v>232.7</v>
      </c>
      <c r="Z17" s="773">
        <v>127.05</v>
      </c>
      <c r="AA17" s="773">
        <v>25.35</v>
      </c>
      <c r="AB17" s="773">
        <v>21.95</v>
      </c>
      <c r="AC17" s="774">
        <v>383.16</v>
      </c>
      <c r="AD17" s="773">
        <v>140.93</v>
      </c>
      <c r="AE17" s="773">
        <v>38.619999999999997</v>
      </c>
      <c r="AF17" s="773">
        <v>12</v>
      </c>
      <c r="AG17" s="773">
        <v>1.43</v>
      </c>
      <c r="AH17" s="773">
        <v>179.2</v>
      </c>
      <c r="AI17" s="773">
        <v>58.33</v>
      </c>
      <c r="AO17" s="776">
        <v>7</v>
      </c>
      <c r="AP17" s="777">
        <v>180.73800659179599</v>
      </c>
      <c r="AQ17" s="777">
        <v>170.628005981445</v>
      </c>
      <c r="AR17" s="778">
        <v>151.05000000000001</v>
      </c>
      <c r="AS17" s="742">
        <v>142.99</v>
      </c>
      <c r="AW17" s="776">
        <v>7</v>
      </c>
      <c r="AX17" s="777">
        <v>300.037994384765</v>
      </c>
      <c r="AY17" s="777">
        <v>240.95399475097599</v>
      </c>
      <c r="AZ17" s="778">
        <v>186.18</v>
      </c>
      <c r="BA17" s="742">
        <v>196.28</v>
      </c>
      <c r="BB17" s="776">
        <v>7</v>
      </c>
      <c r="BC17" s="779">
        <v>224.18200111389126</v>
      </c>
      <c r="BD17" s="780">
        <v>164.75300073623634</v>
      </c>
      <c r="BE17" s="781">
        <v>174.31999970000001</v>
      </c>
      <c r="BF17" s="742">
        <v>199.6</v>
      </c>
    </row>
    <row r="18" spans="1:69" ht="14.25" customHeight="1">
      <c r="B18" s="412"/>
      <c r="C18" s="413"/>
      <c r="D18" s="412"/>
      <c r="E18" s="412"/>
      <c r="F18" s="199"/>
      <c r="G18" s="202"/>
      <c r="H18" s="202"/>
      <c r="I18" s="203"/>
      <c r="J18" s="452"/>
      <c r="K18" s="502"/>
      <c r="U18" s="761"/>
      <c r="V18" s="761"/>
      <c r="W18" s="760"/>
      <c r="X18" s="773">
        <v>111.7285712</v>
      </c>
      <c r="Y18" s="773">
        <v>313.02366640000002</v>
      </c>
      <c r="Z18" s="773">
        <v>102.4850019</v>
      </c>
      <c r="AA18" s="773">
        <v>32.583857129999998</v>
      </c>
      <c r="AB18" s="773">
        <v>16.16099998</v>
      </c>
      <c r="AC18" s="774">
        <v>557.40757099999996</v>
      </c>
      <c r="AD18" s="773">
        <v>175.57571630000001</v>
      </c>
      <c r="AE18" s="773">
        <v>47.68142864</v>
      </c>
      <c r="AF18" s="773">
        <v>12.001428600000001</v>
      </c>
      <c r="AG18" s="773">
        <v>1.4118571280000001</v>
      </c>
      <c r="AH18" s="773">
        <v>158.30857409999999</v>
      </c>
      <c r="AI18" s="773">
        <v>48.130142759999998</v>
      </c>
      <c r="AO18" s="776">
        <v>8</v>
      </c>
      <c r="AP18" s="777">
        <v>199.62100219999999</v>
      </c>
      <c r="AQ18" s="777">
        <v>170.628005981445</v>
      </c>
      <c r="AR18" s="778">
        <v>151.05000000000001</v>
      </c>
      <c r="AS18" s="742">
        <v>142.99</v>
      </c>
      <c r="AW18" s="776">
        <v>8</v>
      </c>
      <c r="AX18" s="777">
        <v>326.67999270000001</v>
      </c>
      <c r="AY18" s="777">
        <v>240.95399475097599</v>
      </c>
      <c r="AZ18" s="778">
        <v>206.54</v>
      </c>
      <c r="BA18" s="742">
        <v>230.19</v>
      </c>
      <c r="BB18" s="776">
        <v>8</v>
      </c>
      <c r="BC18" s="779">
        <v>220.41400382999998</v>
      </c>
      <c r="BD18" s="780">
        <v>173.15699958801241</v>
      </c>
      <c r="BE18" s="781">
        <v>262.93500039999998</v>
      </c>
      <c r="BF18" s="742">
        <v>214.34</v>
      </c>
    </row>
    <row r="19" spans="1:69" ht="14.25" customHeight="1">
      <c r="A19" s="197"/>
      <c r="B19" s="412"/>
      <c r="C19" s="413"/>
      <c r="D19" s="412"/>
      <c r="E19" s="412"/>
      <c r="F19" s="199"/>
      <c r="G19" s="202"/>
      <c r="H19" s="202"/>
      <c r="I19" s="203"/>
      <c r="J19" s="452" t="s">
        <v>643</v>
      </c>
      <c r="K19" s="502"/>
      <c r="U19" s="761"/>
      <c r="V19" s="761"/>
      <c r="W19" s="760"/>
      <c r="X19" s="773">
        <v>107.21428571428528</v>
      </c>
      <c r="Y19" s="773">
        <v>264.70640258789024</v>
      </c>
      <c r="Z19" s="773">
        <v>100.62920074462855</v>
      </c>
      <c r="AA19" s="773">
        <v>35.707000187465077</v>
      </c>
      <c r="AB19" s="773">
        <v>20.230571338108572</v>
      </c>
      <c r="AC19" s="774">
        <v>738.35199846540127</v>
      </c>
      <c r="AD19" s="773">
        <v>222.98999895368257</v>
      </c>
      <c r="AE19" s="773">
        <v>58.7428567068917</v>
      </c>
      <c r="AF19" s="773">
        <v>11.715714318411687</v>
      </c>
      <c r="AG19" s="773">
        <v>1.4087142603737945</v>
      </c>
      <c r="AH19" s="773">
        <v>187.32428414480987</v>
      </c>
      <c r="AI19" s="773">
        <v>66.01142992292128</v>
      </c>
      <c r="AO19" s="776">
        <v>9</v>
      </c>
      <c r="AP19" s="777">
        <v>199.62100219999999</v>
      </c>
      <c r="AQ19" s="777">
        <v>185.25</v>
      </c>
      <c r="AR19" s="778">
        <v>165.01</v>
      </c>
      <c r="AS19" s="742">
        <v>159.53</v>
      </c>
      <c r="AW19" s="776">
        <v>9</v>
      </c>
      <c r="AX19" s="777">
        <v>332.71</v>
      </c>
      <c r="AY19" s="777">
        <v>274.18798828125</v>
      </c>
      <c r="AZ19" s="778">
        <v>240.95</v>
      </c>
      <c r="BA19" s="742">
        <v>249.13</v>
      </c>
      <c r="BB19" s="776">
        <v>9</v>
      </c>
      <c r="BC19" s="779">
        <v>218.33100054931617</v>
      </c>
      <c r="BD19" s="780">
        <v>186.28200244903536</v>
      </c>
      <c r="BE19" s="781">
        <v>279.08800120000001</v>
      </c>
      <c r="BF19" s="742">
        <v>250.89</v>
      </c>
    </row>
    <row r="20" spans="1:69" ht="14.25" customHeight="1">
      <c r="A20" s="197"/>
      <c r="B20" s="412"/>
      <c r="C20" s="413"/>
      <c r="D20" s="412"/>
      <c r="E20" s="412"/>
      <c r="F20" s="199"/>
      <c r="G20" s="202"/>
      <c r="H20" s="202"/>
      <c r="I20" s="203"/>
      <c r="J20" s="452"/>
      <c r="K20" s="608"/>
      <c r="U20" s="761"/>
      <c r="V20" s="761">
        <v>12</v>
      </c>
      <c r="W20" s="760"/>
      <c r="X20" s="773">
        <v>105.2142846</v>
      </c>
      <c r="Y20" s="773">
        <v>260.1815709</v>
      </c>
      <c r="Z20" s="773">
        <v>165.7174268</v>
      </c>
      <c r="AA20" s="773">
        <v>31.82685661</v>
      </c>
      <c r="AB20" s="773">
        <v>9.8735712600000003</v>
      </c>
      <c r="AC20" s="774">
        <v>531.9642857</v>
      </c>
      <c r="AD20" s="773">
        <v>193.36714169999999</v>
      </c>
      <c r="AE20" s="773">
        <v>60.019999910000003</v>
      </c>
      <c r="AF20" s="773">
        <v>11.001428600000001</v>
      </c>
      <c r="AG20" s="773">
        <v>1.3644285709999999</v>
      </c>
      <c r="AH20" s="773">
        <v>215.06571310000001</v>
      </c>
      <c r="AI20" s="773">
        <v>62.787142070000002</v>
      </c>
      <c r="AO20" s="776">
        <v>10</v>
      </c>
      <c r="AP20" s="777">
        <v>199.62100219999999</v>
      </c>
      <c r="AQ20" s="777">
        <v>185.25</v>
      </c>
      <c r="AR20" s="778">
        <v>165.01</v>
      </c>
      <c r="AS20" s="742">
        <v>159.53</v>
      </c>
      <c r="AW20" s="776">
        <v>10</v>
      </c>
      <c r="AX20" s="777">
        <v>332.70800780000002</v>
      </c>
      <c r="AY20" s="777">
        <v>288.45</v>
      </c>
      <c r="AZ20" s="778">
        <v>279.86</v>
      </c>
      <c r="BA20" s="742">
        <v>311.77999999999997</v>
      </c>
      <c r="BB20" s="776">
        <v>10</v>
      </c>
      <c r="BC20" s="779">
        <v>215.62899492000003</v>
      </c>
      <c r="BD20" s="780">
        <v>223.25000000000003</v>
      </c>
      <c r="BE20" s="781">
        <v>283.7940006</v>
      </c>
      <c r="BF20" s="742">
        <v>299</v>
      </c>
    </row>
    <row r="21" spans="1:69" s="162" customFormat="1" ht="14.25" customHeight="1">
      <c r="A21" s="244"/>
      <c r="B21" s="412"/>
      <c r="C21" s="413"/>
      <c r="D21" s="412"/>
      <c r="E21" s="412"/>
      <c r="F21" s="199"/>
      <c r="G21" s="202"/>
      <c r="H21" s="202"/>
      <c r="I21" s="203"/>
      <c r="J21" s="452"/>
      <c r="K21" s="502"/>
      <c r="L21" s="744"/>
      <c r="M21" s="744"/>
      <c r="N21" s="744"/>
      <c r="O21" s="744"/>
      <c r="P21" s="744"/>
      <c r="Q21" s="744"/>
      <c r="R21" s="744"/>
      <c r="S21" s="744"/>
      <c r="T21" s="744"/>
      <c r="U21" s="761"/>
      <c r="V21" s="761"/>
      <c r="W21" s="760"/>
      <c r="X21" s="773">
        <v>85.84</v>
      </c>
      <c r="Y21" s="773">
        <v>163.47999999999999</v>
      </c>
      <c r="Z21" s="773">
        <v>81.83</v>
      </c>
      <c r="AA21" s="773">
        <v>24.225000000000001</v>
      </c>
      <c r="AB21" s="773">
        <v>10.32</v>
      </c>
      <c r="AC21" s="774">
        <v>277.75099999999998</v>
      </c>
      <c r="AD21" s="773">
        <v>132.26300000000001</v>
      </c>
      <c r="AE21" s="773">
        <v>35.963999999999999</v>
      </c>
      <c r="AF21" s="773">
        <v>10.43</v>
      </c>
      <c r="AG21" s="773">
        <v>1.35</v>
      </c>
      <c r="AH21" s="773">
        <v>145.36000000000001</v>
      </c>
      <c r="AI21" s="773">
        <v>49.43</v>
      </c>
      <c r="AJ21" s="744"/>
      <c r="AK21" s="744"/>
      <c r="AL21" s="744"/>
      <c r="AM21" s="744"/>
      <c r="AN21" s="744"/>
      <c r="AO21" s="776">
        <v>11</v>
      </c>
      <c r="AP21" s="777">
        <v>218.65400695800699</v>
      </c>
      <c r="AQ21" s="777">
        <v>203.9</v>
      </c>
      <c r="AR21" s="778">
        <v>186.45</v>
      </c>
      <c r="AS21" s="744">
        <v>184.94</v>
      </c>
      <c r="AT21" s="744"/>
      <c r="AU21" s="744"/>
      <c r="AV21" s="744"/>
      <c r="AW21" s="776">
        <v>11</v>
      </c>
      <c r="AX21" s="777">
        <v>363.43499755859301</v>
      </c>
      <c r="AY21" s="777">
        <v>311.77999999999997</v>
      </c>
      <c r="AZ21" s="778">
        <v>308.83</v>
      </c>
      <c r="BA21" s="744">
        <v>332.71</v>
      </c>
      <c r="BB21" s="776">
        <v>11</v>
      </c>
      <c r="BC21" s="779">
        <v>222.04299736022926</v>
      </c>
      <c r="BD21" s="780">
        <v>237.42999999999998</v>
      </c>
      <c r="BE21" s="781">
        <v>286.24</v>
      </c>
      <c r="BF21" s="744">
        <v>321.02999999999997</v>
      </c>
      <c r="BG21" s="744"/>
      <c r="BH21" s="744"/>
      <c r="BI21" s="357"/>
      <c r="BJ21" s="357"/>
      <c r="BK21" s="357"/>
      <c r="BL21" s="357"/>
      <c r="BM21" s="357"/>
      <c r="BN21" s="357"/>
      <c r="BO21" s="357"/>
      <c r="BP21" s="357"/>
      <c r="BQ21" s="357"/>
    </row>
    <row r="22" spans="1:69" s="162" customFormat="1" ht="14.25" customHeight="1">
      <c r="A22" s="244"/>
      <c r="B22" s="412"/>
      <c r="C22" s="413"/>
      <c r="D22" s="412"/>
      <c r="E22" s="412"/>
      <c r="F22" s="199"/>
      <c r="G22" s="202"/>
      <c r="H22" s="202"/>
      <c r="I22" s="203"/>
      <c r="J22" s="452"/>
      <c r="K22" s="502"/>
      <c r="L22" s="744"/>
      <c r="M22" s="744"/>
      <c r="N22" s="744"/>
      <c r="O22" s="744"/>
      <c r="P22" s="744"/>
      <c r="Q22" s="744"/>
      <c r="R22" s="744"/>
      <c r="S22" s="744"/>
      <c r="T22" s="744"/>
      <c r="U22" s="761"/>
      <c r="V22" s="761"/>
      <c r="W22" s="760"/>
      <c r="X22" s="773">
        <v>60.343000000000004</v>
      </c>
      <c r="Y22" s="773">
        <v>101.372</v>
      </c>
      <c r="Z22" s="773">
        <v>38.957999999999998</v>
      </c>
      <c r="AA22" s="773">
        <v>17.963999999999999</v>
      </c>
      <c r="AB22" s="773">
        <v>11.87</v>
      </c>
      <c r="AC22" s="774">
        <v>251.89099999999999</v>
      </c>
      <c r="AD22" s="773">
        <v>209.01</v>
      </c>
      <c r="AE22" s="773">
        <v>24.754000000000001</v>
      </c>
      <c r="AF22" s="773">
        <v>9.0090000000000003</v>
      </c>
      <c r="AG22" s="773">
        <v>1.3260000000000001</v>
      </c>
      <c r="AH22" s="773">
        <v>124.146</v>
      </c>
      <c r="AI22" s="773">
        <v>54.344000000000001</v>
      </c>
      <c r="AJ22" s="744"/>
      <c r="AK22" s="744"/>
      <c r="AL22" s="744"/>
      <c r="AM22" s="744"/>
      <c r="AN22" s="744"/>
      <c r="AO22" s="776">
        <v>12</v>
      </c>
      <c r="AP22" s="777">
        <v>218.65400695800699</v>
      </c>
      <c r="AQ22" s="777">
        <v>203.9</v>
      </c>
      <c r="AR22" s="778">
        <v>186.45</v>
      </c>
      <c r="AS22" s="744">
        <v>184.94</v>
      </c>
      <c r="AT22" s="744"/>
      <c r="AU22" s="744"/>
      <c r="AV22" s="744"/>
      <c r="AW22" s="776">
        <v>12</v>
      </c>
      <c r="AX22" s="777">
        <v>404.84201050000001</v>
      </c>
      <c r="AY22" s="777">
        <v>314.74099731445301</v>
      </c>
      <c r="AZ22" s="778">
        <v>308.83</v>
      </c>
      <c r="BA22" s="744">
        <v>344.88</v>
      </c>
      <c r="BB22" s="776">
        <v>12</v>
      </c>
      <c r="BC22" s="779">
        <v>222.46699903000001</v>
      </c>
      <c r="BD22" s="780">
        <v>259.42500019073447</v>
      </c>
      <c r="BE22" s="781">
        <v>285.0129948</v>
      </c>
      <c r="BF22" s="744">
        <v>332.35</v>
      </c>
      <c r="BG22" s="744"/>
      <c r="BH22" s="744"/>
      <c r="BI22" s="357"/>
      <c r="BJ22" s="357"/>
      <c r="BK22" s="357"/>
      <c r="BL22" s="357"/>
      <c r="BM22" s="357"/>
      <c r="BN22" s="357"/>
      <c r="BO22" s="357"/>
      <c r="BP22" s="357"/>
      <c r="BQ22" s="357"/>
    </row>
    <row r="23" spans="1:69" s="162" customFormat="1" ht="14.25" customHeight="1">
      <c r="A23" s="244"/>
      <c r="B23" s="412"/>
      <c r="C23" s="413"/>
      <c r="D23" s="412"/>
      <c r="E23" s="412"/>
      <c r="F23" s="199"/>
      <c r="G23" s="202"/>
      <c r="H23" s="202"/>
      <c r="I23" s="203"/>
      <c r="J23" s="452"/>
      <c r="K23" s="502"/>
      <c r="L23" s="744"/>
      <c r="M23" s="744"/>
      <c r="N23" s="744"/>
      <c r="O23" s="744"/>
      <c r="P23" s="744"/>
      <c r="Q23" s="744"/>
      <c r="R23" s="744"/>
      <c r="S23" s="744"/>
      <c r="T23" s="744"/>
      <c r="U23" s="761"/>
      <c r="V23" s="761"/>
      <c r="W23" s="760"/>
      <c r="X23" s="773">
        <v>45.5</v>
      </c>
      <c r="Y23" s="773">
        <v>86.66</v>
      </c>
      <c r="Z23" s="773">
        <v>30.167999999999999</v>
      </c>
      <c r="AA23" s="773">
        <v>15.83</v>
      </c>
      <c r="AB23" s="773">
        <v>10.039999999999999</v>
      </c>
      <c r="AC23" s="774">
        <v>183.58199999999999</v>
      </c>
      <c r="AD23" s="773">
        <v>95.99</v>
      </c>
      <c r="AE23" s="773">
        <v>26.423999999999999</v>
      </c>
      <c r="AF23" s="773">
        <v>9</v>
      </c>
      <c r="AG23" s="773">
        <v>1.319</v>
      </c>
      <c r="AH23" s="773">
        <v>97.190700000000007</v>
      </c>
      <c r="AI23" s="773">
        <v>41.814</v>
      </c>
      <c r="AJ23" s="744"/>
      <c r="AK23" s="744"/>
      <c r="AL23" s="744"/>
      <c r="AM23" s="744"/>
      <c r="AN23" s="744"/>
      <c r="AO23" s="776">
        <v>13</v>
      </c>
      <c r="AP23" s="777">
        <v>220.94</v>
      </c>
      <c r="AQ23" s="777">
        <v>221.62</v>
      </c>
      <c r="AR23" s="778">
        <v>195.65</v>
      </c>
      <c r="AS23" s="744">
        <v>203.73</v>
      </c>
      <c r="AT23" s="744"/>
      <c r="AU23" s="744"/>
      <c r="AV23" s="744"/>
      <c r="AW23" s="776">
        <v>13</v>
      </c>
      <c r="AX23" s="777">
        <v>395.14</v>
      </c>
      <c r="AY23" s="777">
        <v>323.68</v>
      </c>
      <c r="AZ23" s="778">
        <v>308.83</v>
      </c>
      <c r="BA23" s="744">
        <v>338.77</v>
      </c>
      <c r="BB23" s="776">
        <v>13</v>
      </c>
      <c r="BC23" s="779">
        <v>220.64399999999998</v>
      </c>
      <c r="BD23" s="780">
        <v>263.17400000000004</v>
      </c>
      <c r="BE23" s="781">
        <v>279.9690008</v>
      </c>
      <c r="BF23" s="744">
        <v>366.03</v>
      </c>
      <c r="BG23" s="744"/>
      <c r="BH23" s="744"/>
      <c r="BI23" s="357"/>
      <c r="BJ23" s="357"/>
      <c r="BK23" s="357"/>
      <c r="BL23" s="357"/>
      <c r="BM23" s="357"/>
      <c r="BN23" s="357"/>
      <c r="BO23" s="357"/>
      <c r="BP23" s="357"/>
      <c r="BQ23" s="357"/>
    </row>
    <row r="24" spans="1:69" s="162" customFormat="1" ht="14.25" customHeight="1">
      <c r="A24" s="244"/>
      <c r="B24" s="412"/>
      <c r="C24" s="413"/>
      <c r="D24" s="412"/>
      <c r="E24" s="412"/>
      <c r="F24" s="199"/>
      <c r="G24" s="202"/>
      <c r="H24" s="202"/>
      <c r="I24" s="203"/>
      <c r="J24" s="452"/>
      <c r="K24" s="502"/>
      <c r="L24" s="744"/>
      <c r="M24" s="744"/>
      <c r="N24" s="744"/>
      <c r="O24" s="744"/>
      <c r="P24" s="744"/>
      <c r="Q24" s="744"/>
      <c r="R24" s="744"/>
      <c r="S24" s="744"/>
      <c r="T24" s="744"/>
      <c r="U24" s="761"/>
      <c r="V24" s="761">
        <v>16</v>
      </c>
      <c r="W24" s="760"/>
      <c r="X24" s="773">
        <v>43.256999999999998</v>
      </c>
      <c r="Y24" s="773">
        <v>82.16</v>
      </c>
      <c r="Z24" s="773">
        <v>40.76</v>
      </c>
      <c r="AA24" s="773">
        <v>15.3</v>
      </c>
      <c r="AB24" s="773">
        <v>9.1</v>
      </c>
      <c r="AC24" s="774">
        <v>155.88999999999999</v>
      </c>
      <c r="AD24" s="773">
        <v>89.72</v>
      </c>
      <c r="AE24" s="773">
        <v>20.83</v>
      </c>
      <c r="AF24" s="773">
        <v>9</v>
      </c>
      <c r="AG24" s="773">
        <v>1.3069999999999999</v>
      </c>
      <c r="AH24" s="773">
        <v>89.46</v>
      </c>
      <c r="AI24" s="773">
        <v>33.630000000000003</v>
      </c>
      <c r="AJ24" s="744"/>
      <c r="AK24" s="744"/>
      <c r="AL24" s="744"/>
      <c r="AM24" s="744"/>
      <c r="AN24" s="744"/>
      <c r="AO24" s="776">
        <v>14</v>
      </c>
      <c r="AP24" s="777">
        <v>220.94</v>
      </c>
      <c r="AQ24" s="777">
        <v>221.62</v>
      </c>
      <c r="AR24" s="778">
        <v>195.65</v>
      </c>
      <c r="AS24" s="744">
        <v>203.73</v>
      </c>
      <c r="AT24" s="744"/>
      <c r="AU24" s="744"/>
      <c r="AV24" s="744"/>
      <c r="AW24" s="776">
        <v>14</v>
      </c>
      <c r="AX24" s="777">
        <v>376</v>
      </c>
      <c r="AY24" s="777">
        <v>323.68</v>
      </c>
      <c r="AZ24" s="778">
        <v>302.95999999999998</v>
      </c>
      <c r="BA24" s="744">
        <v>338.78</v>
      </c>
      <c r="BB24" s="776">
        <v>14</v>
      </c>
      <c r="BC24" s="779">
        <v>223.27600000000001</v>
      </c>
      <c r="BD24" s="780">
        <v>268.62</v>
      </c>
      <c r="BE24" s="781">
        <v>286.5410023</v>
      </c>
      <c r="BF24" s="744">
        <v>382.58</v>
      </c>
      <c r="BG24" s="744"/>
      <c r="BH24" s="744"/>
      <c r="BI24" s="357"/>
      <c r="BJ24" s="357"/>
      <c r="BK24" s="357"/>
      <c r="BL24" s="357"/>
      <c r="BM24" s="357"/>
      <c r="BN24" s="357"/>
      <c r="BO24" s="357"/>
      <c r="BP24" s="357"/>
      <c r="BQ24" s="357"/>
    </row>
    <row r="25" spans="1:69" s="162" customFormat="1" ht="14.25" customHeight="1">
      <c r="A25" s="244"/>
      <c r="B25" s="412"/>
      <c r="C25" s="413"/>
      <c r="D25" s="412"/>
      <c r="E25" s="412"/>
      <c r="F25" s="199"/>
      <c r="G25" s="202"/>
      <c r="H25" s="202"/>
      <c r="I25" s="203"/>
      <c r="J25" s="452"/>
      <c r="K25" s="502"/>
      <c r="L25" s="744"/>
      <c r="M25" s="744"/>
      <c r="N25" s="744"/>
      <c r="O25" s="744"/>
      <c r="P25" s="744"/>
      <c r="Q25" s="744"/>
      <c r="R25" s="744"/>
      <c r="S25" s="744"/>
      <c r="T25" s="744"/>
      <c r="U25" s="761"/>
      <c r="V25" s="761"/>
      <c r="W25" s="760"/>
      <c r="X25" s="773">
        <v>50.91</v>
      </c>
      <c r="Y25" s="773">
        <v>97.92</v>
      </c>
      <c r="Z25" s="773">
        <v>50.25</v>
      </c>
      <c r="AA25" s="773">
        <v>15.52</v>
      </c>
      <c r="AB25" s="773">
        <v>9.36</v>
      </c>
      <c r="AC25" s="774">
        <v>166.41</v>
      </c>
      <c r="AD25" s="773">
        <v>101.72</v>
      </c>
      <c r="AE25" s="773">
        <v>23.6</v>
      </c>
      <c r="AF25" s="773">
        <v>9.0057144165039045</v>
      </c>
      <c r="AG25" s="773">
        <v>1.42</v>
      </c>
      <c r="AH25" s="773">
        <v>99.16</v>
      </c>
      <c r="AI25" s="773">
        <v>32.46</v>
      </c>
      <c r="AJ25" s="744"/>
      <c r="AK25" s="744"/>
      <c r="AL25" s="744"/>
      <c r="AM25" s="744"/>
      <c r="AN25" s="744"/>
      <c r="AO25" s="776">
        <v>15</v>
      </c>
      <c r="AP25" s="777">
        <v>221.99</v>
      </c>
      <c r="AQ25" s="777">
        <v>226.28</v>
      </c>
      <c r="AR25" s="778">
        <v>201.94</v>
      </c>
      <c r="AS25" s="744">
        <v>203.73</v>
      </c>
      <c r="AT25" s="744"/>
      <c r="AU25" s="744"/>
      <c r="AV25" s="744"/>
      <c r="AW25" s="776">
        <v>15</v>
      </c>
      <c r="AX25" s="777">
        <v>363.43</v>
      </c>
      <c r="AY25" s="777">
        <v>335.74</v>
      </c>
      <c r="AZ25" s="778">
        <v>311.77999999999997</v>
      </c>
      <c r="BA25" s="744">
        <v>347.95</v>
      </c>
      <c r="BB25" s="776">
        <v>15</v>
      </c>
      <c r="BC25" s="779">
        <v>222.00500000000002</v>
      </c>
      <c r="BD25" s="780">
        <v>278.94</v>
      </c>
      <c r="BE25" s="781">
        <v>288.78499979999998</v>
      </c>
      <c r="BF25" s="744">
        <v>385.3</v>
      </c>
      <c r="BG25" s="744"/>
      <c r="BH25" s="744"/>
      <c r="BI25" s="357"/>
      <c r="BJ25" s="357"/>
      <c r="BK25" s="357"/>
      <c r="BL25" s="357"/>
      <c r="BM25" s="357"/>
      <c r="BN25" s="357"/>
      <c r="BO25" s="357"/>
      <c r="BP25" s="357"/>
      <c r="BQ25" s="357"/>
    </row>
    <row r="26" spans="1:69" s="162" customFormat="1" ht="14.25" customHeight="1">
      <c r="A26" s="244"/>
      <c r="B26" s="412"/>
      <c r="C26" s="413"/>
      <c r="D26" s="412"/>
      <c r="E26" s="412"/>
      <c r="F26" s="216"/>
      <c r="G26" s="216"/>
      <c r="H26" s="216"/>
      <c r="I26" s="216"/>
      <c r="J26" s="454"/>
      <c r="K26" s="502"/>
      <c r="L26" s="744"/>
      <c r="M26" s="744"/>
      <c r="N26" s="744"/>
      <c r="O26" s="744"/>
      <c r="P26" s="744"/>
      <c r="Q26" s="744"/>
      <c r="R26" s="744"/>
      <c r="S26" s="744"/>
      <c r="T26" s="744"/>
      <c r="U26" s="761"/>
      <c r="V26" s="761"/>
      <c r="W26" s="760"/>
      <c r="X26" s="773">
        <v>60.1</v>
      </c>
      <c r="Y26" s="773">
        <v>118.21</v>
      </c>
      <c r="Z26" s="773">
        <v>88.1</v>
      </c>
      <c r="AA26" s="773">
        <v>15.59</v>
      </c>
      <c r="AB26" s="773">
        <v>8.8000000000000007</v>
      </c>
      <c r="AC26" s="774">
        <v>178.05</v>
      </c>
      <c r="AD26" s="773">
        <v>95.81</v>
      </c>
      <c r="AE26" s="773">
        <v>22.27</v>
      </c>
      <c r="AF26" s="773">
        <v>9.0057144165039045</v>
      </c>
      <c r="AG26" s="773">
        <v>1.2150000000000001</v>
      </c>
      <c r="AH26" s="773">
        <v>71.319999999999993</v>
      </c>
      <c r="AI26" s="773">
        <v>32.46</v>
      </c>
      <c r="AJ26" s="744"/>
      <c r="AK26" s="744"/>
      <c r="AL26" s="744"/>
      <c r="AM26" s="744"/>
      <c r="AN26" s="744"/>
      <c r="AO26" s="776">
        <v>16</v>
      </c>
      <c r="AP26" s="777">
        <v>221.99</v>
      </c>
      <c r="AQ26" s="777">
        <v>226.28</v>
      </c>
      <c r="AR26" s="778">
        <v>201.94</v>
      </c>
      <c r="AS26" s="744">
        <v>222.8</v>
      </c>
      <c r="AT26" s="744"/>
      <c r="AU26" s="744"/>
      <c r="AV26" s="744"/>
      <c r="AW26" s="776">
        <v>16</v>
      </c>
      <c r="AX26" s="777">
        <v>347.95</v>
      </c>
      <c r="AY26" s="777">
        <v>329.68899540000001</v>
      </c>
      <c r="AZ26" s="778">
        <v>320.69</v>
      </c>
      <c r="BA26" s="744">
        <v>354.11</v>
      </c>
      <c r="BB26" s="776">
        <v>16</v>
      </c>
      <c r="BC26" s="779">
        <v>223.80200000000002</v>
      </c>
      <c r="BD26" s="780">
        <v>283.35699175000002</v>
      </c>
      <c r="BE26" s="781">
        <v>293.26400000000001</v>
      </c>
      <c r="BF26" s="744">
        <v>384.96</v>
      </c>
      <c r="BG26" s="744"/>
      <c r="BH26" s="744"/>
      <c r="BI26" s="357"/>
      <c r="BJ26" s="357"/>
      <c r="BK26" s="357"/>
      <c r="BL26" s="357"/>
      <c r="BM26" s="357"/>
      <c r="BN26" s="357"/>
      <c r="BO26" s="357"/>
      <c r="BP26" s="357"/>
      <c r="BQ26" s="357"/>
    </row>
    <row r="27" spans="1:69" s="162" customFormat="1" ht="14.25" customHeight="1">
      <c r="A27" s="244"/>
      <c r="B27" s="412"/>
      <c r="C27" s="413"/>
      <c r="D27" s="412"/>
      <c r="E27" s="412"/>
      <c r="F27" s="216"/>
      <c r="G27" s="216"/>
      <c r="H27" s="216"/>
      <c r="I27" s="216"/>
      <c r="J27" s="454"/>
      <c r="K27" s="502"/>
      <c r="L27" s="744"/>
      <c r="M27" s="744"/>
      <c r="N27" s="744"/>
      <c r="O27" s="744"/>
      <c r="P27" s="744"/>
      <c r="Q27" s="744"/>
      <c r="R27" s="744"/>
      <c r="S27" s="744"/>
      <c r="T27" s="744"/>
      <c r="U27" s="761"/>
      <c r="V27" s="761"/>
      <c r="W27" s="760"/>
      <c r="X27" s="773">
        <v>51.714286260000002</v>
      </c>
      <c r="Y27" s="773">
        <v>91.569599909999994</v>
      </c>
      <c r="Z27" s="773">
        <v>109.7940002</v>
      </c>
      <c r="AA27" s="773">
        <v>14.470856939999999</v>
      </c>
      <c r="AB27" s="773">
        <v>7.7015714649999998</v>
      </c>
      <c r="AC27" s="774">
        <v>158.61442779999999</v>
      </c>
      <c r="AD27" s="773">
        <v>86.274285449999994</v>
      </c>
      <c r="AE27" s="773">
        <v>20.1857139</v>
      </c>
      <c r="AF27" s="773">
        <v>9</v>
      </c>
      <c r="AG27" s="773">
        <v>1.3400000160000001</v>
      </c>
      <c r="AH27" s="773">
        <v>61.869286670000001</v>
      </c>
      <c r="AI27" s="773">
        <v>18.350000380000001</v>
      </c>
      <c r="AJ27" s="744"/>
      <c r="AK27" s="744"/>
      <c r="AL27" s="744"/>
      <c r="AM27" s="744"/>
      <c r="AN27" s="744"/>
      <c r="AO27" s="776">
        <v>17</v>
      </c>
      <c r="AP27" s="777">
        <v>225.06</v>
      </c>
      <c r="AQ27" s="777">
        <v>228.07400000000001</v>
      </c>
      <c r="AR27" s="778">
        <v>201.94</v>
      </c>
      <c r="AS27" s="744">
        <v>222.8</v>
      </c>
      <c r="AT27" s="744"/>
      <c r="AU27" s="744"/>
      <c r="AV27" s="744"/>
      <c r="AW27" s="776">
        <v>17</v>
      </c>
      <c r="AX27" s="777">
        <v>338.77</v>
      </c>
      <c r="AY27" s="777">
        <v>326.68</v>
      </c>
      <c r="AZ27" s="778">
        <v>326.68</v>
      </c>
      <c r="BA27" s="744">
        <v>351.03</v>
      </c>
      <c r="BB27" s="776">
        <v>17</v>
      </c>
      <c r="BC27" s="779">
        <v>217.49399757385231</v>
      </c>
      <c r="BD27" s="780">
        <v>293.363</v>
      </c>
      <c r="BE27" s="781">
        <v>292.87300069999998</v>
      </c>
      <c r="BF27" s="744">
        <v>381.87</v>
      </c>
      <c r="BG27" s="744"/>
      <c r="BH27" s="744"/>
      <c r="BI27" s="357"/>
      <c r="BJ27" s="357"/>
      <c r="BK27" s="357"/>
      <c r="BL27" s="357"/>
      <c r="BM27" s="357"/>
      <c r="BN27" s="357"/>
      <c r="BO27" s="357"/>
      <c r="BP27" s="357"/>
      <c r="BQ27" s="357"/>
    </row>
    <row r="28" spans="1:69" s="162" customFormat="1" ht="14.25" customHeight="1">
      <c r="A28" s="244"/>
      <c r="B28" s="412"/>
      <c r="C28" s="413"/>
      <c r="D28" s="412"/>
      <c r="E28" s="412"/>
      <c r="F28" s="216"/>
      <c r="G28" s="216"/>
      <c r="H28" s="216"/>
      <c r="I28" s="216"/>
      <c r="J28" s="454"/>
      <c r="K28" s="502"/>
      <c r="L28" s="744"/>
      <c r="M28" s="744"/>
      <c r="N28" s="744"/>
      <c r="O28" s="744"/>
      <c r="P28" s="744"/>
      <c r="Q28" s="744"/>
      <c r="R28" s="744"/>
      <c r="S28" s="744"/>
      <c r="T28" s="744"/>
      <c r="U28" s="761"/>
      <c r="V28" s="761">
        <v>20</v>
      </c>
      <c r="W28" s="760"/>
      <c r="X28" s="773">
        <v>37.44</v>
      </c>
      <c r="Y28" s="773">
        <v>67.650000000000006</v>
      </c>
      <c r="Z28" s="773">
        <v>77.853999999999999</v>
      </c>
      <c r="AA28" s="773">
        <v>12.94</v>
      </c>
      <c r="AB28" s="773">
        <v>5.64</v>
      </c>
      <c r="AC28" s="774">
        <v>121.72</v>
      </c>
      <c r="AD28" s="773">
        <v>79.86</v>
      </c>
      <c r="AE28" s="773">
        <v>19.373000000000001</v>
      </c>
      <c r="AF28" s="773">
        <v>9</v>
      </c>
      <c r="AG28" s="773">
        <v>1.355</v>
      </c>
      <c r="AH28" s="773">
        <v>62.061</v>
      </c>
      <c r="AI28" s="773">
        <v>16.739999999999998</v>
      </c>
      <c r="AJ28" s="744"/>
      <c r="AK28" s="744"/>
      <c r="AL28" s="744"/>
      <c r="AM28" s="744"/>
      <c r="AN28" s="744"/>
      <c r="AO28" s="776">
        <v>18</v>
      </c>
      <c r="AP28" s="777">
        <v>225.06</v>
      </c>
      <c r="AQ28" s="777">
        <v>228.07400000000001</v>
      </c>
      <c r="AR28" s="778">
        <v>207.59</v>
      </c>
      <c r="AS28" s="744">
        <v>225.58</v>
      </c>
      <c r="AT28" s="744"/>
      <c r="AU28" s="744"/>
      <c r="AV28" s="744"/>
      <c r="AW28" s="776">
        <v>18</v>
      </c>
      <c r="AX28" s="777">
        <v>326.67999267578102</v>
      </c>
      <c r="AY28" s="777">
        <v>323.68</v>
      </c>
      <c r="AZ28" s="778">
        <v>314.74</v>
      </c>
      <c r="BA28" s="744">
        <v>354.11</v>
      </c>
      <c r="BB28" s="776">
        <v>18</v>
      </c>
      <c r="BC28" s="779">
        <v>213.5109978485107</v>
      </c>
      <c r="BD28" s="780">
        <v>295.185</v>
      </c>
      <c r="BE28" s="781">
        <v>289.06400009999999</v>
      </c>
      <c r="BF28" s="744">
        <v>382.78</v>
      </c>
      <c r="BG28" s="744"/>
      <c r="BH28" s="744"/>
      <c r="BI28" s="357"/>
      <c r="BJ28" s="357"/>
      <c r="BK28" s="357"/>
      <c r="BL28" s="357"/>
      <c r="BM28" s="357"/>
      <c r="BN28" s="357"/>
      <c r="BO28" s="357"/>
      <c r="BP28" s="357"/>
      <c r="BQ28" s="357"/>
    </row>
    <row r="29" spans="1:69" s="162" customFormat="1" ht="12.75">
      <c r="A29" s="204"/>
      <c r="B29" s="216"/>
      <c r="C29" s="216"/>
      <c r="D29" s="216"/>
      <c r="E29" s="216"/>
      <c r="F29" s="216"/>
      <c r="G29" s="216"/>
      <c r="H29" s="216"/>
      <c r="I29" s="216"/>
      <c r="J29" s="454"/>
      <c r="K29" s="502"/>
      <c r="L29" s="744"/>
      <c r="M29" s="744"/>
      <c r="N29" s="744"/>
      <c r="O29" s="744"/>
      <c r="P29" s="744"/>
      <c r="Q29" s="744"/>
      <c r="R29" s="744"/>
      <c r="S29" s="744"/>
      <c r="T29" s="744"/>
      <c r="U29" s="761"/>
      <c r="V29" s="761"/>
      <c r="W29" s="760"/>
      <c r="X29" s="773">
        <v>27.871428353445829</v>
      </c>
      <c r="Y29" s="773">
        <v>56.340142386300158</v>
      </c>
      <c r="Z29" s="773">
        <v>46.279857635497997</v>
      </c>
      <c r="AA29" s="773">
        <v>12.185285568237273</v>
      </c>
      <c r="AB29" s="773">
        <v>4.946999958583282</v>
      </c>
      <c r="AC29" s="774">
        <v>97.352142333984176</v>
      </c>
      <c r="AD29" s="773">
        <v>59.180000305175732</v>
      </c>
      <c r="AE29" s="773">
        <v>15.218571390424414</v>
      </c>
      <c r="AF29" s="773">
        <v>9.0042858123779261</v>
      </c>
      <c r="AG29" s="773">
        <v>1.5431428466524355</v>
      </c>
      <c r="AH29" s="773">
        <v>58.464999607631093</v>
      </c>
      <c r="AI29" s="773">
        <v>15.350000108991299</v>
      </c>
      <c r="AJ29" s="744"/>
      <c r="AK29" s="744"/>
      <c r="AL29" s="744"/>
      <c r="AM29" s="744"/>
      <c r="AN29" s="744"/>
      <c r="AO29" s="776">
        <v>19</v>
      </c>
      <c r="AP29" s="777">
        <v>225.9400024</v>
      </c>
      <c r="AQ29" s="777">
        <v>229.173</v>
      </c>
      <c r="AR29" s="778">
        <v>207.59</v>
      </c>
      <c r="AS29" s="744">
        <v>225.58</v>
      </c>
      <c r="AT29" s="744"/>
      <c r="AU29" s="744"/>
      <c r="AV29" s="744"/>
      <c r="AW29" s="776">
        <v>19</v>
      </c>
      <c r="AX29" s="777">
        <v>326.67999270000001</v>
      </c>
      <c r="AY29" s="777">
        <v>317.71099853515602</v>
      </c>
      <c r="AZ29" s="778">
        <v>308.83</v>
      </c>
      <c r="BA29" s="744">
        <v>363.43</v>
      </c>
      <c r="BB29" s="776">
        <v>19</v>
      </c>
      <c r="BC29" s="779">
        <v>210.8809986</v>
      </c>
      <c r="BD29" s="780">
        <v>294.39800000000002</v>
      </c>
      <c r="BE29" s="781">
        <v>283.7310013</v>
      </c>
      <c r="BF29" s="744">
        <v>381.92</v>
      </c>
      <c r="BG29" s="744"/>
      <c r="BH29" s="744"/>
      <c r="BI29" s="357"/>
      <c r="BJ29" s="357"/>
      <c r="BK29" s="357"/>
      <c r="BL29" s="357"/>
      <c r="BM29" s="357"/>
      <c r="BN29" s="357"/>
      <c r="BO29" s="357"/>
      <c r="BP29" s="357"/>
      <c r="BQ29" s="357"/>
    </row>
    <row r="30" spans="1:69" s="162" customFormat="1" ht="12.75">
      <c r="A30" s="204"/>
      <c r="B30" s="216"/>
      <c r="C30" s="216"/>
      <c r="D30" s="216"/>
      <c r="E30" s="216"/>
      <c r="F30" s="216"/>
      <c r="G30" s="216"/>
      <c r="H30" s="216"/>
      <c r="I30" s="216"/>
      <c r="J30" s="454"/>
      <c r="K30" s="502"/>
      <c r="L30" s="744"/>
      <c r="M30" s="744"/>
      <c r="N30" s="744"/>
      <c r="O30" s="744"/>
      <c r="P30" s="744"/>
      <c r="Q30" s="744"/>
      <c r="R30" s="744"/>
      <c r="S30" s="744"/>
      <c r="T30" s="744"/>
      <c r="U30" s="761"/>
      <c r="V30" s="761"/>
      <c r="W30" s="760"/>
      <c r="X30" s="773">
        <v>22.73</v>
      </c>
      <c r="Y30" s="773">
        <v>42.3</v>
      </c>
      <c r="Z30" s="773">
        <v>27.998000000000001</v>
      </c>
      <c r="AA30" s="773">
        <v>11.54</v>
      </c>
      <c r="AB30" s="773">
        <v>4.165</v>
      </c>
      <c r="AC30" s="774">
        <v>85.36</v>
      </c>
      <c r="AD30" s="773">
        <v>45.05</v>
      </c>
      <c r="AE30" s="773">
        <v>12.23</v>
      </c>
      <c r="AF30" s="773">
        <v>9</v>
      </c>
      <c r="AG30" s="773">
        <v>1.57</v>
      </c>
      <c r="AH30" s="773">
        <v>45.284999999999997</v>
      </c>
      <c r="AI30" s="773">
        <v>15.35</v>
      </c>
      <c r="AJ30" s="744"/>
      <c r="AK30" s="744"/>
      <c r="AL30" s="744"/>
      <c r="AM30" s="744"/>
      <c r="AN30" s="744"/>
      <c r="AO30" s="776">
        <v>20</v>
      </c>
      <c r="AP30" s="777">
        <v>225.9400024</v>
      </c>
      <c r="AQ30" s="777">
        <v>229.173</v>
      </c>
      <c r="AR30" s="778">
        <v>205.7</v>
      </c>
      <c r="AS30" s="744">
        <v>226.61</v>
      </c>
      <c r="AT30" s="744"/>
      <c r="AU30" s="744"/>
      <c r="AV30" s="744"/>
      <c r="AW30" s="776">
        <v>20</v>
      </c>
      <c r="AX30" s="777">
        <v>323.7</v>
      </c>
      <c r="AY30" s="777">
        <v>320.69100950000001</v>
      </c>
      <c r="AZ30" s="778">
        <v>308.8</v>
      </c>
      <c r="BA30" s="744">
        <v>366.56</v>
      </c>
      <c r="BB30" s="776">
        <v>20</v>
      </c>
      <c r="BC30" s="779">
        <v>207.37700241088851</v>
      </c>
      <c r="BD30" s="780">
        <v>292.23500059000003</v>
      </c>
      <c r="BE30" s="781">
        <v>278.89999999999998</v>
      </c>
      <c r="BF30" s="744">
        <v>379.36</v>
      </c>
      <c r="BG30" s="744"/>
      <c r="BH30" s="744"/>
      <c r="BI30" s="357"/>
      <c r="BJ30" s="357"/>
      <c r="BK30" s="357"/>
      <c r="BL30" s="357"/>
      <c r="BM30" s="357"/>
      <c r="BN30" s="357"/>
      <c r="BO30" s="357"/>
      <c r="BP30" s="357"/>
      <c r="BQ30" s="357"/>
    </row>
    <row r="31" spans="1:69" s="162" customFormat="1" ht="12.75">
      <c r="A31" s="204"/>
      <c r="B31" s="216"/>
      <c r="C31" s="216"/>
      <c r="D31" s="216"/>
      <c r="E31" s="216"/>
      <c r="F31" s="216"/>
      <c r="G31" s="216"/>
      <c r="H31" s="216"/>
      <c r="I31" s="216"/>
      <c r="J31" s="454"/>
      <c r="K31" s="502"/>
      <c r="L31" s="744"/>
      <c r="M31" s="744"/>
      <c r="N31" s="744"/>
      <c r="O31" s="744"/>
      <c r="P31" s="744"/>
      <c r="Q31" s="744"/>
      <c r="R31" s="744"/>
      <c r="S31" s="744"/>
      <c r="T31" s="744"/>
      <c r="U31" s="762"/>
      <c r="V31" s="761"/>
      <c r="W31" s="760"/>
      <c r="X31" s="773">
        <v>19.685714449999999</v>
      </c>
      <c r="Y31" s="773">
        <v>42.036570959999999</v>
      </c>
      <c r="Z31" s="773">
        <v>20.883000240000001</v>
      </c>
      <c r="AA31" s="773">
        <v>10.125571389999999</v>
      </c>
      <c r="AB31" s="773">
        <v>2.893857138</v>
      </c>
      <c r="AC31" s="774">
        <v>79.191714700000006</v>
      </c>
      <c r="AD31" s="773">
        <v>42.964286260000002</v>
      </c>
      <c r="AE31" s="773">
        <v>11.14142854</v>
      </c>
      <c r="AF31" s="773">
        <v>9.0013386860000004</v>
      </c>
      <c r="AG31" s="773">
        <v>1.7202857389999999</v>
      </c>
      <c r="AH31" s="773">
        <v>39.832142419999997</v>
      </c>
      <c r="AI31" s="773">
        <v>11.67585727</v>
      </c>
      <c r="AJ31" s="744"/>
      <c r="AK31" s="744"/>
      <c r="AL31" s="744"/>
      <c r="AM31" s="744"/>
      <c r="AN31" s="744"/>
      <c r="AO31" s="776">
        <v>21</v>
      </c>
      <c r="AP31" s="777">
        <v>225.9400024</v>
      </c>
      <c r="AQ31" s="777">
        <v>229.173</v>
      </c>
      <c r="AR31" s="778">
        <v>205.7</v>
      </c>
      <c r="AS31" s="744">
        <v>226.61</v>
      </c>
      <c r="AT31" s="744"/>
      <c r="AU31" s="744"/>
      <c r="AV31" s="744"/>
      <c r="AW31" s="776">
        <v>21</v>
      </c>
      <c r="AX31" s="777">
        <v>314.74099731445301</v>
      </c>
      <c r="AY31" s="777">
        <v>314.7409973</v>
      </c>
      <c r="AZ31" s="778">
        <v>311.77999999999997</v>
      </c>
      <c r="BA31" s="744">
        <v>357.21</v>
      </c>
      <c r="BB31" s="776">
        <v>21</v>
      </c>
      <c r="BC31" s="779">
        <v>203.7669992446898</v>
      </c>
      <c r="BD31" s="780">
        <v>289.28499365999994</v>
      </c>
      <c r="BE31" s="781">
        <v>274.65599980000002</v>
      </c>
      <c r="BF31" s="744">
        <v>375.6</v>
      </c>
      <c r="BG31" s="744"/>
      <c r="BH31" s="744"/>
      <c r="BI31" s="357"/>
      <c r="BJ31" s="357"/>
      <c r="BK31" s="357"/>
      <c r="BL31" s="357"/>
      <c r="BM31" s="357"/>
      <c r="BN31" s="357"/>
      <c r="BO31" s="357"/>
      <c r="BP31" s="357"/>
      <c r="BQ31" s="357"/>
    </row>
    <row r="32" spans="1:69" s="162" customFormat="1" ht="12.75">
      <c r="A32" s="204"/>
      <c r="B32" s="216"/>
      <c r="C32" s="216"/>
      <c r="D32" s="216"/>
      <c r="E32" s="216"/>
      <c r="F32" s="216"/>
      <c r="G32" s="216"/>
      <c r="H32" s="216"/>
      <c r="I32" s="216"/>
      <c r="J32" s="454"/>
      <c r="K32" s="502"/>
      <c r="L32" s="744"/>
      <c r="M32" s="744"/>
      <c r="N32" s="744"/>
      <c r="O32" s="744"/>
      <c r="P32" s="744"/>
      <c r="Q32" s="744"/>
      <c r="R32" s="744"/>
      <c r="S32" s="744"/>
      <c r="T32" s="744"/>
      <c r="U32" s="762"/>
      <c r="V32" s="761">
        <v>24</v>
      </c>
      <c r="W32" s="760"/>
      <c r="X32" s="773">
        <v>18.34285736</v>
      </c>
      <c r="Y32" s="773">
        <v>37.365667340000002</v>
      </c>
      <c r="Z32" s="773">
        <v>16.6200002</v>
      </c>
      <c r="AA32" s="773">
        <v>9.6549998689999992</v>
      </c>
      <c r="AB32" s="773">
        <v>4.0768571920000003</v>
      </c>
      <c r="AC32" s="774">
        <v>77.282856530000004</v>
      </c>
      <c r="AD32" s="773">
        <v>48.352857319999998</v>
      </c>
      <c r="AE32" s="773">
        <v>11.87857151</v>
      </c>
      <c r="AF32" s="773">
        <v>9</v>
      </c>
      <c r="AG32" s="773">
        <v>1.7888571529999999</v>
      </c>
      <c r="AH32" s="773">
        <v>37.416428699999997</v>
      </c>
      <c r="AI32" s="773">
        <v>11.18857152</v>
      </c>
      <c r="AJ32" s="744"/>
      <c r="AK32" s="744"/>
      <c r="AL32" s="744"/>
      <c r="AM32" s="744"/>
      <c r="AN32" s="744"/>
      <c r="AO32" s="776">
        <v>22</v>
      </c>
      <c r="AP32" s="777">
        <v>224.12</v>
      </c>
      <c r="AQ32" s="777">
        <v>227.72900390625</v>
      </c>
      <c r="AR32" s="778">
        <v>204.65</v>
      </c>
      <c r="AS32" s="744">
        <v>227.42</v>
      </c>
      <c r="AT32" s="744"/>
      <c r="AU32" s="744"/>
      <c r="AV32" s="744"/>
      <c r="AW32" s="776">
        <v>22</v>
      </c>
      <c r="AX32" s="777">
        <v>300.04000000000002</v>
      </c>
      <c r="AY32" s="777">
        <v>308.829986572265</v>
      </c>
      <c r="AZ32" s="778">
        <v>314.74</v>
      </c>
      <c r="BA32" s="744">
        <v>341.82</v>
      </c>
      <c r="BB32" s="776">
        <v>22</v>
      </c>
      <c r="BC32" s="779">
        <v>200.18000106811502</v>
      </c>
      <c r="BD32" s="780">
        <v>287.342002868652</v>
      </c>
      <c r="BE32" s="781">
        <v>269.74</v>
      </c>
      <c r="BF32" s="744">
        <v>373.52</v>
      </c>
      <c r="BG32" s="744"/>
      <c r="BH32" s="744"/>
      <c r="BI32" s="357"/>
      <c r="BJ32" s="357"/>
      <c r="BK32" s="357"/>
      <c r="BL32" s="357"/>
      <c r="BM32" s="357"/>
      <c r="BN32" s="357"/>
      <c r="BO32" s="357"/>
      <c r="BP32" s="357"/>
      <c r="BQ32" s="357"/>
    </row>
    <row r="33" spans="1:69" s="162" customFormat="1" ht="12.75">
      <c r="A33" s="204"/>
      <c r="B33" s="216"/>
      <c r="C33" s="216"/>
      <c r="D33" s="216"/>
      <c r="E33" s="216"/>
      <c r="F33" s="216"/>
      <c r="G33" s="216"/>
      <c r="H33" s="216"/>
      <c r="I33" s="216"/>
      <c r="J33" s="454"/>
      <c r="K33" s="502"/>
      <c r="L33" s="744"/>
      <c r="M33" s="744"/>
      <c r="N33" s="744"/>
      <c r="O33" s="744"/>
      <c r="P33" s="744"/>
      <c r="Q33" s="744"/>
      <c r="R33" s="744"/>
      <c r="S33" s="744"/>
      <c r="T33" s="744"/>
      <c r="U33" s="762"/>
      <c r="V33" s="761"/>
      <c r="W33" s="760"/>
      <c r="X33" s="773">
        <v>18.350000000000001</v>
      </c>
      <c r="Y33" s="773">
        <v>33.43</v>
      </c>
      <c r="Z33" s="773">
        <v>13.565</v>
      </c>
      <c r="AA33" s="773">
        <v>9.0500000000000007</v>
      </c>
      <c r="AB33" s="773">
        <v>3.68</v>
      </c>
      <c r="AC33" s="774">
        <v>78.992999999999995</v>
      </c>
      <c r="AD33" s="773">
        <v>35.799999999999997</v>
      </c>
      <c r="AE33" s="773">
        <v>10.18</v>
      </c>
      <c r="AF33" s="773">
        <v>9</v>
      </c>
      <c r="AG33" s="773">
        <v>1.89</v>
      </c>
      <c r="AH33" s="773">
        <v>35.86</v>
      </c>
      <c r="AI33" s="773">
        <v>11.34</v>
      </c>
      <c r="AJ33" s="744"/>
      <c r="AK33" s="744"/>
      <c r="AL33" s="744"/>
      <c r="AM33" s="744"/>
      <c r="AN33" s="744"/>
      <c r="AO33" s="776">
        <v>23</v>
      </c>
      <c r="AP33" s="777">
        <v>224.12</v>
      </c>
      <c r="AQ33" s="777">
        <v>227.72900390625</v>
      </c>
      <c r="AR33" s="778">
        <v>204.65</v>
      </c>
      <c r="AS33" s="744">
        <v>227.42</v>
      </c>
      <c r="AT33" s="744"/>
      <c r="AU33" s="744"/>
      <c r="AV33" s="744"/>
      <c r="AW33" s="776">
        <v>23</v>
      </c>
      <c r="AX33" s="777">
        <v>297.12701420000002</v>
      </c>
      <c r="AY33" s="777">
        <v>311.78100000000001</v>
      </c>
      <c r="AZ33" s="778">
        <v>308.83</v>
      </c>
      <c r="BA33" s="744">
        <v>326.68</v>
      </c>
      <c r="BB33" s="776">
        <v>23</v>
      </c>
      <c r="BC33" s="779">
        <v>196.66499901</v>
      </c>
      <c r="BD33" s="780">
        <v>285.25799999999998</v>
      </c>
      <c r="BE33" s="781">
        <v>265.4609997</v>
      </c>
      <c r="BF33" s="744">
        <v>369.22</v>
      </c>
      <c r="BG33" s="744"/>
      <c r="BH33" s="744"/>
      <c r="BI33" s="357"/>
      <c r="BJ33" s="357"/>
      <c r="BK33" s="357"/>
      <c r="BL33" s="357"/>
      <c r="BM33" s="357"/>
      <c r="BN33" s="357"/>
      <c r="BO33" s="357"/>
      <c r="BP33" s="357"/>
      <c r="BQ33" s="357"/>
    </row>
    <row r="34" spans="1:69" s="162" customFormat="1" ht="12.75">
      <c r="A34" s="204"/>
      <c r="B34" s="216"/>
      <c r="C34" s="216"/>
      <c r="D34" s="216"/>
      <c r="E34" s="216"/>
      <c r="F34" s="216"/>
      <c r="G34" s="216"/>
      <c r="H34" s="216"/>
      <c r="I34" s="216"/>
      <c r="J34" s="454"/>
      <c r="K34" s="502"/>
      <c r="L34" s="744"/>
      <c r="M34" s="744"/>
      <c r="N34" s="744"/>
      <c r="O34" s="744"/>
      <c r="P34" s="744"/>
      <c r="Q34" s="744"/>
      <c r="R34" s="744"/>
      <c r="S34" s="744"/>
      <c r="T34" s="744"/>
      <c r="U34" s="762"/>
      <c r="V34" s="761"/>
      <c r="W34" s="760"/>
      <c r="X34" s="773">
        <v>17.23</v>
      </c>
      <c r="Y34" s="773">
        <v>32.89</v>
      </c>
      <c r="Z34" s="773">
        <v>12.42</v>
      </c>
      <c r="AA34" s="773">
        <v>8.61</v>
      </c>
      <c r="AB34" s="773">
        <v>2.5219999999999998</v>
      </c>
      <c r="AC34" s="774">
        <v>93.44</v>
      </c>
      <c r="AD34" s="773">
        <v>34.47</v>
      </c>
      <c r="AE34" s="773">
        <v>9.86</v>
      </c>
      <c r="AF34" s="773">
        <v>8.9860000000000007</v>
      </c>
      <c r="AG34" s="773">
        <v>1.47</v>
      </c>
      <c r="AH34" s="773">
        <v>35.03</v>
      </c>
      <c r="AI34" s="773">
        <v>10.78</v>
      </c>
      <c r="AJ34" s="744"/>
      <c r="AK34" s="744"/>
      <c r="AL34" s="744"/>
      <c r="AM34" s="744"/>
      <c r="AN34" s="744"/>
      <c r="AO34" s="776">
        <v>24</v>
      </c>
      <c r="AP34" s="777">
        <v>217.49299619999999</v>
      </c>
      <c r="AQ34" s="777">
        <v>223.85</v>
      </c>
      <c r="AR34" s="778">
        <v>200.38</v>
      </c>
      <c r="AS34" s="744">
        <v>227.45</v>
      </c>
      <c r="AT34" s="744"/>
      <c r="AU34" s="744"/>
      <c r="AV34" s="744"/>
      <c r="AW34" s="776">
        <v>24</v>
      </c>
      <c r="AX34" s="777">
        <v>297.12701420000002</v>
      </c>
      <c r="AY34" s="777">
        <v>311.77999999999997</v>
      </c>
      <c r="AZ34" s="778">
        <v>300.04000000000002</v>
      </c>
      <c r="BA34" s="744">
        <v>308.83</v>
      </c>
      <c r="BB34" s="776">
        <v>24</v>
      </c>
      <c r="BC34" s="779">
        <v>194.99600025000001</v>
      </c>
      <c r="BD34" s="780">
        <v>281.64</v>
      </c>
      <c r="BE34" s="781">
        <v>261.10000000000002</v>
      </c>
      <c r="BF34" s="744">
        <v>364.44</v>
      </c>
      <c r="BG34" s="744"/>
      <c r="BH34" s="744"/>
      <c r="BI34" s="357"/>
      <c r="BJ34" s="357"/>
      <c r="BK34" s="357"/>
      <c r="BL34" s="357"/>
      <c r="BM34" s="357"/>
      <c r="BN34" s="357"/>
      <c r="BO34" s="357"/>
      <c r="BP34" s="357"/>
      <c r="BQ34" s="357"/>
    </row>
    <row r="35" spans="1:69" s="162" customFormat="1" ht="12.75">
      <c r="A35" s="204"/>
      <c r="B35" s="216"/>
      <c r="C35" s="216"/>
      <c r="D35" s="216"/>
      <c r="E35" s="216"/>
      <c r="F35" s="216"/>
      <c r="G35" s="216"/>
      <c r="H35" s="216"/>
      <c r="I35" s="216"/>
      <c r="J35" s="454"/>
      <c r="K35" s="502"/>
      <c r="L35" s="744"/>
      <c r="M35" s="744"/>
      <c r="N35" s="744"/>
      <c r="O35" s="744"/>
      <c r="P35" s="744"/>
      <c r="Q35" s="744"/>
      <c r="R35" s="744"/>
      <c r="S35" s="744"/>
      <c r="T35" s="744"/>
      <c r="U35" s="762"/>
      <c r="V35" s="761"/>
      <c r="W35" s="760"/>
      <c r="X35" s="773">
        <v>15.81</v>
      </c>
      <c r="Y35" s="773">
        <v>29.11</v>
      </c>
      <c r="Z35" s="773">
        <v>10.92</v>
      </c>
      <c r="AA35" s="773">
        <v>8.08</v>
      </c>
      <c r="AB35" s="773">
        <v>2.29</v>
      </c>
      <c r="AC35" s="774">
        <v>75.959999999999994</v>
      </c>
      <c r="AD35" s="773">
        <v>32.409999999999997</v>
      </c>
      <c r="AE35" s="773">
        <v>9.5500000000000007</v>
      </c>
      <c r="AF35" s="773">
        <v>9.0100000930000004</v>
      </c>
      <c r="AG35" s="773">
        <v>1.6</v>
      </c>
      <c r="AH35" s="773">
        <v>34.11</v>
      </c>
      <c r="AI35" s="773">
        <v>9.3800000000000008</v>
      </c>
      <c r="AJ35" s="744"/>
      <c r="AK35" s="744"/>
      <c r="AL35" s="744"/>
      <c r="AM35" s="744"/>
      <c r="AN35" s="744"/>
      <c r="AO35" s="776">
        <v>25</v>
      </c>
      <c r="AP35" s="777">
        <v>217.49299619999999</v>
      </c>
      <c r="AQ35" s="777">
        <v>223.85</v>
      </c>
      <c r="AR35" s="778">
        <v>200.38</v>
      </c>
      <c r="AS35" s="744">
        <v>227.45</v>
      </c>
      <c r="AT35" s="744"/>
      <c r="AU35" s="744"/>
      <c r="AV35" s="744"/>
      <c r="AW35" s="776">
        <v>25</v>
      </c>
      <c r="AX35" s="777">
        <v>294.225006103515</v>
      </c>
      <c r="AY35" s="777">
        <v>308.83</v>
      </c>
      <c r="AZ35" s="778">
        <v>282.72000000000003</v>
      </c>
      <c r="BA35" s="744">
        <v>291.33</v>
      </c>
      <c r="BB35" s="776">
        <v>25</v>
      </c>
      <c r="BC35" s="779">
        <v>193.36700119018531</v>
      </c>
      <c r="BD35" s="780">
        <v>276.89499999999998</v>
      </c>
      <c r="BE35" s="781">
        <v>256.25999990000003</v>
      </c>
      <c r="BF35" s="744">
        <v>359.62</v>
      </c>
      <c r="BG35" s="744"/>
      <c r="BH35" s="744"/>
      <c r="BI35" s="357"/>
      <c r="BJ35" s="357"/>
      <c r="BK35" s="357"/>
      <c r="BL35" s="357"/>
      <c r="BM35" s="357"/>
      <c r="BN35" s="357"/>
      <c r="BO35" s="357"/>
      <c r="BP35" s="357"/>
      <c r="BQ35" s="357"/>
    </row>
    <row r="36" spans="1:69" s="162" customFormat="1" ht="12.75">
      <c r="A36" s="204"/>
      <c r="B36" s="216"/>
      <c r="C36" s="216"/>
      <c r="D36" s="216"/>
      <c r="E36" s="216"/>
      <c r="F36" s="216"/>
      <c r="G36" s="216"/>
      <c r="H36" s="216"/>
      <c r="I36" s="216"/>
      <c r="J36" s="454"/>
      <c r="K36" s="502"/>
      <c r="L36" s="744"/>
      <c r="M36" s="744"/>
      <c r="N36" s="744"/>
      <c r="O36" s="744"/>
      <c r="P36" s="744"/>
      <c r="Q36" s="744"/>
      <c r="R36" s="744"/>
      <c r="S36" s="744"/>
      <c r="T36" s="744"/>
      <c r="U36" s="762"/>
      <c r="V36" s="761">
        <v>28</v>
      </c>
      <c r="W36" s="760"/>
      <c r="X36" s="773">
        <v>14.83</v>
      </c>
      <c r="Y36" s="773">
        <v>26.72</v>
      </c>
      <c r="Z36" s="773">
        <v>8.65</v>
      </c>
      <c r="AA36" s="773">
        <v>8.27</v>
      </c>
      <c r="AB36" s="773">
        <v>11.83</v>
      </c>
      <c r="AC36" s="774">
        <v>95.68</v>
      </c>
      <c r="AD36" s="773">
        <v>27.36</v>
      </c>
      <c r="AE36" s="773">
        <v>8.51</v>
      </c>
      <c r="AF36" s="773">
        <v>9.0014286040000009</v>
      </c>
      <c r="AG36" s="773">
        <v>0.97099999999999997</v>
      </c>
      <c r="AH36" s="773">
        <v>33.92</v>
      </c>
      <c r="AI36" s="773">
        <v>7.82</v>
      </c>
      <c r="AJ36" s="744"/>
      <c r="AK36" s="744"/>
      <c r="AL36" s="744"/>
      <c r="AM36" s="744"/>
      <c r="AN36" s="744"/>
      <c r="AO36" s="776">
        <v>26</v>
      </c>
      <c r="AP36" s="777">
        <v>210.53</v>
      </c>
      <c r="AQ36" s="777">
        <v>216.86000060000001</v>
      </c>
      <c r="AR36" s="778">
        <v>193.55</v>
      </c>
      <c r="AS36" s="744">
        <v>225.56</v>
      </c>
      <c r="AT36" s="744"/>
      <c r="AU36" s="744"/>
      <c r="AV36" s="744"/>
      <c r="AW36" s="776">
        <v>26</v>
      </c>
      <c r="AX36" s="777">
        <v>294.23</v>
      </c>
      <c r="AY36" s="777">
        <v>288.4509888</v>
      </c>
      <c r="AZ36" s="778">
        <v>262.95</v>
      </c>
      <c r="BA36" s="744">
        <v>268.55</v>
      </c>
      <c r="BB36" s="776">
        <v>26</v>
      </c>
      <c r="BC36" s="779">
        <v>190.59600123596181</v>
      </c>
      <c r="BD36" s="780">
        <v>272.34099963</v>
      </c>
      <c r="BE36" s="781">
        <v>252.54899979999999</v>
      </c>
      <c r="BF36" s="744">
        <v>354.77</v>
      </c>
      <c r="BG36" s="744"/>
      <c r="BH36" s="744"/>
      <c r="BI36" s="357"/>
      <c r="BJ36" s="357"/>
      <c r="BK36" s="357"/>
      <c r="BL36" s="357"/>
      <c r="BM36" s="357"/>
      <c r="BN36" s="357"/>
      <c r="BO36" s="357"/>
      <c r="BP36" s="357"/>
      <c r="BQ36" s="357"/>
    </row>
    <row r="37" spans="1:69" s="162" customFormat="1" ht="12.75">
      <c r="A37" s="204"/>
      <c r="B37" s="216"/>
      <c r="C37" s="216"/>
      <c r="D37" s="216"/>
      <c r="E37" s="216"/>
      <c r="F37" s="216"/>
      <c r="G37" s="216"/>
      <c r="H37" s="216"/>
      <c r="I37" s="216"/>
      <c r="J37" s="454"/>
      <c r="K37" s="502"/>
      <c r="L37" s="744"/>
      <c r="M37" s="744"/>
      <c r="N37" s="744"/>
      <c r="O37" s="744"/>
      <c r="P37" s="744"/>
      <c r="Q37" s="744"/>
      <c r="R37" s="744"/>
      <c r="S37" s="744"/>
      <c r="T37" s="744"/>
      <c r="U37" s="762"/>
      <c r="V37" s="761"/>
      <c r="W37" s="760"/>
      <c r="X37" s="773">
        <v>14.57142844</v>
      </c>
      <c r="Y37" s="773">
        <v>25.072999639999999</v>
      </c>
      <c r="Z37" s="773">
        <v>6.3326666359999999</v>
      </c>
      <c r="AA37" s="773">
        <v>7.9144286429999999</v>
      </c>
      <c r="AB37" s="773">
        <v>3.6995714730000002</v>
      </c>
      <c r="AC37" s="774">
        <v>98.174714219999998</v>
      </c>
      <c r="AD37" s="773">
        <v>31.010000229999999</v>
      </c>
      <c r="AE37" s="773">
        <v>8.7557142799999994</v>
      </c>
      <c r="AF37" s="773">
        <v>8.9985715319999997</v>
      </c>
      <c r="AG37" s="773">
        <v>1.6887143</v>
      </c>
      <c r="AH37" s="773">
        <v>34.240000039999998</v>
      </c>
      <c r="AI37" s="773">
        <v>6.7918571060000001</v>
      </c>
      <c r="AJ37" s="744"/>
      <c r="AK37" s="744"/>
      <c r="AL37" s="744"/>
      <c r="AM37" s="744"/>
      <c r="AN37" s="744"/>
      <c r="AO37" s="776">
        <v>27</v>
      </c>
      <c r="AP37" s="777">
        <v>210.53</v>
      </c>
      <c r="AQ37" s="777">
        <v>216.86000060000001</v>
      </c>
      <c r="AR37" s="778">
        <v>193.55</v>
      </c>
      <c r="AS37" s="744"/>
      <c r="AT37" s="744"/>
      <c r="AU37" s="744"/>
      <c r="AV37" s="744"/>
      <c r="AW37" s="776">
        <v>27</v>
      </c>
      <c r="AX37" s="777">
        <v>285.58</v>
      </c>
      <c r="AY37" s="777">
        <v>265.74700000000001</v>
      </c>
      <c r="AZ37" s="778">
        <v>254.63</v>
      </c>
      <c r="BA37" s="744"/>
      <c r="BB37" s="776">
        <v>27</v>
      </c>
      <c r="BC37" s="779">
        <v>187.24</v>
      </c>
      <c r="BD37" s="780">
        <v>268.09899999999999</v>
      </c>
      <c r="BE37" s="781">
        <v>248.26700020000001</v>
      </c>
      <c r="BF37" s="744"/>
      <c r="BG37" s="744"/>
      <c r="BH37" s="744"/>
      <c r="BI37" s="357"/>
      <c r="BJ37" s="357"/>
      <c r="BK37" s="357"/>
      <c r="BL37" s="357"/>
      <c r="BM37" s="357"/>
      <c r="BN37" s="357"/>
      <c r="BO37" s="357"/>
      <c r="BP37" s="357"/>
      <c r="BQ37" s="357"/>
    </row>
    <row r="38" spans="1:69" s="162" customFormat="1" ht="12.75">
      <c r="A38" s="204"/>
      <c r="B38" s="216"/>
      <c r="C38" s="216"/>
      <c r="D38" s="216"/>
      <c r="E38" s="216"/>
      <c r="F38" s="216"/>
      <c r="G38" s="216"/>
      <c r="H38" s="216"/>
      <c r="I38" s="216"/>
      <c r="J38" s="454"/>
      <c r="K38" s="502"/>
      <c r="L38" s="744"/>
      <c r="M38" s="744"/>
      <c r="N38" s="744"/>
      <c r="O38" s="744"/>
      <c r="P38" s="744"/>
      <c r="Q38" s="744"/>
      <c r="R38" s="744"/>
      <c r="S38" s="744"/>
      <c r="T38" s="744"/>
      <c r="U38" s="762"/>
      <c r="V38" s="761"/>
      <c r="W38" s="760"/>
      <c r="X38" s="773">
        <v>14.83</v>
      </c>
      <c r="Y38" s="773">
        <v>24.52</v>
      </c>
      <c r="Z38" s="773">
        <v>9.15</v>
      </c>
      <c r="AA38" s="773">
        <v>7.45</v>
      </c>
      <c r="AB38" s="773">
        <v>2.5</v>
      </c>
      <c r="AC38" s="774">
        <v>88.82</v>
      </c>
      <c r="AD38" s="773">
        <v>46.76</v>
      </c>
      <c r="AE38" s="773">
        <v>13.59</v>
      </c>
      <c r="AF38" s="773">
        <v>9.01</v>
      </c>
      <c r="AG38" s="773">
        <v>1.46</v>
      </c>
      <c r="AH38" s="773">
        <v>33.86</v>
      </c>
      <c r="AI38" s="773">
        <v>6.13</v>
      </c>
      <c r="AJ38" s="744"/>
      <c r="AK38" s="744"/>
      <c r="AL38" s="744"/>
      <c r="AM38" s="744"/>
      <c r="AN38" s="744"/>
      <c r="AO38" s="776">
        <v>28</v>
      </c>
      <c r="AP38" s="777">
        <v>201.54</v>
      </c>
      <c r="AQ38" s="783">
        <v>209.0310059</v>
      </c>
      <c r="AR38" s="778">
        <v>186.01</v>
      </c>
      <c r="AS38" s="744"/>
      <c r="AT38" s="744"/>
      <c r="AU38" s="744"/>
      <c r="AV38" s="744"/>
      <c r="AW38" s="776">
        <v>28</v>
      </c>
      <c r="AX38" s="777">
        <v>271.36</v>
      </c>
      <c r="AY38" s="783">
        <v>251.875</v>
      </c>
      <c r="AZ38" s="778">
        <v>240.95</v>
      </c>
      <c r="BA38" s="744"/>
      <c r="BB38" s="776">
        <v>28</v>
      </c>
      <c r="BC38" s="779">
        <v>183.3</v>
      </c>
      <c r="BD38" s="780">
        <v>262.15200039500002</v>
      </c>
      <c r="BE38" s="781">
        <v>243.86400219999999</v>
      </c>
      <c r="BF38" s="744"/>
      <c r="BG38" s="744"/>
      <c r="BH38" s="744"/>
      <c r="BI38" s="357"/>
      <c r="BJ38" s="357"/>
      <c r="BK38" s="357"/>
      <c r="BL38" s="357"/>
      <c r="BM38" s="357"/>
      <c r="BN38" s="357"/>
      <c r="BO38" s="357"/>
      <c r="BP38" s="357"/>
      <c r="BQ38" s="357"/>
    </row>
    <row r="39" spans="1:69" s="162" customFormat="1" ht="12.75">
      <c r="A39" s="204"/>
      <c r="B39" s="216"/>
      <c r="C39" s="216"/>
      <c r="D39" s="216"/>
      <c r="E39" s="216"/>
      <c r="F39" s="216"/>
      <c r="G39" s="216"/>
      <c r="H39" s="216"/>
      <c r="I39" s="216"/>
      <c r="J39" s="454"/>
      <c r="K39" s="502"/>
      <c r="L39" s="744"/>
      <c r="M39" s="744"/>
      <c r="N39" s="744"/>
      <c r="O39" s="744"/>
      <c r="P39" s="744"/>
      <c r="Q39" s="744"/>
      <c r="R39" s="744"/>
      <c r="S39" s="744"/>
      <c r="T39" s="744"/>
      <c r="U39" s="762"/>
      <c r="V39" s="761"/>
      <c r="W39" s="760"/>
      <c r="X39" s="773">
        <v>14.21</v>
      </c>
      <c r="Y39" s="773">
        <v>24.25</v>
      </c>
      <c r="Z39" s="773">
        <v>6.6790000000000003</v>
      </c>
      <c r="AA39" s="773">
        <v>7.25</v>
      </c>
      <c r="AB39" s="773">
        <v>2.2799999999999998</v>
      </c>
      <c r="AC39" s="774">
        <v>74.238</v>
      </c>
      <c r="AD39" s="773">
        <v>28.186</v>
      </c>
      <c r="AE39" s="773">
        <v>8.69</v>
      </c>
      <c r="AF39" s="773">
        <v>9</v>
      </c>
      <c r="AG39" s="773">
        <v>1.657</v>
      </c>
      <c r="AH39" s="773">
        <v>34.549999999999997</v>
      </c>
      <c r="AI39" s="773">
        <v>6.1909999999999998</v>
      </c>
      <c r="AJ39" s="744"/>
      <c r="AK39" s="744"/>
      <c r="AL39" s="744"/>
      <c r="AM39" s="744"/>
      <c r="AN39" s="744"/>
      <c r="AO39" s="776">
        <v>29</v>
      </c>
      <c r="AP39" s="777">
        <v>201.54</v>
      </c>
      <c r="AQ39" s="777">
        <v>209.0310059</v>
      </c>
      <c r="AR39" s="778">
        <v>186.01</v>
      </c>
      <c r="AS39" s="744"/>
      <c r="AT39" s="744"/>
      <c r="AU39" s="744"/>
      <c r="AV39" s="744"/>
      <c r="AW39" s="776">
        <v>29</v>
      </c>
      <c r="AX39" s="777">
        <v>257.39498900000001</v>
      </c>
      <c r="AY39" s="777">
        <v>243.67</v>
      </c>
      <c r="AZ39" s="778">
        <v>227.52</v>
      </c>
      <c r="BA39" s="744"/>
      <c r="BB39" s="776">
        <v>29</v>
      </c>
      <c r="BC39" s="779">
        <v>179.71700196999998</v>
      </c>
      <c r="BD39" s="780">
        <v>257.23599999999999</v>
      </c>
      <c r="BE39" s="781">
        <v>239.07999989999999</v>
      </c>
      <c r="BF39" s="744"/>
      <c r="BG39" s="744"/>
      <c r="BH39" s="744"/>
      <c r="BI39" s="357"/>
      <c r="BJ39" s="357"/>
      <c r="BK39" s="357"/>
      <c r="BL39" s="357"/>
      <c r="BM39" s="357"/>
      <c r="BN39" s="357"/>
      <c r="BO39" s="357"/>
      <c r="BP39" s="357"/>
      <c r="BQ39" s="357"/>
    </row>
    <row r="40" spans="1:69" s="162" customFormat="1" ht="12.75">
      <c r="A40" s="204"/>
      <c r="B40" s="216"/>
      <c r="C40" s="216"/>
      <c r="D40" s="216"/>
      <c r="E40" s="216"/>
      <c r="F40" s="216"/>
      <c r="G40" s="216"/>
      <c r="H40" s="216"/>
      <c r="I40" s="216"/>
      <c r="J40" s="454"/>
      <c r="K40" s="502"/>
      <c r="L40" s="744"/>
      <c r="M40" s="744"/>
      <c r="N40" s="744"/>
      <c r="O40" s="744"/>
      <c r="P40" s="744"/>
      <c r="Q40" s="744"/>
      <c r="R40" s="744"/>
      <c r="S40" s="744"/>
      <c r="T40" s="744"/>
      <c r="U40" s="762"/>
      <c r="V40" s="761">
        <v>32</v>
      </c>
      <c r="W40" s="760"/>
      <c r="X40" s="773">
        <v>13.75</v>
      </c>
      <c r="Y40" s="773">
        <v>23.87</v>
      </c>
      <c r="Z40" s="773">
        <v>7.0711000000000004</v>
      </c>
      <c r="AA40" s="773">
        <v>7.14</v>
      </c>
      <c r="AB40" s="773">
        <v>2.4049999999999998</v>
      </c>
      <c r="AC40" s="774">
        <v>74.95</v>
      </c>
      <c r="AD40" s="773">
        <v>37.49</v>
      </c>
      <c r="AE40" s="773">
        <v>9.43</v>
      </c>
      <c r="AF40" s="773">
        <v>9</v>
      </c>
      <c r="AG40" s="773">
        <v>1.96</v>
      </c>
      <c r="AH40" s="773">
        <v>35.44</v>
      </c>
      <c r="AI40" s="773">
        <v>7.2</v>
      </c>
      <c r="AJ40" s="744"/>
      <c r="AK40" s="744"/>
      <c r="AL40" s="744"/>
      <c r="AM40" s="744"/>
      <c r="AN40" s="744"/>
      <c r="AO40" s="776">
        <v>30</v>
      </c>
      <c r="AP40" s="777">
        <v>193.161</v>
      </c>
      <c r="AQ40" s="777">
        <v>200.79299926757801</v>
      </c>
      <c r="AR40" s="778">
        <v>186.01</v>
      </c>
      <c r="AS40" s="744"/>
      <c r="AT40" s="744"/>
      <c r="AU40" s="744"/>
      <c r="AV40" s="744"/>
      <c r="AW40" s="776">
        <v>30</v>
      </c>
      <c r="AX40" s="777">
        <v>243.67</v>
      </c>
      <c r="AY40" s="777">
        <v>235.552001953125</v>
      </c>
      <c r="AZ40" s="778">
        <v>216.95</v>
      </c>
      <c r="BA40" s="744"/>
      <c r="BB40" s="776">
        <v>30</v>
      </c>
      <c r="BC40" s="779">
        <v>174.89</v>
      </c>
      <c r="BD40" s="780">
        <v>252.71100044250457</v>
      </c>
      <c r="BE40" s="781">
        <v>234.25399680000001</v>
      </c>
      <c r="BF40" s="744"/>
      <c r="BG40" s="744"/>
      <c r="BH40" s="744"/>
      <c r="BI40" s="357"/>
      <c r="BJ40" s="357"/>
      <c r="BK40" s="357"/>
      <c r="BL40" s="357"/>
      <c r="BM40" s="357"/>
      <c r="BN40" s="357"/>
      <c r="BO40" s="357"/>
      <c r="BP40" s="357"/>
      <c r="BQ40" s="357"/>
    </row>
    <row r="41" spans="1:69" s="162" customFormat="1" ht="12.75">
      <c r="A41" s="204"/>
      <c r="B41" s="216"/>
      <c r="C41" s="216"/>
      <c r="D41" s="216"/>
      <c r="E41" s="216"/>
      <c r="F41" s="216"/>
      <c r="G41" s="216"/>
      <c r="H41" s="216"/>
      <c r="I41" s="216"/>
      <c r="J41" s="454"/>
      <c r="K41" s="502"/>
      <c r="L41" s="744"/>
      <c r="M41" s="744"/>
      <c r="N41" s="744"/>
      <c r="O41" s="744"/>
      <c r="P41" s="744"/>
      <c r="Q41" s="744"/>
      <c r="R41" s="744"/>
      <c r="S41" s="744"/>
      <c r="T41" s="744"/>
      <c r="U41" s="762"/>
      <c r="V41" s="761"/>
      <c r="W41" s="760"/>
      <c r="X41" s="773">
        <v>11.95714269</v>
      </c>
      <c r="Y41" s="773">
        <v>25.065999600000001</v>
      </c>
      <c r="Z41" s="773">
        <v>5.4663999560000001</v>
      </c>
      <c r="AA41" s="773">
        <v>6.382142816</v>
      </c>
      <c r="AB41" s="773">
        <v>2.1164286140000002</v>
      </c>
      <c r="AC41" s="774">
        <v>73.207855219999999</v>
      </c>
      <c r="AD41" s="773">
        <v>25.639999929999998</v>
      </c>
      <c r="AE41" s="773">
        <v>7.5885714120000003</v>
      </c>
      <c r="AF41" s="773">
        <v>9.0014286040000009</v>
      </c>
      <c r="AG41" s="773">
        <v>1.7461428299999999</v>
      </c>
      <c r="AH41" s="773">
        <v>33.949999669999997</v>
      </c>
      <c r="AI41" s="773">
        <v>6.3285714559999997</v>
      </c>
      <c r="AJ41" s="744"/>
      <c r="AK41" s="744"/>
      <c r="AL41" s="744"/>
      <c r="AM41" s="744"/>
      <c r="AN41" s="744"/>
      <c r="AO41" s="776">
        <v>31</v>
      </c>
      <c r="AP41" s="777">
        <v>193.161</v>
      </c>
      <c r="AQ41" s="777">
        <v>200.79299926757801</v>
      </c>
      <c r="AR41" s="778">
        <v>178.58</v>
      </c>
      <c r="AS41" s="744"/>
      <c r="AT41" s="744"/>
      <c r="AU41" s="744"/>
      <c r="AV41" s="744"/>
      <c r="AW41" s="776">
        <v>31</v>
      </c>
      <c r="AX41" s="777">
        <v>230.18899999999999</v>
      </c>
      <c r="AY41" s="777">
        <v>224.8650055</v>
      </c>
      <c r="AZ41" s="778">
        <v>216.95</v>
      </c>
      <c r="BA41" s="744"/>
      <c r="BB41" s="776">
        <v>31</v>
      </c>
      <c r="BC41" s="779">
        <v>169.00100000000003</v>
      </c>
      <c r="BD41" s="780">
        <v>248.01899674799998</v>
      </c>
      <c r="BE41" s="781">
        <v>229.68000129999999</v>
      </c>
      <c r="BF41" s="744"/>
      <c r="BG41" s="744"/>
      <c r="BH41" s="744"/>
      <c r="BI41" s="357"/>
      <c r="BJ41" s="357"/>
      <c r="BK41" s="357"/>
      <c r="BL41" s="357"/>
      <c r="BM41" s="357"/>
      <c r="BN41" s="357"/>
      <c r="BO41" s="357"/>
      <c r="BP41" s="357"/>
      <c r="BQ41" s="357"/>
    </row>
    <row r="42" spans="1:69" s="162" customFormat="1" ht="12.75">
      <c r="A42" s="204"/>
      <c r="B42" s="216"/>
      <c r="C42" s="216"/>
      <c r="D42" s="216"/>
      <c r="E42" s="216"/>
      <c r="F42" s="216"/>
      <c r="G42" s="216"/>
      <c r="H42" s="216"/>
      <c r="I42" s="216"/>
      <c r="J42" s="454"/>
      <c r="K42" s="502"/>
      <c r="L42" s="744"/>
      <c r="M42" s="744"/>
      <c r="N42" s="744"/>
      <c r="O42" s="744"/>
      <c r="P42" s="744"/>
      <c r="Q42" s="744"/>
      <c r="R42" s="744"/>
      <c r="S42" s="744"/>
      <c r="T42" s="744"/>
      <c r="U42" s="784"/>
      <c r="V42" s="761"/>
      <c r="W42" s="760"/>
      <c r="X42" s="773">
        <v>11.43</v>
      </c>
      <c r="Y42" s="773">
        <v>27.59</v>
      </c>
      <c r="Z42" s="773">
        <v>6.8719999999999999</v>
      </c>
      <c r="AA42" s="773">
        <v>6.18</v>
      </c>
      <c r="AB42" s="773">
        <v>1.52</v>
      </c>
      <c r="AC42" s="774">
        <v>84.45</v>
      </c>
      <c r="AD42" s="773">
        <v>22.95</v>
      </c>
      <c r="AE42" s="773">
        <v>7.36</v>
      </c>
      <c r="AF42" s="773">
        <v>9</v>
      </c>
      <c r="AG42" s="773">
        <v>1.405</v>
      </c>
      <c r="AH42" s="773">
        <v>32.43</v>
      </c>
      <c r="AI42" s="773">
        <v>5.54</v>
      </c>
      <c r="AJ42" s="744"/>
      <c r="AK42" s="744"/>
      <c r="AL42" s="744"/>
      <c r="AM42" s="744"/>
      <c r="AN42" s="744"/>
      <c r="AO42" s="776">
        <v>32</v>
      </c>
      <c r="AP42" s="777">
        <v>184.09</v>
      </c>
      <c r="AQ42" s="777">
        <v>200.79299926757801</v>
      </c>
      <c r="AR42" s="778">
        <v>178.58</v>
      </c>
      <c r="AS42" s="744"/>
      <c r="AT42" s="744"/>
      <c r="AU42" s="744"/>
      <c r="AV42" s="744"/>
      <c r="AW42" s="776">
        <v>32</v>
      </c>
      <c r="AX42" s="777">
        <v>211.73</v>
      </c>
      <c r="AY42" s="777">
        <v>219.58</v>
      </c>
      <c r="AZ42" s="778">
        <v>201.39</v>
      </c>
      <c r="BA42" s="744"/>
      <c r="BB42" s="776">
        <v>32</v>
      </c>
      <c r="BC42" s="779">
        <v>163.14900000000003</v>
      </c>
      <c r="BD42" s="780">
        <v>243.71</v>
      </c>
      <c r="BE42" s="781">
        <v>224.73799990000001</v>
      </c>
      <c r="BF42" s="744"/>
      <c r="BG42" s="744"/>
      <c r="BH42" s="744"/>
      <c r="BI42" s="357"/>
      <c r="BJ42" s="357"/>
      <c r="BK42" s="357"/>
      <c r="BL42" s="357"/>
      <c r="BM42" s="357"/>
      <c r="BN42" s="357"/>
      <c r="BO42" s="357"/>
      <c r="BP42" s="357"/>
      <c r="BQ42" s="357"/>
    </row>
    <row r="43" spans="1:69" s="162" customFormat="1" ht="15">
      <c r="A43" s="1174" t="s">
        <v>828</v>
      </c>
      <c r="B43" s="216"/>
      <c r="C43" s="216"/>
      <c r="D43" s="216"/>
      <c r="E43" s="216"/>
      <c r="F43" s="216"/>
      <c r="G43" s="216"/>
      <c r="H43" s="216"/>
      <c r="I43" s="216"/>
      <c r="J43" s="454"/>
      <c r="K43" s="502"/>
      <c r="L43" s="744"/>
      <c r="M43" s="744"/>
      <c r="N43" s="744"/>
      <c r="O43" s="744"/>
      <c r="P43" s="744"/>
      <c r="Q43" s="744"/>
      <c r="R43" s="744"/>
      <c r="S43" s="744"/>
      <c r="T43" s="744"/>
      <c r="U43" s="784"/>
      <c r="V43" s="761"/>
      <c r="W43" s="760"/>
      <c r="X43" s="773">
        <v>10.93</v>
      </c>
      <c r="Y43" s="773">
        <v>23.33</v>
      </c>
      <c r="Z43" s="773">
        <v>8.67</v>
      </c>
      <c r="AA43" s="773">
        <v>6.87</v>
      </c>
      <c r="AB43" s="773">
        <v>1.75</v>
      </c>
      <c r="AC43" s="774">
        <v>66.38</v>
      </c>
      <c r="AD43" s="773">
        <v>33.82</v>
      </c>
      <c r="AE43" s="773">
        <v>8.41</v>
      </c>
      <c r="AF43" s="773">
        <v>9.73</v>
      </c>
      <c r="AG43" s="773">
        <v>1.58</v>
      </c>
      <c r="AH43" s="773">
        <v>32.56</v>
      </c>
      <c r="AI43" s="773">
        <v>5.39</v>
      </c>
      <c r="AJ43" s="744"/>
      <c r="AK43" s="744"/>
      <c r="AL43" s="744"/>
      <c r="AM43" s="744"/>
      <c r="AN43" s="744"/>
      <c r="AO43" s="776">
        <v>33</v>
      </c>
      <c r="AP43" s="777">
        <v>184.09</v>
      </c>
      <c r="AQ43" s="777">
        <v>191.74600219999999</v>
      </c>
      <c r="AR43" s="778">
        <v>169.01</v>
      </c>
      <c r="AS43" s="744"/>
      <c r="AT43" s="744"/>
      <c r="AU43" s="744"/>
      <c r="AV43" s="744"/>
      <c r="AW43" s="776">
        <v>33</v>
      </c>
      <c r="AX43" s="777">
        <v>196.28300476074199</v>
      </c>
      <c r="AY43" s="777">
        <v>219.58000179999999</v>
      </c>
      <c r="AZ43" s="778">
        <v>193.74</v>
      </c>
      <c r="BA43" s="744"/>
      <c r="BB43" s="776">
        <v>33</v>
      </c>
      <c r="BC43" s="779">
        <v>157.27300170999999</v>
      </c>
      <c r="BD43" s="780">
        <v>239.4640045127899</v>
      </c>
      <c r="BE43" s="781">
        <v>219.0029984</v>
      </c>
      <c r="BF43" s="744"/>
      <c r="BG43" s="744"/>
      <c r="BH43" s="744"/>
      <c r="BI43" s="357"/>
      <c r="BJ43" s="357"/>
      <c r="BK43" s="357"/>
      <c r="BL43" s="357"/>
      <c r="BM43" s="357"/>
      <c r="BN43" s="357"/>
      <c r="BO43" s="357"/>
      <c r="BP43" s="357"/>
      <c r="BQ43" s="357"/>
    </row>
    <row r="44" spans="1:69" s="162" customFormat="1" ht="12.75">
      <c r="A44" s="204"/>
      <c r="B44" s="216"/>
      <c r="C44" s="216"/>
      <c r="D44" s="216"/>
      <c r="E44" s="216"/>
      <c r="F44" s="216"/>
      <c r="G44" s="216"/>
      <c r="H44" s="216"/>
      <c r="I44" s="216"/>
      <c r="J44" s="454"/>
      <c r="K44" s="502"/>
      <c r="L44" s="744"/>
      <c r="M44" s="744"/>
      <c r="N44" s="744"/>
      <c r="O44" s="744"/>
      <c r="P44" s="744"/>
      <c r="Q44" s="744"/>
      <c r="R44" s="744"/>
      <c r="S44" s="744"/>
      <c r="T44" s="744"/>
      <c r="U44" s="784"/>
      <c r="V44" s="761">
        <v>36</v>
      </c>
      <c r="W44" s="760"/>
      <c r="X44" s="773">
        <v>12.042999999999999</v>
      </c>
      <c r="Y44" s="773">
        <v>23.27</v>
      </c>
      <c r="Z44" s="773">
        <v>4.5250000000000004</v>
      </c>
      <c r="AA44" s="773">
        <v>7.29</v>
      </c>
      <c r="AB44" s="773">
        <v>1.9330000000000001</v>
      </c>
      <c r="AC44" s="774">
        <v>68.36</v>
      </c>
      <c r="AD44" s="773">
        <v>34.42</v>
      </c>
      <c r="AE44" s="773">
        <v>8.1</v>
      </c>
      <c r="AF44" s="773">
        <v>10.001428604125973</v>
      </c>
      <c r="AG44" s="773">
        <v>1.65</v>
      </c>
      <c r="AH44" s="773">
        <v>34.997999999999998</v>
      </c>
      <c r="AI44" s="773">
        <v>7.78</v>
      </c>
      <c r="AJ44" s="744"/>
      <c r="AK44" s="744"/>
      <c r="AL44" s="744"/>
      <c r="AM44" s="744"/>
      <c r="AN44" s="744"/>
      <c r="AO44" s="776">
        <v>34</v>
      </c>
      <c r="AP44" s="777">
        <v>173.09</v>
      </c>
      <c r="AQ44" s="777">
        <v>191.74600219999999</v>
      </c>
      <c r="AR44" s="778">
        <v>169.01</v>
      </c>
      <c r="AS44" s="744"/>
      <c r="AT44" s="744"/>
      <c r="AU44" s="744"/>
      <c r="AV44" s="744"/>
      <c r="AW44" s="776">
        <v>34</v>
      </c>
      <c r="AX44" s="777">
        <v>183.68</v>
      </c>
      <c r="AY44" s="777">
        <v>201.39</v>
      </c>
      <c r="AZ44" s="778">
        <v>181.19</v>
      </c>
      <c r="BA44" s="744"/>
      <c r="BB44" s="776">
        <v>34</v>
      </c>
      <c r="BC44" s="779">
        <v>150.78400000000002</v>
      </c>
      <c r="BD44" s="780">
        <v>234.72000000000003</v>
      </c>
      <c r="BE44" s="781">
        <v>214.38699819999999</v>
      </c>
      <c r="BF44" s="744"/>
      <c r="BG44" s="744"/>
      <c r="BH44" s="744"/>
      <c r="BI44" s="357"/>
      <c r="BJ44" s="357"/>
      <c r="BK44" s="357"/>
      <c r="BL44" s="357"/>
      <c r="BM44" s="357"/>
      <c r="BN44" s="357"/>
      <c r="BO44" s="357"/>
      <c r="BP44" s="357"/>
      <c r="BQ44" s="357"/>
    </row>
    <row r="45" spans="1:69" s="162" customFormat="1" ht="12.75">
      <c r="A45" s="204"/>
      <c r="B45" s="216"/>
      <c r="C45" s="216"/>
      <c r="D45" s="216"/>
      <c r="E45" s="216"/>
      <c r="F45" s="216"/>
      <c r="G45" s="216"/>
      <c r="H45" s="216"/>
      <c r="I45" s="216"/>
      <c r="J45" s="454"/>
      <c r="K45" s="502"/>
      <c r="L45" s="744"/>
      <c r="M45" s="744"/>
      <c r="N45" s="744"/>
      <c r="O45" s="744"/>
      <c r="P45" s="744"/>
      <c r="Q45" s="744"/>
      <c r="R45" s="744"/>
      <c r="S45" s="744"/>
      <c r="T45" s="744"/>
      <c r="U45" s="762"/>
      <c r="V45" s="761"/>
      <c r="W45" s="760"/>
      <c r="X45" s="773">
        <v>13.52857154</v>
      </c>
      <c r="Y45" s="773">
        <v>29.391285759999999</v>
      </c>
      <c r="Z45" s="773">
        <v>9.8840000969999995</v>
      </c>
      <c r="AA45" s="773">
        <v>6.6374286920000003</v>
      </c>
      <c r="AB45" s="773">
        <v>1.8661428689999999</v>
      </c>
      <c r="AC45" s="774">
        <v>78.939430239999993</v>
      </c>
      <c r="AD45" s="773">
        <v>46.51857158</v>
      </c>
      <c r="AE45" s="773">
        <v>10.15857145</v>
      </c>
      <c r="AF45" s="773">
        <v>10.002857208251942</v>
      </c>
      <c r="AG45" s="773">
        <v>1.9098571369999999</v>
      </c>
      <c r="AH45" s="773">
        <v>34.97357178</v>
      </c>
      <c r="AI45" s="773">
        <v>10.643142770000001</v>
      </c>
      <c r="AJ45" s="744"/>
      <c r="AK45" s="744"/>
      <c r="AL45" s="744"/>
      <c r="AM45" s="744"/>
      <c r="AN45" s="744"/>
      <c r="AO45" s="776">
        <v>35</v>
      </c>
      <c r="AP45" s="785">
        <v>173.09100341796801</v>
      </c>
      <c r="AQ45" s="777">
        <v>183.40100097656199</v>
      </c>
      <c r="AR45" s="778">
        <v>158.09</v>
      </c>
      <c r="AS45" s="744"/>
      <c r="AT45" s="744"/>
      <c r="AU45" s="744"/>
      <c r="AV45" s="744"/>
      <c r="AW45" s="776">
        <v>35</v>
      </c>
      <c r="AX45" s="777">
        <v>181.19</v>
      </c>
      <c r="AY45" s="785">
        <v>193.74299621582</v>
      </c>
      <c r="AZ45" s="778">
        <v>171.33</v>
      </c>
      <c r="BA45" s="744"/>
      <c r="BB45" s="776">
        <v>35</v>
      </c>
      <c r="BC45" s="779">
        <v>146.97999999999999</v>
      </c>
      <c r="BD45" s="780">
        <v>230.6710003662109</v>
      </c>
      <c r="BE45" s="781">
        <v>208.9500017</v>
      </c>
      <c r="BF45" s="744"/>
      <c r="BG45" s="744"/>
      <c r="BH45" s="744"/>
      <c r="BI45" s="357"/>
      <c r="BJ45" s="357"/>
      <c r="BK45" s="357"/>
      <c r="BL45" s="357"/>
      <c r="BM45" s="357"/>
      <c r="BN45" s="357"/>
      <c r="BO45" s="357"/>
      <c r="BP45" s="357"/>
      <c r="BQ45" s="357"/>
    </row>
    <row r="46" spans="1:69" s="162" customFormat="1" ht="12.75">
      <c r="A46" s="204"/>
      <c r="B46" s="216"/>
      <c r="C46" s="216"/>
      <c r="D46" s="216"/>
      <c r="E46" s="216"/>
      <c r="F46" s="216"/>
      <c r="G46" s="216"/>
      <c r="H46" s="216"/>
      <c r="I46" s="216"/>
      <c r="J46" s="454"/>
      <c r="K46" s="502"/>
      <c r="L46" s="744"/>
      <c r="M46" s="744"/>
      <c r="N46" s="744"/>
      <c r="O46" s="744"/>
      <c r="P46" s="744"/>
      <c r="Q46" s="744"/>
      <c r="R46" s="744"/>
      <c r="S46" s="744"/>
      <c r="T46" s="744"/>
      <c r="U46" s="762"/>
      <c r="V46" s="761"/>
      <c r="W46" s="760"/>
      <c r="X46" s="773">
        <v>13.86</v>
      </c>
      <c r="Y46" s="773">
        <v>30.785</v>
      </c>
      <c r="Z46" s="773">
        <v>17.64</v>
      </c>
      <c r="AA46" s="773">
        <v>6.62</v>
      </c>
      <c r="AB46" s="773">
        <v>1.052</v>
      </c>
      <c r="AC46" s="774">
        <v>96.09</v>
      </c>
      <c r="AD46" s="773">
        <v>69.19</v>
      </c>
      <c r="AE46" s="773">
        <v>12.37</v>
      </c>
      <c r="AF46" s="773">
        <v>10.005714416503887</v>
      </c>
      <c r="AG46" s="773">
        <v>1.93</v>
      </c>
      <c r="AH46" s="773">
        <v>34.840000000000003</v>
      </c>
      <c r="AI46" s="773">
        <v>11.66</v>
      </c>
      <c r="AJ46" s="744"/>
      <c r="AK46" s="744"/>
      <c r="AL46" s="744"/>
      <c r="AM46" s="744"/>
      <c r="AN46" s="744"/>
      <c r="AO46" s="776">
        <v>36</v>
      </c>
      <c r="AP46" s="785">
        <v>173.09100341796801</v>
      </c>
      <c r="AQ46" s="777">
        <v>183.40100097656199</v>
      </c>
      <c r="AR46" s="778">
        <v>158.09</v>
      </c>
      <c r="AS46" s="744"/>
      <c r="AT46" s="744"/>
      <c r="AU46" s="744"/>
      <c r="AV46" s="744"/>
      <c r="AW46" s="776">
        <v>36</v>
      </c>
      <c r="AX46" s="777">
        <v>171.33</v>
      </c>
      <c r="AY46" s="785">
        <v>166.452</v>
      </c>
      <c r="AZ46" s="778">
        <v>164.03</v>
      </c>
      <c r="BA46" s="744"/>
      <c r="BB46" s="776">
        <v>36</v>
      </c>
      <c r="BC46" s="779">
        <v>143.34800000000001</v>
      </c>
      <c r="BD46" s="780">
        <v>225.39499950408924</v>
      </c>
      <c r="BE46" s="781">
        <v>202.97300150000001</v>
      </c>
      <c r="BF46" s="744"/>
      <c r="BG46" s="744"/>
      <c r="BH46" s="744"/>
      <c r="BI46" s="357"/>
      <c r="BJ46" s="357"/>
      <c r="BK46" s="357"/>
      <c r="BL46" s="357"/>
      <c r="BM46" s="357"/>
      <c r="BN46" s="357"/>
      <c r="BO46" s="357"/>
      <c r="BP46" s="357"/>
      <c r="BQ46" s="357"/>
    </row>
    <row r="47" spans="1:69" s="162" customFormat="1" ht="12.75">
      <c r="A47" s="204"/>
      <c r="B47" s="216"/>
      <c r="C47" s="216"/>
      <c r="D47" s="216"/>
      <c r="E47" s="216"/>
      <c r="F47" s="216"/>
      <c r="G47" s="216"/>
      <c r="H47" s="216"/>
      <c r="I47" s="216"/>
      <c r="J47" s="454"/>
      <c r="K47" s="502"/>
      <c r="L47" s="744"/>
      <c r="M47" s="744"/>
      <c r="N47" s="744"/>
      <c r="O47" s="744"/>
      <c r="P47" s="744"/>
      <c r="Q47" s="744"/>
      <c r="R47" s="744"/>
      <c r="S47" s="744"/>
      <c r="T47" s="744"/>
      <c r="U47" s="762"/>
      <c r="V47" s="761"/>
      <c r="W47" s="760"/>
      <c r="X47" s="773">
        <v>14.18571418</v>
      </c>
      <c r="Y47" s="773">
        <v>30.662142620000001</v>
      </c>
      <c r="Z47" s="773">
        <v>13.24114282</v>
      </c>
      <c r="AA47" s="773">
        <v>6.9254285949999996</v>
      </c>
      <c r="AB47" s="773">
        <v>2.1361428839999999</v>
      </c>
      <c r="AC47" s="774">
        <v>84.515142170000004</v>
      </c>
      <c r="AD47" s="773">
        <v>56.14428547</v>
      </c>
      <c r="AE47" s="773">
        <v>11.487142970000001</v>
      </c>
      <c r="AF47" s="773">
        <v>10.430000032697402</v>
      </c>
      <c r="AG47" s="773">
        <v>1.7737142699999999</v>
      </c>
      <c r="AH47" s="773">
        <v>35.98928506</v>
      </c>
      <c r="AI47" s="773">
        <v>9.1042857850000001</v>
      </c>
      <c r="AJ47" s="744"/>
      <c r="AK47" s="744"/>
      <c r="AL47" s="744"/>
      <c r="AM47" s="744"/>
      <c r="AN47" s="744"/>
      <c r="AO47" s="776">
        <v>37</v>
      </c>
      <c r="AP47" s="777">
        <v>162.19599909999999</v>
      </c>
      <c r="AQ47" s="777">
        <v>172.60800169999999</v>
      </c>
      <c r="AR47" s="778">
        <v>147.07</v>
      </c>
      <c r="AS47" s="744"/>
      <c r="AT47" s="744"/>
      <c r="AU47" s="744"/>
      <c r="AV47" s="744"/>
      <c r="AW47" s="776">
        <v>37</v>
      </c>
      <c r="AX47" s="777">
        <v>164.02999879999999</v>
      </c>
      <c r="AY47" s="785">
        <v>149.70199579999999</v>
      </c>
      <c r="AZ47" s="778">
        <v>147.35</v>
      </c>
      <c r="BA47" s="744"/>
      <c r="BB47" s="776">
        <v>37</v>
      </c>
      <c r="BC47" s="779">
        <v>140.58200252899999</v>
      </c>
      <c r="BD47" s="780">
        <v>220.07399951934806</v>
      </c>
      <c r="BE47" s="781">
        <v>196.9500008</v>
      </c>
      <c r="BF47" s="744"/>
      <c r="BG47" s="744"/>
      <c r="BH47" s="744"/>
      <c r="BI47" s="357"/>
      <c r="BJ47" s="357"/>
      <c r="BK47" s="357"/>
      <c r="BL47" s="357"/>
      <c r="BM47" s="357"/>
      <c r="BN47" s="357"/>
      <c r="BO47" s="357"/>
      <c r="BP47" s="357"/>
      <c r="BQ47" s="357"/>
    </row>
    <row r="48" spans="1:69" s="162" customFormat="1" ht="12.75">
      <c r="A48" s="204"/>
      <c r="B48" s="216"/>
      <c r="C48" s="216"/>
      <c r="D48" s="216"/>
      <c r="E48" s="216"/>
      <c r="F48" s="216"/>
      <c r="G48" s="216"/>
      <c r="H48" s="216"/>
      <c r="I48" s="216"/>
      <c r="J48" s="454"/>
      <c r="K48" s="502"/>
      <c r="L48" s="744"/>
      <c r="M48" s="744"/>
      <c r="N48" s="744"/>
      <c r="O48" s="744"/>
      <c r="P48" s="744"/>
      <c r="Q48" s="744"/>
      <c r="R48" s="744"/>
      <c r="S48" s="744"/>
      <c r="T48" s="744"/>
      <c r="U48" s="762"/>
      <c r="V48" s="761">
        <v>40</v>
      </c>
      <c r="W48" s="760"/>
      <c r="X48" s="773">
        <v>15.34</v>
      </c>
      <c r="Y48" s="773">
        <v>36.380000000000003</v>
      </c>
      <c r="Z48" s="773">
        <v>20.43</v>
      </c>
      <c r="AA48" s="773">
        <v>7.16</v>
      </c>
      <c r="AB48" s="773">
        <v>3.28</v>
      </c>
      <c r="AC48" s="774">
        <v>86.83</v>
      </c>
      <c r="AD48" s="773">
        <v>51.57</v>
      </c>
      <c r="AE48" s="773">
        <v>10.36</v>
      </c>
      <c r="AF48" s="773">
        <v>11</v>
      </c>
      <c r="AG48" s="773">
        <v>1.33</v>
      </c>
      <c r="AH48" s="773">
        <v>50.04</v>
      </c>
      <c r="AI48" s="773">
        <v>10.39</v>
      </c>
      <c r="AJ48" s="744"/>
      <c r="AK48" s="744"/>
      <c r="AL48" s="744"/>
      <c r="AM48" s="744"/>
      <c r="AN48" s="744"/>
      <c r="AO48" s="776">
        <v>38</v>
      </c>
      <c r="AP48" s="777">
        <v>162.19599909999999</v>
      </c>
      <c r="AQ48" s="777">
        <v>172.60800169999999</v>
      </c>
      <c r="AR48" s="778">
        <v>147.07</v>
      </c>
      <c r="AS48" s="744"/>
      <c r="AT48" s="744"/>
      <c r="AU48" s="744"/>
      <c r="AV48" s="744"/>
      <c r="AW48" s="776">
        <v>38</v>
      </c>
      <c r="AX48" s="777">
        <v>161.62</v>
      </c>
      <c r="AY48" s="785">
        <v>135.7250061</v>
      </c>
      <c r="AZ48" s="778">
        <v>131.15</v>
      </c>
      <c r="BA48" s="744"/>
      <c r="BB48" s="776">
        <v>38</v>
      </c>
      <c r="BC48" s="779">
        <v>134.738</v>
      </c>
      <c r="BD48" s="780">
        <v>215.42199704999999</v>
      </c>
      <c r="BE48" s="781">
        <v>190.7840042</v>
      </c>
      <c r="BF48" s="744"/>
      <c r="BG48" s="744"/>
      <c r="BH48" s="744"/>
      <c r="BI48" s="357"/>
      <c r="BJ48" s="357"/>
      <c r="BK48" s="357"/>
      <c r="BL48" s="357"/>
      <c r="BM48" s="357"/>
      <c r="BN48" s="357"/>
      <c r="BO48" s="357"/>
      <c r="BP48" s="357"/>
      <c r="BQ48" s="357"/>
    </row>
    <row r="49" spans="1:69" s="162" customFormat="1" ht="12.75">
      <c r="A49" s="204"/>
      <c r="B49" s="216"/>
      <c r="C49" s="216"/>
      <c r="D49" s="216"/>
      <c r="E49" s="216"/>
      <c r="F49" s="216"/>
      <c r="G49" s="216"/>
      <c r="H49" s="216"/>
      <c r="I49" s="216"/>
      <c r="J49" s="454"/>
      <c r="K49" s="502"/>
      <c r="L49" s="744"/>
      <c r="M49" s="744"/>
      <c r="N49" s="744"/>
      <c r="O49" s="744"/>
      <c r="P49" s="744"/>
      <c r="Q49" s="744"/>
      <c r="R49" s="744"/>
      <c r="S49" s="744"/>
      <c r="T49" s="744"/>
      <c r="U49" s="761"/>
      <c r="V49" s="761"/>
      <c r="W49" s="760"/>
      <c r="X49" s="773">
        <v>18.08571448</v>
      </c>
      <c r="Y49" s="773">
        <v>34.163285940000002</v>
      </c>
      <c r="Z49" s="773">
        <v>19.903143069999999</v>
      </c>
      <c r="AA49" s="773">
        <v>7.0011427739999998</v>
      </c>
      <c r="AB49" s="773">
        <v>2.2765714610000001</v>
      </c>
      <c r="AC49" s="774">
        <v>81.298714770000004</v>
      </c>
      <c r="AD49" s="773">
        <v>48.17428589</v>
      </c>
      <c r="AE49" s="773">
        <v>15.737142560000001</v>
      </c>
      <c r="AF49" s="773">
        <v>11.00857162</v>
      </c>
      <c r="AG49" s="773">
        <v>1.9857142990000001</v>
      </c>
      <c r="AH49" s="773">
        <v>39.686428069999998</v>
      </c>
      <c r="AI49" s="773">
        <v>8.1814286369999998</v>
      </c>
      <c r="AJ49" s="744"/>
      <c r="AK49" s="744"/>
      <c r="AL49" s="744"/>
      <c r="AM49" s="744"/>
      <c r="AN49" s="744"/>
      <c r="AO49" s="776">
        <v>39</v>
      </c>
      <c r="AP49" s="777">
        <v>153.6340027</v>
      </c>
      <c r="AQ49" s="777">
        <v>172.60800170898401</v>
      </c>
      <c r="AR49" s="778">
        <v>139.11000000000001</v>
      </c>
      <c r="AS49" s="744"/>
      <c r="AT49" s="744"/>
      <c r="AU49" s="744"/>
      <c r="AV49" s="744"/>
      <c r="AW49" s="776">
        <v>39</v>
      </c>
      <c r="AX49" s="777">
        <v>145.00399780000001</v>
      </c>
      <c r="AY49" s="785">
        <v>126.6</v>
      </c>
      <c r="AZ49" s="778">
        <v>119.86</v>
      </c>
      <c r="BA49" s="744"/>
      <c r="BB49" s="776">
        <v>39</v>
      </c>
      <c r="BC49" s="779">
        <v>131.20699792900001</v>
      </c>
      <c r="BD49" s="780">
        <v>210.14099999999999</v>
      </c>
      <c r="BE49" s="781">
        <v>184.4409995</v>
      </c>
      <c r="BF49" s="744"/>
      <c r="BG49" s="744"/>
      <c r="BH49" s="744"/>
      <c r="BI49" s="357"/>
      <c r="BJ49" s="357"/>
      <c r="BK49" s="357"/>
      <c r="BL49" s="357"/>
      <c r="BM49" s="357"/>
      <c r="BN49" s="357"/>
      <c r="BO49" s="357"/>
      <c r="BP49" s="357"/>
      <c r="BQ49" s="357"/>
    </row>
    <row r="50" spans="1:69" s="162" customFormat="1" ht="12.75">
      <c r="A50" s="204"/>
      <c r="B50" s="216"/>
      <c r="C50" s="216"/>
      <c r="D50" s="216"/>
      <c r="E50" s="216"/>
      <c r="F50" s="216"/>
      <c r="G50" s="216"/>
      <c r="H50" s="216"/>
      <c r="I50" s="216"/>
      <c r="J50" s="454"/>
      <c r="K50" s="502"/>
      <c r="L50" s="744"/>
      <c r="M50" s="744"/>
      <c r="N50" s="744"/>
      <c r="O50" s="744"/>
      <c r="P50" s="744"/>
      <c r="Q50" s="744"/>
      <c r="R50" s="744"/>
      <c r="S50" s="744"/>
      <c r="T50" s="744"/>
      <c r="U50" s="761"/>
      <c r="V50" s="761"/>
      <c r="W50" s="760"/>
      <c r="X50" s="773">
        <v>18.91</v>
      </c>
      <c r="Y50" s="773">
        <v>40.36</v>
      </c>
      <c r="Z50" s="773">
        <v>14.79</v>
      </c>
      <c r="AA50" s="773">
        <v>7.86</v>
      </c>
      <c r="AB50" s="773">
        <v>2.39</v>
      </c>
      <c r="AC50" s="774">
        <v>97.4</v>
      </c>
      <c r="AD50" s="773">
        <v>49.42</v>
      </c>
      <c r="AE50" s="773">
        <v>10.9</v>
      </c>
      <c r="AF50" s="773">
        <v>11</v>
      </c>
      <c r="AG50" s="773">
        <v>1.57</v>
      </c>
      <c r="AH50" s="773">
        <v>37.29</v>
      </c>
      <c r="AI50" s="773">
        <v>8.73</v>
      </c>
      <c r="AJ50" s="744"/>
      <c r="AK50" s="744"/>
      <c r="AL50" s="744"/>
      <c r="AM50" s="744"/>
      <c r="AN50" s="744"/>
      <c r="AO50" s="776">
        <v>40</v>
      </c>
      <c r="AP50" s="777">
        <v>153.6340027</v>
      </c>
      <c r="AQ50" s="777">
        <v>160.46600000000001</v>
      </c>
      <c r="AR50" s="778">
        <v>139.11000000000001</v>
      </c>
      <c r="AS50" s="744"/>
      <c r="AT50" s="744"/>
      <c r="AU50" s="744"/>
      <c r="AV50" s="744"/>
      <c r="AW50" s="776">
        <v>40</v>
      </c>
      <c r="AX50" s="777">
        <v>128.87</v>
      </c>
      <c r="AY50" s="777">
        <v>119.86</v>
      </c>
      <c r="AZ50" s="778">
        <v>119.86</v>
      </c>
      <c r="BA50" s="744"/>
      <c r="BB50" s="776">
        <v>40</v>
      </c>
      <c r="BC50" s="779">
        <v>128.13</v>
      </c>
      <c r="BD50" s="780">
        <v>206.839</v>
      </c>
      <c r="BE50" s="781">
        <v>177.93399909999999</v>
      </c>
      <c r="BF50" s="744"/>
      <c r="BG50" s="744"/>
      <c r="BH50" s="744"/>
      <c r="BI50" s="357"/>
      <c r="BJ50" s="357"/>
      <c r="BK50" s="357"/>
      <c r="BL50" s="357"/>
      <c r="BM50" s="357"/>
      <c r="BN50" s="357"/>
      <c r="BO50" s="357"/>
      <c r="BP50" s="357"/>
      <c r="BQ50" s="357"/>
    </row>
    <row r="51" spans="1:69" s="162" customFormat="1" ht="12.75">
      <c r="A51" s="204"/>
      <c r="B51" s="216"/>
      <c r="C51" s="216"/>
      <c r="D51" s="216"/>
      <c r="E51" s="216"/>
      <c r="F51" s="216"/>
      <c r="G51" s="216"/>
      <c r="H51" s="216"/>
      <c r="I51" s="216"/>
      <c r="J51" s="454"/>
      <c r="K51" s="502"/>
      <c r="L51" s="744"/>
      <c r="M51" s="744"/>
      <c r="N51" s="744"/>
      <c r="O51" s="744"/>
      <c r="P51" s="744"/>
      <c r="Q51" s="744"/>
      <c r="R51" s="744"/>
      <c r="S51" s="744"/>
      <c r="T51" s="744"/>
      <c r="U51" s="761"/>
      <c r="V51" s="761"/>
      <c r="W51" s="760"/>
      <c r="X51" s="773">
        <v>18.942856924874402</v>
      </c>
      <c r="Y51" s="773">
        <v>45.664857046944704</v>
      </c>
      <c r="Z51" s="773">
        <v>13.250000136239143</v>
      </c>
      <c r="AA51" s="773">
        <v>7.7904285703386531</v>
      </c>
      <c r="AB51" s="773">
        <v>2.0807142598288357</v>
      </c>
      <c r="AC51" s="774">
        <v>89.837426321847062</v>
      </c>
      <c r="AD51" s="773">
        <v>52.804285866873556</v>
      </c>
      <c r="AE51" s="773">
        <v>9.0100000926426418</v>
      </c>
      <c r="AF51" s="773">
        <v>11</v>
      </c>
      <c r="AG51" s="773">
        <v>1.8558571338653529</v>
      </c>
      <c r="AH51" s="773">
        <v>38.216427939278695</v>
      </c>
      <c r="AI51" s="773">
        <v>10.265714509146521</v>
      </c>
      <c r="AJ51" s="744"/>
      <c r="AK51" s="744"/>
      <c r="AL51" s="744"/>
      <c r="AM51" s="744"/>
      <c r="AN51" s="744"/>
      <c r="AO51" s="776">
        <v>41</v>
      </c>
      <c r="AP51" s="777">
        <v>144.54400630000001</v>
      </c>
      <c r="AQ51" s="777">
        <v>148.89699999999999</v>
      </c>
      <c r="AR51" s="778">
        <v>139.11000000000001</v>
      </c>
      <c r="AS51" s="744"/>
      <c r="AT51" s="744"/>
      <c r="AU51" s="744"/>
      <c r="AV51" s="744"/>
      <c r="AW51" s="776">
        <v>41</v>
      </c>
      <c r="AX51" s="777">
        <v>113.2139969</v>
      </c>
      <c r="AY51" s="777">
        <v>108.82899999999999</v>
      </c>
      <c r="AZ51" s="778">
        <v>113.21</v>
      </c>
      <c r="BA51" s="744"/>
      <c r="BB51" s="776">
        <v>41</v>
      </c>
      <c r="BC51" s="779">
        <v>123.19800044700001</v>
      </c>
      <c r="BD51" s="780">
        <v>201.45299999999997</v>
      </c>
      <c r="BE51" s="781">
        <v>171.6890023</v>
      </c>
      <c r="BF51" s="744"/>
      <c r="BG51" s="744"/>
      <c r="BH51" s="744"/>
      <c r="BI51" s="357"/>
      <c r="BJ51" s="357"/>
      <c r="BK51" s="357"/>
      <c r="BL51" s="357"/>
      <c r="BM51" s="357"/>
      <c r="BN51" s="357"/>
      <c r="BO51" s="357"/>
      <c r="BP51" s="357"/>
      <c r="BQ51" s="357"/>
    </row>
    <row r="52" spans="1:69" s="162" customFormat="1" ht="12.75">
      <c r="A52" s="204"/>
      <c r="B52" s="216"/>
      <c r="C52" s="216"/>
      <c r="D52" s="216"/>
      <c r="E52" s="216"/>
      <c r="F52" s="216"/>
      <c r="G52" s="216"/>
      <c r="H52" s="216"/>
      <c r="I52" s="216"/>
      <c r="J52" s="454"/>
      <c r="K52" s="502"/>
      <c r="L52" s="744"/>
      <c r="M52" s="744"/>
      <c r="N52" s="744"/>
      <c r="O52" s="744"/>
      <c r="P52" s="744"/>
      <c r="Q52" s="744"/>
      <c r="R52" s="744"/>
      <c r="S52" s="744"/>
      <c r="T52" s="744"/>
      <c r="U52" s="761"/>
      <c r="V52" s="761">
        <v>44</v>
      </c>
      <c r="W52" s="760"/>
      <c r="X52" s="773">
        <v>15.77</v>
      </c>
      <c r="Y52" s="773">
        <v>39.85</v>
      </c>
      <c r="Z52" s="773">
        <v>16.07</v>
      </c>
      <c r="AA52" s="773">
        <v>7.52</v>
      </c>
      <c r="AB52" s="773">
        <v>2.48</v>
      </c>
      <c r="AC52" s="774">
        <v>80.75</v>
      </c>
      <c r="AD52" s="773">
        <v>47.38</v>
      </c>
      <c r="AE52" s="773">
        <v>11.62</v>
      </c>
      <c r="AF52" s="773">
        <v>10</v>
      </c>
      <c r="AG52" s="773">
        <v>1.298</v>
      </c>
      <c r="AH52" s="773">
        <v>34.799999999999997</v>
      </c>
      <c r="AI52" s="773">
        <v>9.2100000000000009</v>
      </c>
      <c r="AJ52" s="744"/>
      <c r="AK52" s="744"/>
      <c r="AL52" s="744"/>
      <c r="AM52" s="744"/>
      <c r="AN52" s="744"/>
      <c r="AO52" s="776">
        <v>42</v>
      </c>
      <c r="AP52" s="777">
        <v>144.54400630000001</v>
      </c>
      <c r="AQ52" s="777">
        <v>148.89699999999999</v>
      </c>
      <c r="AR52" s="778">
        <v>128.35</v>
      </c>
      <c r="AS52" s="744"/>
      <c r="AT52" s="744"/>
      <c r="AU52" s="744"/>
      <c r="AV52" s="744"/>
      <c r="AW52" s="776">
        <v>42</v>
      </c>
      <c r="AX52" s="777">
        <v>117.64</v>
      </c>
      <c r="AY52" s="777">
        <v>98.04</v>
      </c>
      <c r="AZ52" s="778">
        <v>100.18</v>
      </c>
      <c r="BA52" s="744"/>
      <c r="BB52" s="776">
        <v>42</v>
      </c>
      <c r="BC52" s="779">
        <v>118.85000000000001</v>
      </c>
      <c r="BD52" s="780">
        <v>196.38000000000002</v>
      </c>
      <c r="BE52" s="781">
        <v>165.69499870000001</v>
      </c>
      <c r="BF52" s="744"/>
      <c r="BG52" s="744"/>
      <c r="BH52" s="744"/>
      <c r="BI52" s="357"/>
      <c r="BJ52" s="357"/>
      <c r="BK52" s="357"/>
      <c r="BL52" s="357"/>
      <c r="BM52" s="357"/>
      <c r="BN52" s="357"/>
      <c r="BO52" s="357"/>
      <c r="BP52" s="357"/>
      <c r="BQ52" s="357"/>
    </row>
    <row r="53" spans="1:69" s="162" customFormat="1" ht="12.75">
      <c r="A53" s="204"/>
      <c r="B53" s="216"/>
      <c r="C53" s="216"/>
      <c r="D53" s="216"/>
      <c r="E53" s="216"/>
      <c r="F53" s="216"/>
      <c r="G53" s="216"/>
      <c r="H53" s="216"/>
      <c r="I53" s="216"/>
      <c r="J53" s="454"/>
      <c r="K53" s="502"/>
      <c r="L53" s="744"/>
      <c r="M53" s="744"/>
      <c r="N53" s="744"/>
      <c r="O53" s="744"/>
      <c r="P53" s="744"/>
      <c r="Q53" s="744"/>
      <c r="R53" s="744"/>
      <c r="S53" s="744"/>
      <c r="T53" s="744"/>
      <c r="U53" s="761"/>
      <c r="V53" s="761"/>
      <c r="W53" s="760"/>
      <c r="X53" s="773">
        <v>23.728571479999999</v>
      </c>
      <c r="Y53" s="773">
        <v>61.090667089999997</v>
      </c>
      <c r="Z53" s="773">
        <v>38.42033386</v>
      </c>
      <c r="AA53" s="773">
        <v>8.9832856999999997</v>
      </c>
      <c r="AB53" s="773">
        <v>4.4537142860000003</v>
      </c>
      <c r="AC53" s="774">
        <v>83.839285709999999</v>
      </c>
      <c r="AD53" s="773">
        <v>47.64285769</v>
      </c>
      <c r="AE53" s="773">
        <v>13.18000003</v>
      </c>
      <c r="AF53" s="773">
        <v>10.001428600000001</v>
      </c>
      <c r="AG53" s="773">
        <v>1.2431428769999999</v>
      </c>
      <c r="AH53" s="773">
        <v>37.059285850000002</v>
      </c>
      <c r="AI53" s="773">
        <v>9.9271429609999995</v>
      </c>
      <c r="AJ53" s="744"/>
      <c r="AK53" s="744"/>
      <c r="AL53" s="744"/>
      <c r="AM53" s="744"/>
      <c r="AN53" s="744"/>
      <c r="AO53" s="776">
        <v>43</v>
      </c>
      <c r="AP53" s="777">
        <v>133.50900268554599</v>
      </c>
      <c r="AQ53" s="777">
        <v>140.44499999999999</v>
      </c>
      <c r="AR53" s="778">
        <v>128.35</v>
      </c>
      <c r="AS53" s="744"/>
      <c r="AT53" s="744"/>
      <c r="AU53" s="744"/>
      <c r="AV53" s="744"/>
      <c r="AW53" s="776">
        <v>43</v>
      </c>
      <c r="AX53" s="777">
        <v>115.420997619628</v>
      </c>
      <c r="AY53" s="777">
        <v>102.325</v>
      </c>
      <c r="AZ53" s="778">
        <v>89.58</v>
      </c>
      <c r="BA53" s="744"/>
      <c r="BB53" s="776">
        <v>43</v>
      </c>
      <c r="BC53" s="779">
        <v>112.50799894332873</v>
      </c>
      <c r="BD53" s="780">
        <v>192.565</v>
      </c>
      <c r="BE53" s="781">
        <v>160.3979965</v>
      </c>
      <c r="BF53" s="744"/>
      <c r="BG53" s="744"/>
      <c r="BH53" s="744"/>
      <c r="BI53" s="357"/>
      <c r="BJ53" s="357"/>
      <c r="BK53" s="357"/>
      <c r="BL53" s="357"/>
      <c r="BM53" s="357"/>
      <c r="BN53" s="357"/>
      <c r="BO53" s="357"/>
      <c r="BP53" s="357"/>
      <c r="BQ53" s="357"/>
    </row>
    <row r="54" spans="1:69" s="162" customFormat="1" ht="12.75">
      <c r="A54" s="204"/>
      <c r="B54" s="216"/>
      <c r="C54" s="216"/>
      <c r="D54" s="216"/>
      <c r="E54" s="216"/>
      <c r="F54" s="216"/>
      <c r="G54" s="216"/>
      <c r="H54" s="216"/>
      <c r="I54" s="216"/>
      <c r="J54" s="454"/>
      <c r="K54" s="502"/>
      <c r="L54" s="744"/>
      <c r="M54" s="744"/>
      <c r="N54" s="744"/>
      <c r="O54" s="744"/>
      <c r="P54" s="744"/>
      <c r="Q54" s="744"/>
      <c r="R54" s="744"/>
      <c r="S54" s="744"/>
      <c r="T54" s="744"/>
      <c r="U54" s="761"/>
      <c r="V54" s="761"/>
      <c r="W54" s="760"/>
      <c r="X54" s="773">
        <v>30.528571810041125</v>
      </c>
      <c r="Y54" s="773">
        <v>77.433666865030759</v>
      </c>
      <c r="Z54" s="773">
        <v>23.011333147684685</v>
      </c>
      <c r="AA54" s="773">
        <v>10.47</v>
      </c>
      <c r="AB54" s="773">
        <v>8.2200000000000006</v>
      </c>
      <c r="AC54" s="774">
        <v>80.249285016741013</v>
      </c>
      <c r="AD54" s="773">
        <v>64.83</v>
      </c>
      <c r="AE54" s="773">
        <v>12.43</v>
      </c>
      <c r="AF54" s="773">
        <v>10.001428604125973</v>
      </c>
      <c r="AG54" s="773">
        <v>1.5007142850330841</v>
      </c>
      <c r="AH54" s="773">
        <v>36.905714307512518</v>
      </c>
      <c r="AI54" s="773">
        <v>10.785714285714255</v>
      </c>
      <c r="AJ54" s="744"/>
      <c r="AK54" s="744"/>
      <c r="AL54" s="744"/>
      <c r="AM54" s="744"/>
      <c r="AN54" s="744"/>
      <c r="AO54" s="776">
        <v>44</v>
      </c>
      <c r="AP54" s="777">
        <v>133.50900268554599</v>
      </c>
      <c r="AQ54" s="777">
        <v>140.44499999999999</v>
      </c>
      <c r="AR54" s="744">
        <v>121.2</v>
      </c>
      <c r="AS54" s="744"/>
      <c r="AT54" s="744"/>
      <c r="AU54" s="744"/>
      <c r="AV54" s="744"/>
      <c r="AW54" s="776">
        <v>44</v>
      </c>
      <c r="AX54" s="777">
        <v>100.18</v>
      </c>
      <c r="AY54" s="777">
        <v>91.68</v>
      </c>
      <c r="AZ54" s="778">
        <v>75.16</v>
      </c>
      <c r="BA54" s="744"/>
      <c r="BB54" s="776">
        <v>44</v>
      </c>
      <c r="BC54" s="779">
        <v>108.26299999999999</v>
      </c>
      <c r="BD54" s="780">
        <v>187.09000000000003</v>
      </c>
      <c r="BE54" s="781">
        <v>154.79199919999999</v>
      </c>
      <c r="BF54" s="744"/>
      <c r="BG54" s="744"/>
      <c r="BH54" s="744"/>
      <c r="BI54" s="357"/>
      <c r="BJ54" s="357"/>
      <c r="BK54" s="357"/>
      <c r="BL54" s="357"/>
      <c r="BM54" s="357"/>
      <c r="BN54" s="357"/>
      <c r="BO54" s="357"/>
      <c r="BP54" s="357"/>
      <c r="BQ54" s="357"/>
    </row>
    <row r="55" spans="1:69" s="162" customFormat="1" ht="12.75">
      <c r="A55" s="204"/>
      <c r="B55" s="216"/>
      <c r="C55" s="216"/>
      <c r="D55" s="216"/>
      <c r="E55" s="216"/>
      <c r="F55" s="216"/>
      <c r="G55" s="216"/>
      <c r="H55" s="216"/>
      <c r="I55" s="216"/>
      <c r="J55" s="454"/>
      <c r="K55" s="502"/>
      <c r="L55" s="744"/>
      <c r="M55" s="744"/>
      <c r="N55" s="744"/>
      <c r="O55" s="744"/>
      <c r="P55" s="744"/>
      <c r="Q55" s="744"/>
      <c r="R55" s="744"/>
      <c r="S55" s="744"/>
      <c r="T55" s="744"/>
      <c r="U55" s="761"/>
      <c r="V55" s="761"/>
      <c r="W55" s="760"/>
      <c r="X55" s="773">
        <v>19.285699999999999</v>
      </c>
      <c r="Y55" s="773">
        <v>47.748571668352348</v>
      </c>
      <c r="Z55" s="773">
        <v>14.493142809186628</v>
      </c>
      <c r="AA55" s="773">
        <v>7.8201428140912697</v>
      </c>
      <c r="AB55" s="773">
        <v>2.3963000000000001</v>
      </c>
      <c r="AC55" s="774">
        <v>74.034999999999997</v>
      </c>
      <c r="AD55" s="773">
        <v>60.726999999999997</v>
      </c>
      <c r="AE55" s="773">
        <v>9.5739999999999998</v>
      </c>
      <c r="AF55" s="773">
        <v>10.001428604125966</v>
      </c>
      <c r="AG55" s="773">
        <v>1.2811428649084857</v>
      </c>
      <c r="AH55" s="773">
        <v>38.396000000000001</v>
      </c>
      <c r="AI55" s="773">
        <v>21.811399999999999</v>
      </c>
      <c r="AJ55" s="744"/>
      <c r="AK55" s="744"/>
      <c r="AL55" s="744"/>
      <c r="AM55" s="744"/>
      <c r="AN55" s="744"/>
      <c r="AO55" s="776">
        <v>45</v>
      </c>
      <c r="AP55" s="777">
        <v>133.50900268554599</v>
      </c>
      <c r="AQ55" s="777">
        <v>134.84</v>
      </c>
      <c r="AR55" s="778">
        <v>121.2</v>
      </c>
      <c r="AS55" s="744"/>
      <c r="AT55" s="744"/>
      <c r="AU55" s="744"/>
      <c r="AV55" s="744"/>
      <c r="AW55" s="776">
        <v>45</v>
      </c>
      <c r="AX55" s="777">
        <v>83.341003420000007</v>
      </c>
      <c r="AY55" s="777">
        <v>79.23</v>
      </c>
      <c r="AZ55" s="778">
        <v>61.21</v>
      </c>
      <c r="BA55" s="744"/>
      <c r="BB55" s="776">
        <v>45</v>
      </c>
      <c r="BC55" s="779">
        <v>102.77400085399999</v>
      </c>
      <c r="BD55" s="780">
        <v>183.072</v>
      </c>
      <c r="BE55" s="781">
        <v>149.715</v>
      </c>
      <c r="BF55" s="744"/>
      <c r="BG55" s="744"/>
      <c r="BH55" s="744"/>
      <c r="BI55" s="357"/>
      <c r="BJ55" s="357"/>
      <c r="BK55" s="357"/>
      <c r="BL55" s="357"/>
      <c r="BM55" s="357"/>
      <c r="BN55" s="357"/>
      <c r="BO55" s="357"/>
      <c r="BP55" s="357"/>
      <c r="BQ55" s="357"/>
    </row>
    <row r="56" spans="1:69" s="162" customFormat="1" ht="12.75">
      <c r="A56" s="204"/>
      <c r="B56" s="216"/>
      <c r="C56" s="216"/>
      <c r="D56" s="216"/>
      <c r="E56" s="216"/>
      <c r="F56" s="216"/>
      <c r="G56" s="216"/>
      <c r="H56" s="216"/>
      <c r="I56" s="216"/>
      <c r="J56" s="454"/>
      <c r="K56" s="502"/>
      <c r="L56" s="744"/>
      <c r="M56" s="744"/>
      <c r="N56" s="744"/>
      <c r="O56" s="744"/>
      <c r="P56" s="744"/>
      <c r="Q56" s="744"/>
      <c r="R56" s="744"/>
      <c r="S56" s="744"/>
      <c r="T56" s="744"/>
      <c r="U56" s="761"/>
      <c r="V56" s="761">
        <v>48</v>
      </c>
      <c r="W56" s="760"/>
      <c r="X56" s="773">
        <v>18.57</v>
      </c>
      <c r="Y56" s="773">
        <v>56.05</v>
      </c>
      <c r="Z56" s="773">
        <v>23.31</v>
      </c>
      <c r="AA56" s="773">
        <v>7.5830000000000002</v>
      </c>
      <c r="AB56" s="773">
        <v>2.44</v>
      </c>
      <c r="AC56" s="774">
        <v>82.129000000000005</v>
      </c>
      <c r="AD56" s="773">
        <v>61.54</v>
      </c>
      <c r="AE56" s="773">
        <v>8.7200000000000006</v>
      </c>
      <c r="AF56" s="773">
        <v>9.7940000000000005</v>
      </c>
      <c r="AG56" s="773">
        <v>1.64</v>
      </c>
      <c r="AH56" s="773">
        <v>40.08</v>
      </c>
      <c r="AI56" s="773">
        <v>26.073</v>
      </c>
      <c r="AJ56" s="744"/>
      <c r="AK56" s="744"/>
      <c r="AL56" s="744"/>
      <c r="AM56" s="744"/>
      <c r="AN56" s="744"/>
      <c r="AO56" s="776">
        <v>46</v>
      </c>
      <c r="AP56" s="777">
        <v>124.56</v>
      </c>
      <c r="AQ56" s="777">
        <v>134.84</v>
      </c>
      <c r="AR56" s="778">
        <v>112.14</v>
      </c>
      <c r="AS56" s="744"/>
      <c r="AT56" s="744"/>
      <c r="AU56" s="744"/>
      <c r="AV56" s="744"/>
      <c r="AW56" s="776">
        <v>46</v>
      </c>
      <c r="AX56" s="777">
        <v>73.136001586914006</v>
      </c>
      <c r="AY56" s="777">
        <v>81.28</v>
      </c>
      <c r="AZ56" s="778">
        <v>43.99</v>
      </c>
      <c r="BA56" s="744"/>
      <c r="BB56" s="776">
        <v>46</v>
      </c>
      <c r="BC56" s="779">
        <v>99.224143177270747</v>
      </c>
      <c r="BD56" s="780">
        <v>179.65</v>
      </c>
      <c r="BE56" s="781">
        <v>144.1180004</v>
      </c>
      <c r="BF56" s="744"/>
      <c r="BG56" s="744"/>
      <c r="BH56" s="744"/>
      <c r="BI56" s="357"/>
      <c r="BJ56" s="357"/>
      <c r="BK56" s="357"/>
      <c r="BL56" s="357"/>
      <c r="BM56" s="357"/>
      <c r="BN56" s="357"/>
      <c r="BO56" s="357"/>
      <c r="BP56" s="357"/>
      <c r="BQ56" s="357"/>
    </row>
    <row r="57" spans="1:69" s="162" customFormat="1" ht="12.75">
      <c r="A57" s="204"/>
      <c r="B57" s="216"/>
      <c r="C57" s="216"/>
      <c r="D57" s="216"/>
      <c r="E57" s="216"/>
      <c r="F57" s="216"/>
      <c r="G57" s="216"/>
      <c r="H57" s="216"/>
      <c r="I57" s="216"/>
      <c r="J57" s="454"/>
      <c r="K57" s="502"/>
      <c r="L57" s="744"/>
      <c r="M57" s="744"/>
      <c r="N57" s="744"/>
      <c r="O57" s="744"/>
      <c r="P57" s="744"/>
      <c r="Q57" s="744"/>
      <c r="R57" s="744"/>
      <c r="S57" s="744"/>
      <c r="T57" s="744"/>
      <c r="U57" s="761"/>
      <c r="V57" s="761"/>
      <c r="W57" s="760"/>
      <c r="X57" s="773">
        <v>31.86</v>
      </c>
      <c r="Y57" s="773">
        <v>78.91</v>
      </c>
      <c r="Z57" s="773">
        <v>47.94</v>
      </c>
      <c r="AA57" s="773">
        <v>10.81</v>
      </c>
      <c r="AB57" s="773">
        <v>4.71</v>
      </c>
      <c r="AC57" s="774">
        <v>105.09</v>
      </c>
      <c r="AD57" s="773">
        <v>83.95</v>
      </c>
      <c r="AE57" s="773">
        <v>18.13</v>
      </c>
      <c r="AF57" s="773">
        <v>10</v>
      </c>
      <c r="AG57" s="773">
        <v>1.615</v>
      </c>
      <c r="AH57" s="773">
        <v>50.85</v>
      </c>
      <c r="AI57" s="773">
        <v>25.96</v>
      </c>
      <c r="AJ57" s="744"/>
      <c r="AK57" s="744"/>
      <c r="AL57" s="744"/>
      <c r="AM57" s="744"/>
      <c r="AN57" s="744"/>
      <c r="AO57" s="776">
        <v>47</v>
      </c>
      <c r="AP57" s="777">
        <v>124.56</v>
      </c>
      <c r="AQ57" s="777">
        <v>134.84</v>
      </c>
      <c r="AR57" s="778">
        <v>112.14</v>
      </c>
      <c r="AS57" s="744"/>
      <c r="AT57" s="744"/>
      <c r="AU57" s="744"/>
      <c r="AV57" s="744"/>
      <c r="AW57" s="776">
        <v>47</v>
      </c>
      <c r="AX57" s="777">
        <v>49.643001556396399</v>
      </c>
      <c r="AY57" s="777">
        <v>79.23</v>
      </c>
      <c r="AZ57" s="778">
        <v>25.78</v>
      </c>
      <c r="BA57" s="744"/>
      <c r="BB57" s="776">
        <v>47</v>
      </c>
      <c r="BC57" s="779">
        <v>98.391001403331657</v>
      </c>
      <c r="BD57" s="780">
        <v>174.434</v>
      </c>
      <c r="BE57" s="781">
        <v>138.82499809999999</v>
      </c>
      <c r="BF57" s="744"/>
      <c r="BG57" s="744"/>
      <c r="BH57" s="744"/>
      <c r="BI57" s="357"/>
      <c r="BJ57" s="357"/>
      <c r="BK57" s="357"/>
      <c r="BL57" s="357"/>
      <c r="BM57" s="357"/>
      <c r="BN57" s="357"/>
      <c r="BO57" s="357"/>
      <c r="BP57" s="357"/>
      <c r="BQ57" s="357"/>
    </row>
    <row r="58" spans="1:69" s="162" customFormat="1" ht="12.75">
      <c r="A58" s="204"/>
      <c r="B58" s="216"/>
      <c r="C58" s="216"/>
      <c r="D58" s="216"/>
      <c r="E58" s="216"/>
      <c r="F58" s="216"/>
      <c r="G58" s="216"/>
      <c r="H58" s="216"/>
      <c r="I58" s="216"/>
      <c r="J58" s="454"/>
      <c r="K58" s="502"/>
      <c r="L58" s="744"/>
      <c r="M58" s="744"/>
      <c r="N58" s="744"/>
      <c r="O58" s="744"/>
      <c r="P58" s="744"/>
      <c r="Q58" s="744"/>
      <c r="R58" s="744"/>
      <c r="S58" s="744"/>
      <c r="T58" s="744"/>
      <c r="U58" s="761"/>
      <c r="V58" s="761"/>
      <c r="W58" s="760"/>
      <c r="X58" s="773">
        <v>45.715000000000003</v>
      </c>
      <c r="Y58" s="773">
        <v>120.64</v>
      </c>
      <c r="Z58" s="773">
        <v>31.65</v>
      </c>
      <c r="AA58" s="773">
        <v>19.32</v>
      </c>
      <c r="AB58" s="773">
        <v>12.4</v>
      </c>
      <c r="AC58" s="774">
        <v>111.883</v>
      </c>
      <c r="AD58" s="773">
        <v>89.3</v>
      </c>
      <c r="AE58" s="773">
        <v>21.54</v>
      </c>
      <c r="AF58" s="773">
        <v>10</v>
      </c>
      <c r="AG58" s="773">
        <v>1.31</v>
      </c>
      <c r="AH58" s="773">
        <v>85.53</v>
      </c>
      <c r="AI58" s="773">
        <v>28.62</v>
      </c>
      <c r="AJ58" s="744"/>
      <c r="AK58" s="744"/>
      <c r="AL58" s="744"/>
      <c r="AM58" s="744"/>
      <c r="AN58" s="744"/>
      <c r="AO58" s="776">
        <v>48</v>
      </c>
      <c r="AP58" s="777">
        <v>117.827</v>
      </c>
      <c r="AQ58" s="777">
        <v>134.15</v>
      </c>
      <c r="AR58" s="778">
        <v>101.14</v>
      </c>
      <c r="AS58" s="744"/>
      <c r="AT58" s="744"/>
      <c r="AU58" s="744"/>
      <c r="AV58" s="744"/>
      <c r="AW58" s="776">
        <v>48</v>
      </c>
      <c r="AX58" s="777">
        <v>45.865000000000002</v>
      </c>
      <c r="AY58" s="777">
        <v>79.23</v>
      </c>
      <c r="AZ58" s="778">
        <v>29.34</v>
      </c>
      <c r="BA58" s="744"/>
      <c r="BB58" s="776">
        <v>48</v>
      </c>
      <c r="BC58" s="779">
        <v>87.924999999999983</v>
      </c>
      <c r="BD58" s="780">
        <v>169.50000000000003</v>
      </c>
      <c r="BE58" s="781">
        <v>133.112999</v>
      </c>
      <c r="BF58" s="744"/>
      <c r="BG58" s="744"/>
      <c r="BH58" s="744"/>
      <c r="BI58" s="357"/>
      <c r="BJ58" s="357"/>
      <c r="BK58" s="357"/>
      <c r="BL58" s="357"/>
      <c r="BM58" s="357"/>
      <c r="BN58" s="357"/>
      <c r="BO58" s="357"/>
      <c r="BP58" s="357"/>
      <c r="BQ58" s="357"/>
    </row>
    <row r="59" spans="1:69" s="162" customFormat="1" ht="13.5">
      <c r="A59" s="204"/>
      <c r="B59" s="216"/>
      <c r="C59" s="216"/>
      <c r="D59" s="216"/>
      <c r="E59" s="216"/>
      <c r="F59" s="216"/>
      <c r="G59" s="216"/>
      <c r="H59" s="216"/>
      <c r="I59" s="216"/>
      <c r="J59" s="454"/>
      <c r="K59" s="502"/>
      <c r="L59" s="744"/>
      <c r="M59" s="744"/>
      <c r="N59" s="744"/>
      <c r="O59" s="744"/>
      <c r="P59" s="744"/>
      <c r="Q59" s="744"/>
      <c r="R59" s="744"/>
      <c r="S59" s="744"/>
      <c r="T59" s="744"/>
      <c r="U59" s="761"/>
      <c r="V59" s="761">
        <v>51</v>
      </c>
      <c r="W59" s="760"/>
      <c r="X59" s="773">
        <v>36.909999999999997</v>
      </c>
      <c r="Y59" s="773">
        <v>78.84</v>
      </c>
      <c r="Z59" s="773">
        <v>19.73</v>
      </c>
      <c r="AA59" s="773">
        <v>13.65</v>
      </c>
      <c r="AB59" s="773">
        <v>8.74</v>
      </c>
      <c r="AC59" s="774">
        <v>101.2</v>
      </c>
      <c r="AD59" s="773">
        <v>99.78</v>
      </c>
      <c r="AE59" s="773">
        <v>27.96</v>
      </c>
      <c r="AF59" s="773">
        <v>10</v>
      </c>
      <c r="AG59" s="773">
        <v>1.1399999999999999</v>
      </c>
      <c r="AH59" s="773">
        <v>116.12</v>
      </c>
      <c r="AI59" s="773">
        <v>54.8</v>
      </c>
      <c r="AJ59" s="744"/>
      <c r="AK59" s="744"/>
      <c r="AL59" s="744"/>
      <c r="AM59" s="744"/>
      <c r="AN59" s="744"/>
      <c r="AO59" s="776">
        <v>49</v>
      </c>
      <c r="AP59" s="777">
        <v>117.827</v>
      </c>
      <c r="AQ59" s="777">
        <v>134.15</v>
      </c>
      <c r="AR59" s="778">
        <v>101.14</v>
      </c>
      <c r="AS59" s="744"/>
      <c r="AT59" s="744"/>
      <c r="AU59" s="744"/>
      <c r="AV59" s="744"/>
      <c r="AW59" s="776">
        <v>49</v>
      </c>
      <c r="AX59" s="786">
        <v>51.566714695521732</v>
      </c>
      <c r="AY59" s="777">
        <v>81.28</v>
      </c>
      <c r="AZ59" s="778">
        <v>34.76</v>
      </c>
      <c r="BA59" s="744"/>
      <c r="BB59" s="776">
        <v>49</v>
      </c>
      <c r="BC59" s="779">
        <v>85.033142868961448</v>
      </c>
      <c r="BD59" s="780">
        <v>164.72300000000001</v>
      </c>
      <c r="BE59" s="781">
        <v>128.37000269999999</v>
      </c>
      <c r="BF59" s="744"/>
      <c r="BG59" s="744"/>
      <c r="BH59" s="744"/>
      <c r="BI59" s="357"/>
      <c r="BJ59" s="357"/>
      <c r="BK59" s="357"/>
      <c r="BL59" s="357"/>
      <c r="BM59" s="357"/>
      <c r="BN59" s="357"/>
      <c r="BO59" s="357"/>
      <c r="BP59" s="357"/>
      <c r="BQ59" s="357"/>
    </row>
    <row r="60" spans="1:69" s="162" customFormat="1" ht="13.5" thickBot="1">
      <c r="A60" s="204"/>
      <c r="B60" s="216"/>
      <c r="C60" s="216"/>
      <c r="D60" s="216"/>
      <c r="E60" s="216"/>
      <c r="F60" s="216"/>
      <c r="G60" s="216"/>
      <c r="H60" s="216"/>
      <c r="I60" s="216"/>
      <c r="J60" s="454"/>
      <c r="K60" s="502"/>
      <c r="L60" s="744"/>
      <c r="M60" s="744"/>
      <c r="N60" s="744"/>
      <c r="O60" s="744"/>
      <c r="P60" s="744"/>
      <c r="Q60" s="744"/>
      <c r="R60" s="744"/>
      <c r="S60" s="744"/>
      <c r="T60" s="744"/>
      <c r="U60" s="761"/>
      <c r="V60" s="761"/>
      <c r="W60" s="760"/>
      <c r="X60" s="773">
        <v>68.171428680419893</v>
      </c>
      <c r="Y60" s="773">
        <v>173.24642835344551</v>
      </c>
      <c r="Z60" s="773">
        <v>46.748427799769779</v>
      </c>
      <c r="AA60" s="773">
        <v>20.258571216038241</v>
      </c>
      <c r="AB60" s="773">
        <v>16.477428436279258</v>
      </c>
      <c r="AC60" s="774">
        <v>183.30985913957815</v>
      </c>
      <c r="AD60" s="773">
        <v>150.62857273646728</v>
      </c>
      <c r="AE60" s="773">
        <v>44.407142639160142</v>
      </c>
      <c r="AF60" s="773">
        <v>10</v>
      </c>
      <c r="AG60" s="773">
        <v>1.2935714210782672</v>
      </c>
      <c r="AH60" s="773">
        <v>146.74785723004999</v>
      </c>
      <c r="AI60" s="773">
        <v>50.432856423514181</v>
      </c>
      <c r="AJ60" s="744"/>
      <c r="AK60" s="744"/>
      <c r="AL60" s="744"/>
      <c r="AM60" s="744"/>
      <c r="AN60" s="744"/>
      <c r="AO60" s="776">
        <v>50</v>
      </c>
      <c r="AP60" s="777">
        <v>111.587</v>
      </c>
      <c r="AQ60" s="777">
        <v>128.977</v>
      </c>
      <c r="AR60" s="778">
        <v>96.75</v>
      </c>
      <c r="AS60" s="744"/>
      <c r="AT60" s="744"/>
      <c r="AU60" s="744"/>
      <c r="AV60" s="744"/>
      <c r="AW60" s="776">
        <v>50</v>
      </c>
      <c r="AX60" s="777">
        <v>69.12</v>
      </c>
      <c r="AY60" s="777">
        <v>69.123000000000005</v>
      </c>
      <c r="AZ60" s="778">
        <v>32.950000000000003</v>
      </c>
      <c r="BA60" s="744"/>
      <c r="BB60" s="776">
        <v>50</v>
      </c>
      <c r="BC60" s="779">
        <v>78.216999999999999</v>
      </c>
      <c r="BD60" s="780">
        <v>160.208</v>
      </c>
      <c r="BE60" s="781">
        <v>122.7149982</v>
      </c>
      <c r="BF60" s="744"/>
      <c r="BG60" s="744"/>
      <c r="BH60" s="744"/>
      <c r="BI60" s="357"/>
      <c r="BJ60" s="357"/>
      <c r="BK60" s="357"/>
      <c r="BL60" s="357"/>
      <c r="BM60" s="357"/>
      <c r="BN60" s="357"/>
      <c r="BO60" s="357"/>
      <c r="BP60" s="357"/>
      <c r="BQ60" s="357"/>
    </row>
    <row r="61" spans="1:69" s="162" customFormat="1" ht="12.75">
      <c r="A61" s="204"/>
      <c r="B61" s="216"/>
      <c r="C61" s="216"/>
      <c r="D61" s="216"/>
      <c r="E61" s="216"/>
      <c r="F61" s="216"/>
      <c r="G61" s="216"/>
      <c r="H61" s="216"/>
      <c r="I61" s="216"/>
      <c r="J61" s="454"/>
      <c r="K61" s="502"/>
      <c r="L61" s="744"/>
      <c r="M61" s="744"/>
      <c r="N61" s="744"/>
      <c r="O61" s="744"/>
      <c r="P61" s="744"/>
      <c r="Q61" s="744"/>
      <c r="R61" s="744"/>
      <c r="S61" s="744"/>
      <c r="T61" s="744"/>
      <c r="U61" s="768">
        <v>2015</v>
      </c>
      <c r="V61" s="769">
        <v>1</v>
      </c>
      <c r="W61" s="760">
        <v>1</v>
      </c>
      <c r="X61" s="773">
        <v>68.54285648890901</v>
      </c>
      <c r="Y61" s="773">
        <v>128.19599696568042</v>
      </c>
      <c r="Z61" s="773">
        <v>45.029000418526742</v>
      </c>
      <c r="AA61" s="773">
        <v>22.87971414838513</v>
      </c>
      <c r="AB61" s="773">
        <v>19.893999917166528</v>
      </c>
      <c r="AC61" s="774">
        <v>330.59428187778974</v>
      </c>
      <c r="AD61" s="773">
        <v>194.22142791748016</v>
      </c>
      <c r="AE61" s="773">
        <v>47.308570316859615</v>
      </c>
      <c r="AF61" s="773">
        <v>10.010000092642628</v>
      </c>
      <c r="AG61" s="773">
        <v>1.0784285579408874</v>
      </c>
      <c r="AH61" s="773">
        <v>183.91999816894503</v>
      </c>
      <c r="AI61" s="773">
        <v>92.277143205914939</v>
      </c>
      <c r="AJ61" s="744"/>
      <c r="AK61" s="744"/>
      <c r="AL61" s="744"/>
      <c r="AM61" s="744"/>
      <c r="AN61" s="744"/>
      <c r="AO61" s="776">
        <v>51</v>
      </c>
      <c r="AP61" s="777">
        <v>111.587</v>
      </c>
      <c r="AQ61" s="777">
        <v>128.977</v>
      </c>
      <c r="AR61" s="778">
        <v>96.75</v>
      </c>
      <c r="AS61" s="744"/>
      <c r="AT61" s="744"/>
      <c r="AU61" s="744"/>
      <c r="AV61" s="744"/>
      <c r="AW61" s="776">
        <v>51</v>
      </c>
      <c r="AX61" s="777">
        <v>63.18</v>
      </c>
      <c r="AY61" s="777">
        <v>63.18</v>
      </c>
      <c r="AZ61" s="778">
        <v>25.78</v>
      </c>
      <c r="BA61" s="744"/>
      <c r="BB61" s="776">
        <v>51</v>
      </c>
      <c r="BC61" s="779">
        <v>74.797000000476842</v>
      </c>
      <c r="BD61" s="780">
        <v>157.54600000000002</v>
      </c>
      <c r="BE61" s="781">
        <v>120.156003</v>
      </c>
      <c r="BF61" s="744"/>
      <c r="BG61" s="744"/>
      <c r="BH61" s="744"/>
      <c r="BI61" s="357"/>
      <c r="BJ61" s="357"/>
      <c r="BK61" s="357"/>
      <c r="BL61" s="357"/>
      <c r="BM61" s="357"/>
      <c r="BN61" s="357"/>
      <c r="BO61" s="357"/>
      <c r="BP61" s="357"/>
      <c r="BQ61" s="357"/>
    </row>
    <row r="62" spans="1:69" s="162" customFormat="1" ht="12.75">
      <c r="A62" s="204"/>
      <c r="B62" s="216"/>
      <c r="C62" s="216"/>
      <c r="D62" s="216"/>
      <c r="E62" s="216"/>
      <c r="F62" s="216"/>
      <c r="G62" s="216"/>
      <c r="H62" s="216"/>
      <c r="I62" s="216"/>
      <c r="J62" s="454"/>
      <c r="K62" s="502"/>
      <c r="L62" s="744"/>
      <c r="M62" s="744"/>
      <c r="N62" s="744"/>
      <c r="O62" s="744"/>
      <c r="P62" s="744"/>
      <c r="Q62" s="744"/>
      <c r="R62" s="744"/>
      <c r="S62" s="744"/>
      <c r="T62" s="744"/>
      <c r="U62" s="761"/>
      <c r="V62" s="761"/>
      <c r="W62" s="760">
        <v>2</v>
      </c>
      <c r="X62" s="773">
        <v>49.685714176722875</v>
      </c>
      <c r="Y62" s="773">
        <v>96.163429260253665</v>
      </c>
      <c r="Z62" s="773">
        <v>43.363000052315797</v>
      </c>
      <c r="AA62" s="773">
        <v>14.161143030439073</v>
      </c>
      <c r="AB62" s="773">
        <v>11.166571480887255</v>
      </c>
      <c r="AC62" s="774">
        <v>214.08728681291797</v>
      </c>
      <c r="AD62" s="773">
        <v>138.71857234409842</v>
      </c>
      <c r="AE62" s="773">
        <v>33.982857295444987</v>
      </c>
      <c r="AF62" s="773">
        <v>9.4300000326974018</v>
      </c>
      <c r="AG62" s="773">
        <v>1.124142876693178</v>
      </c>
      <c r="AH62" s="773">
        <v>270.27856881277859</v>
      </c>
      <c r="AI62" s="773">
        <v>92.534285409109799</v>
      </c>
      <c r="AJ62" s="744"/>
      <c r="AK62" s="744"/>
      <c r="AL62" s="744"/>
      <c r="AM62" s="744"/>
      <c r="AN62" s="744"/>
      <c r="AO62" s="776">
        <v>52</v>
      </c>
      <c r="AP62" s="777">
        <v>120.986000061035</v>
      </c>
      <c r="AQ62" s="777">
        <v>138.54</v>
      </c>
      <c r="AR62" s="778">
        <v>96.75</v>
      </c>
      <c r="AS62" s="744"/>
      <c r="AT62" s="744"/>
      <c r="AU62" s="744"/>
      <c r="AV62" s="744"/>
      <c r="AW62" s="776">
        <v>52</v>
      </c>
      <c r="AX62" s="777">
        <v>61.214000701904297</v>
      </c>
      <c r="AY62" s="777">
        <v>83.69</v>
      </c>
      <c r="AZ62" s="778">
        <v>22.26</v>
      </c>
      <c r="BA62" s="744"/>
      <c r="BB62" s="776">
        <v>52</v>
      </c>
      <c r="BC62" s="779">
        <v>74.148001715540829</v>
      </c>
      <c r="BD62" s="780">
        <v>154.74090000000001</v>
      </c>
      <c r="BE62" s="781">
        <v>116.128997</v>
      </c>
      <c r="BF62" s="744"/>
      <c r="BG62" s="744"/>
      <c r="BH62" s="744"/>
      <c r="BI62" s="357"/>
      <c r="BJ62" s="357"/>
      <c r="BK62" s="357"/>
      <c r="BL62" s="357"/>
      <c r="BM62" s="357"/>
      <c r="BN62" s="357"/>
      <c r="BO62" s="357"/>
      <c r="BP62" s="357"/>
      <c r="BQ62" s="357"/>
    </row>
    <row r="63" spans="1:69" s="162" customFormat="1" ht="12.75">
      <c r="A63" s="204"/>
      <c r="B63" s="216"/>
      <c r="C63" s="216"/>
      <c r="D63" s="216"/>
      <c r="E63" s="216"/>
      <c r="F63" s="216"/>
      <c r="G63" s="216"/>
      <c r="H63" s="216"/>
      <c r="I63" s="216"/>
      <c r="J63" s="454"/>
      <c r="K63" s="502"/>
      <c r="L63" s="744"/>
      <c r="M63" s="744"/>
      <c r="N63" s="744"/>
      <c r="O63" s="744"/>
      <c r="P63" s="744"/>
      <c r="Q63" s="744"/>
      <c r="R63" s="744"/>
      <c r="S63" s="744"/>
      <c r="T63" s="744"/>
      <c r="U63" s="761"/>
      <c r="V63" s="761"/>
      <c r="W63" s="760">
        <v>3</v>
      </c>
      <c r="X63" s="773">
        <v>63.18571363176612</v>
      </c>
      <c r="Y63" s="773">
        <v>170.70128413609078</v>
      </c>
      <c r="Z63" s="773">
        <v>71.775428771972571</v>
      </c>
      <c r="AA63" s="773">
        <v>13.84971414293557</v>
      </c>
      <c r="AB63" s="773">
        <v>9.8989998953682861</v>
      </c>
      <c r="AC63" s="774">
        <v>181.50271388462556</v>
      </c>
      <c r="AD63" s="773">
        <v>156.31142970493829</v>
      </c>
      <c r="AE63" s="773">
        <v>26.197142464773954</v>
      </c>
      <c r="AF63" s="773">
        <v>9</v>
      </c>
      <c r="AG63" s="773">
        <v>1.2850000006811924</v>
      </c>
      <c r="AH63" s="773">
        <v>324.18071855817436</v>
      </c>
      <c r="AI63" s="773">
        <v>77.014000483921535</v>
      </c>
      <c r="AJ63" s="744"/>
      <c r="AK63" s="744"/>
      <c r="AL63" s="744"/>
      <c r="AM63" s="744"/>
      <c r="AN63" s="744"/>
      <c r="AO63" s="776">
        <v>53</v>
      </c>
      <c r="AP63" s="777"/>
      <c r="AQ63" s="777"/>
      <c r="AR63" s="778"/>
      <c r="AS63" s="744"/>
      <c r="AT63" s="744"/>
      <c r="AU63" s="744"/>
      <c r="AV63" s="744"/>
      <c r="AW63" s="776">
        <v>53</v>
      </c>
      <c r="AX63" s="744"/>
      <c r="AY63" s="744"/>
      <c r="AZ63" s="744"/>
      <c r="BA63" s="744"/>
      <c r="BB63" s="776">
        <v>53</v>
      </c>
      <c r="BC63" s="779"/>
      <c r="BD63" s="780"/>
      <c r="BE63" s="781"/>
      <c r="BF63" s="744"/>
      <c r="BG63" s="744"/>
      <c r="BH63" s="744"/>
      <c r="BI63" s="357"/>
      <c r="BJ63" s="357"/>
      <c r="BK63" s="357"/>
      <c r="BL63" s="357"/>
      <c r="BM63" s="357"/>
      <c r="BN63" s="357"/>
      <c r="BO63" s="357"/>
      <c r="BP63" s="357"/>
      <c r="BQ63" s="357"/>
    </row>
    <row r="64" spans="1:69" s="162" customFormat="1" ht="12.75">
      <c r="A64" s="204"/>
      <c r="B64" s="216"/>
      <c r="C64" s="216"/>
      <c r="D64" s="216"/>
      <c r="E64" s="216"/>
      <c r="F64" s="216"/>
      <c r="G64" s="216"/>
      <c r="H64" s="216"/>
      <c r="I64" s="216"/>
      <c r="J64" s="454"/>
      <c r="K64" s="502"/>
      <c r="L64" s="744"/>
      <c r="M64" s="744"/>
      <c r="N64" s="744"/>
      <c r="O64" s="744"/>
      <c r="P64" s="744"/>
      <c r="Q64" s="744"/>
      <c r="R64" s="744"/>
      <c r="S64" s="744"/>
      <c r="T64" s="744"/>
      <c r="U64" s="761"/>
      <c r="V64" s="761">
        <v>4</v>
      </c>
      <c r="W64" s="760">
        <v>4</v>
      </c>
      <c r="X64" s="773">
        <v>92.357142857142819</v>
      </c>
      <c r="Y64" s="773">
        <v>159.75871276855426</v>
      </c>
      <c r="Z64" s="773">
        <v>123.43885803222614</v>
      </c>
      <c r="AA64" s="773">
        <v>23.090571539742559</v>
      </c>
      <c r="AB64" s="773">
        <v>17.496428762163383</v>
      </c>
      <c r="AC64" s="774">
        <v>321.27714320591474</v>
      </c>
      <c r="AD64" s="773">
        <v>188.44857134137786</v>
      </c>
      <c r="AE64" s="773">
        <v>42.578571592058424</v>
      </c>
      <c r="AF64" s="773">
        <v>9.0057144165039045</v>
      </c>
      <c r="AG64" s="773">
        <v>2.8518571853637655</v>
      </c>
      <c r="AH64" s="773">
        <v>226.1550009591233</v>
      </c>
      <c r="AI64" s="773">
        <v>82.329572405133788</v>
      </c>
      <c r="AJ64" s="744"/>
      <c r="AK64" s="744"/>
      <c r="AL64" s="744"/>
      <c r="AM64" s="744"/>
      <c r="AN64" s="744"/>
      <c r="AO64" s="744"/>
      <c r="AP64" s="780"/>
      <c r="AQ64" s="780"/>
      <c r="AR64" s="781"/>
      <c r="AS64" s="744"/>
      <c r="AT64" s="744"/>
      <c r="AU64" s="744"/>
      <c r="AV64" s="744"/>
      <c r="AW64" s="744"/>
      <c r="AX64" s="744"/>
      <c r="AY64" s="744"/>
      <c r="AZ64" s="744"/>
      <c r="BA64" s="744"/>
      <c r="BB64" s="744"/>
      <c r="BC64" s="744"/>
      <c r="BD64" s="744"/>
      <c r="BE64" s="744"/>
      <c r="BF64" s="744"/>
      <c r="BG64" s="744"/>
      <c r="BH64" s="744"/>
      <c r="BI64" s="357"/>
      <c r="BJ64" s="357"/>
      <c r="BK64" s="357"/>
      <c r="BL64" s="357"/>
      <c r="BM64" s="357"/>
      <c r="BN64" s="357"/>
      <c r="BO64" s="357"/>
      <c r="BP64" s="357"/>
      <c r="BQ64" s="357"/>
    </row>
    <row r="65" spans="1:69" s="162" customFormat="1" ht="12.75">
      <c r="A65" s="204"/>
      <c r="B65" s="216"/>
      <c r="C65" s="216"/>
      <c r="D65" s="216"/>
      <c r="E65" s="216"/>
      <c r="F65" s="216"/>
      <c r="G65" s="216"/>
      <c r="H65" s="216"/>
      <c r="I65" s="216"/>
      <c r="J65" s="454"/>
      <c r="K65" s="502"/>
      <c r="L65" s="744"/>
      <c r="M65" s="744"/>
      <c r="N65" s="744"/>
      <c r="O65" s="744"/>
      <c r="P65" s="744"/>
      <c r="Q65" s="744"/>
      <c r="R65" s="744"/>
      <c r="S65" s="744"/>
      <c r="T65" s="744"/>
      <c r="U65" s="761"/>
      <c r="V65" s="761"/>
      <c r="W65" s="760">
        <v>5</v>
      </c>
      <c r="X65" s="773">
        <v>89.485714503696826</v>
      </c>
      <c r="Y65" s="773">
        <v>175.85857282366015</v>
      </c>
      <c r="Z65" s="773">
        <v>98.794857025146186</v>
      </c>
      <c r="AA65" s="773">
        <v>20.899142946515727</v>
      </c>
      <c r="AB65" s="773">
        <v>18.429857390267454</v>
      </c>
      <c r="AC65" s="774">
        <v>327.06042698451427</v>
      </c>
      <c r="AD65" s="773">
        <v>191.91857365199442</v>
      </c>
      <c r="AE65" s="773">
        <v>47.517142159598151</v>
      </c>
      <c r="AF65" s="773">
        <v>9</v>
      </c>
      <c r="AG65" s="773">
        <v>6.0409999234335663</v>
      </c>
      <c r="AH65" s="773">
        <v>175.73643166678244</v>
      </c>
      <c r="AI65" s="773">
        <v>61.832857404436346</v>
      </c>
      <c r="AJ65" s="744"/>
      <c r="AK65" s="744"/>
      <c r="AL65" s="744"/>
      <c r="AM65" s="744"/>
      <c r="AN65" s="744"/>
      <c r="AO65" s="744"/>
      <c r="AP65" s="787"/>
      <c r="AQ65" s="787"/>
      <c r="AR65" s="781"/>
      <c r="AS65" s="744"/>
      <c r="AT65" s="744"/>
      <c r="AU65" s="744"/>
      <c r="AV65" s="744"/>
      <c r="AW65" s="744"/>
      <c r="AX65" s="744"/>
      <c r="AY65" s="744"/>
      <c r="AZ65" s="744"/>
      <c r="BA65" s="744"/>
      <c r="BB65" s="744"/>
      <c r="BC65" s="744"/>
      <c r="BD65" s="744"/>
      <c r="BE65" s="744"/>
      <c r="BF65" s="744"/>
      <c r="BG65" s="744"/>
      <c r="BH65" s="744"/>
      <c r="BI65" s="357"/>
      <c r="BJ65" s="357"/>
      <c r="BK65" s="357"/>
      <c r="BL65" s="357"/>
      <c r="BM65" s="357"/>
      <c r="BN65" s="357"/>
      <c r="BO65" s="357"/>
      <c r="BP65" s="357"/>
      <c r="BQ65" s="357"/>
    </row>
    <row r="66" spans="1:69" s="162" customFormat="1" ht="12.75">
      <c r="A66" s="204"/>
      <c r="B66" s="216"/>
      <c r="C66" s="216"/>
      <c r="D66" s="216"/>
      <c r="E66" s="216"/>
      <c r="F66" s="216"/>
      <c r="G66" s="216"/>
      <c r="H66" s="216"/>
      <c r="I66" s="216"/>
      <c r="J66" s="454"/>
      <c r="K66" s="502"/>
      <c r="L66" s="744"/>
      <c r="M66" s="744"/>
      <c r="N66" s="744"/>
      <c r="O66" s="744"/>
      <c r="P66" s="744"/>
      <c r="Q66" s="744"/>
      <c r="R66" s="744"/>
      <c r="S66" s="744"/>
      <c r="T66" s="744"/>
      <c r="U66" s="761"/>
      <c r="V66" s="761"/>
      <c r="W66" s="760">
        <v>6</v>
      </c>
      <c r="X66" s="773">
        <v>70.542857033865786</v>
      </c>
      <c r="Y66" s="773">
        <v>165.36414119175461</v>
      </c>
      <c r="Z66" s="773">
        <v>47.4197137015206</v>
      </c>
      <c r="AA66" s="773">
        <v>21.769857134137798</v>
      </c>
      <c r="AB66" s="773">
        <v>15.948999949863927</v>
      </c>
      <c r="AC66" s="774">
        <v>382.54914855956986</v>
      </c>
      <c r="AD66" s="773">
        <v>206.39285714285671</v>
      </c>
      <c r="AE66" s="773">
        <v>21.769857134137798</v>
      </c>
      <c r="AF66" s="773">
        <v>9</v>
      </c>
      <c r="AG66" s="773">
        <v>8.9162856510707265</v>
      </c>
      <c r="AH66" s="773">
        <v>124.30357033865756</v>
      </c>
      <c r="AI66" s="773">
        <v>71.741429465157537</v>
      </c>
      <c r="AJ66" s="744"/>
      <c r="AK66" s="744"/>
      <c r="AL66" s="744"/>
      <c r="AM66" s="744"/>
      <c r="AN66" s="744"/>
      <c r="AO66" s="744"/>
      <c r="AP66" s="787"/>
      <c r="AQ66" s="787"/>
      <c r="AR66" s="778"/>
      <c r="AS66" s="744"/>
      <c r="AT66" s="744"/>
      <c r="AU66" s="744"/>
      <c r="AV66" s="744"/>
      <c r="AW66" s="744"/>
      <c r="AX66" s="744"/>
      <c r="AY66" s="744"/>
      <c r="AZ66" s="744"/>
      <c r="BA66" s="744"/>
      <c r="BB66" s="744"/>
      <c r="BC66" s="744"/>
      <c r="BD66" s="744"/>
      <c r="BE66" s="744"/>
      <c r="BF66" s="744"/>
      <c r="BG66" s="744"/>
      <c r="BH66" s="744"/>
      <c r="BI66" s="357"/>
      <c r="BJ66" s="357"/>
      <c r="BK66" s="357"/>
      <c r="BL66" s="357"/>
      <c r="BM66" s="357"/>
      <c r="BN66" s="357"/>
      <c r="BO66" s="357"/>
      <c r="BP66" s="357"/>
      <c r="BQ66" s="357"/>
    </row>
    <row r="67" spans="1:69" s="162" customFormat="1" ht="12.75">
      <c r="A67" s="204"/>
      <c r="B67" s="216"/>
      <c r="C67" s="216"/>
      <c r="D67" s="216"/>
      <c r="E67" s="216"/>
      <c r="F67" s="216"/>
      <c r="G67" s="216"/>
      <c r="H67" s="216"/>
      <c r="I67" s="216"/>
      <c r="J67" s="454"/>
      <c r="K67" s="502"/>
      <c r="L67" s="744"/>
      <c r="M67" s="744"/>
      <c r="N67" s="744"/>
      <c r="O67" s="744"/>
      <c r="P67" s="744"/>
      <c r="Q67" s="744"/>
      <c r="R67" s="744"/>
      <c r="S67" s="744"/>
      <c r="T67" s="744"/>
      <c r="U67" s="761"/>
      <c r="V67" s="761"/>
      <c r="W67" s="760">
        <v>7</v>
      </c>
      <c r="X67" s="773">
        <v>74.442858014787944</v>
      </c>
      <c r="Y67" s="773">
        <v>115.832716805594</v>
      </c>
      <c r="Z67" s="773">
        <v>39.554857526506659</v>
      </c>
      <c r="AA67" s="773">
        <v>25.199285234723742</v>
      </c>
      <c r="AB67" s="773">
        <v>17.346428462437171</v>
      </c>
      <c r="AC67" s="774">
        <v>439.76600428989923</v>
      </c>
      <c r="AD67" s="773">
        <v>188.98428562709228</v>
      </c>
      <c r="AE67" s="773">
        <v>48.435713631766134</v>
      </c>
      <c r="AF67" s="773">
        <v>9.0028572082519513</v>
      </c>
      <c r="AG67" s="773">
        <v>14.150571210043733</v>
      </c>
      <c r="AH67" s="773">
        <v>311.82357134137811</v>
      </c>
      <c r="AI67" s="773">
        <v>78.088570186070001</v>
      </c>
      <c r="AJ67" s="744"/>
      <c r="AK67" s="744"/>
      <c r="AL67" s="744"/>
      <c r="AM67" s="744"/>
      <c r="AN67" s="744"/>
      <c r="AO67" s="744"/>
      <c r="AP67" s="775"/>
      <c r="AQ67" s="775"/>
      <c r="AR67" s="775"/>
      <c r="AS67" s="744"/>
      <c r="AT67" s="744"/>
      <c r="AU67" s="744"/>
      <c r="AV67" s="744"/>
      <c r="AW67" s="744"/>
      <c r="AX67" s="744"/>
      <c r="AY67" s="744"/>
      <c r="AZ67" s="744"/>
      <c r="BA67" s="744"/>
      <c r="BB67" s="744"/>
      <c r="BC67" s="744"/>
      <c r="BD67" s="744"/>
      <c r="BE67" s="744"/>
      <c r="BF67" s="744"/>
      <c r="BG67" s="744"/>
      <c r="BH67" s="744"/>
      <c r="BI67" s="357"/>
      <c r="BJ67" s="357"/>
      <c r="BK67" s="357"/>
      <c r="BL67" s="357"/>
      <c r="BM67" s="357"/>
      <c r="BN67" s="357"/>
      <c r="BO67" s="357"/>
      <c r="BP67" s="357"/>
      <c r="BQ67" s="357"/>
    </row>
    <row r="68" spans="1:69" s="162" customFormat="1" ht="12.75">
      <c r="A68" s="204"/>
      <c r="B68" s="216"/>
      <c r="C68" s="216"/>
      <c r="D68" s="216"/>
      <c r="E68" s="216"/>
      <c r="F68" s="216"/>
      <c r="G68" s="216"/>
      <c r="H68" s="216"/>
      <c r="I68" s="216"/>
      <c r="J68" s="454"/>
      <c r="K68" s="502"/>
      <c r="L68" s="744"/>
      <c r="M68" s="744"/>
      <c r="N68" s="744"/>
      <c r="O68" s="744"/>
      <c r="P68" s="744"/>
      <c r="Q68" s="744"/>
      <c r="R68" s="744"/>
      <c r="S68" s="744"/>
      <c r="T68" s="744"/>
      <c r="U68" s="761"/>
      <c r="V68" s="761">
        <v>8</v>
      </c>
      <c r="W68" s="760">
        <v>8</v>
      </c>
      <c r="X68" s="773">
        <v>57.657142639160107</v>
      </c>
      <c r="Y68" s="773">
        <v>105.39785766601526</v>
      </c>
      <c r="Z68" s="773">
        <v>40.561000006539437</v>
      </c>
      <c r="AA68" s="773">
        <v>20.075571877615744</v>
      </c>
      <c r="AB68" s="773">
        <v>12.653857094900914</v>
      </c>
      <c r="AC68" s="774">
        <v>288.93457249232642</v>
      </c>
      <c r="AD68" s="773">
        <v>201.38999720982085</v>
      </c>
      <c r="AE68" s="773">
        <v>43.595714569091747</v>
      </c>
      <c r="AF68" s="773">
        <v>9</v>
      </c>
      <c r="AG68" s="773">
        <v>4.65714287757873</v>
      </c>
      <c r="AH68" s="773">
        <v>283.68928527831974</v>
      </c>
      <c r="AI68" s="773">
        <v>88.551427568708121</v>
      </c>
      <c r="AJ68" s="744"/>
      <c r="AK68" s="744"/>
      <c r="AL68" s="744"/>
      <c r="AM68" s="744"/>
      <c r="AN68" s="744"/>
      <c r="AO68" s="744"/>
      <c r="AP68" s="780"/>
      <c r="AQ68" s="777"/>
      <c r="AR68" s="778"/>
      <c r="AS68" s="744"/>
      <c r="AT68" s="744"/>
      <c r="AU68" s="744"/>
      <c r="AV68" s="744"/>
      <c r="AW68" s="744"/>
      <c r="AX68" s="744"/>
      <c r="AY68" s="744"/>
      <c r="AZ68" s="744"/>
      <c r="BA68" s="744"/>
      <c r="BB68" s="744"/>
      <c r="BC68" s="744"/>
      <c r="BD68" s="744"/>
      <c r="BE68" s="744"/>
      <c r="BF68" s="744"/>
      <c r="BG68" s="744"/>
      <c r="BH68" s="744"/>
      <c r="BI68" s="357"/>
      <c r="BJ68" s="357"/>
      <c r="BK68" s="357"/>
      <c r="BL68" s="357"/>
      <c r="BM68" s="357"/>
      <c r="BN68" s="357"/>
      <c r="BO68" s="357"/>
      <c r="BP68" s="357"/>
      <c r="BQ68" s="357"/>
    </row>
    <row r="69" spans="1:69" s="162" customFormat="1" ht="12.75">
      <c r="A69" s="204"/>
      <c r="B69" s="216"/>
      <c r="C69" s="216"/>
      <c r="D69" s="216"/>
      <c r="E69" s="216"/>
      <c r="F69" s="216"/>
      <c r="G69" s="216"/>
      <c r="H69" s="216"/>
      <c r="I69" s="216"/>
      <c r="J69" s="454"/>
      <c r="K69" s="502"/>
      <c r="L69" s="744"/>
      <c r="M69" s="744"/>
      <c r="N69" s="744"/>
      <c r="O69" s="744"/>
      <c r="P69" s="744"/>
      <c r="Q69" s="744"/>
      <c r="R69" s="744"/>
      <c r="S69" s="744"/>
      <c r="T69" s="744"/>
      <c r="U69" s="761"/>
      <c r="V69" s="761"/>
      <c r="W69" s="760">
        <v>9</v>
      </c>
      <c r="X69" s="773">
        <v>88.771428789410876</v>
      </c>
      <c r="Y69" s="773">
        <v>162.89514378138898</v>
      </c>
      <c r="Z69" s="773">
        <v>99.332141876220447</v>
      </c>
      <c r="AA69" s="773">
        <v>19.496999740600501</v>
      </c>
      <c r="AB69" s="773">
        <v>15.7849998474121</v>
      </c>
      <c r="AC69" s="774">
        <v>411.09385899134998</v>
      </c>
      <c r="AD69" s="773">
        <v>179.96000671386699</v>
      </c>
      <c r="AE69" s="773">
        <v>37.669998168945298</v>
      </c>
      <c r="AF69" s="773">
        <v>9.0014286041259748</v>
      </c>
      <c r="AG69" s="773">
        <v>3.743571417672289</v>
      </c>
      <c r="AH69" s="773">
        <v>317.80857631138355</v>
      </c>
      <c r="AI69" s="773">
        <v>91.184855869838046</v>
      </c>
      <c r="AJ69" s="744"/>
      <c r="AK69" s="744"/>
      <c r="AL69" s="744"/>
      <c r="AM69" s="744"/>
      <c r="AN69" s="744"/>
      <c r="AO69" s="744"/>
      <c r="AP69" s="777"/>
      <c r="AQ69" s="777"/>
      <c r="AR69" s="778"/>
      <c r="AS69" s="744"/>
      <c r="AT69" s="744"/>
      <c r="AU69" s="744"/>
      <c r="AV69" s="744"/>
      <c r="AW69" s="744"/>
      <c r="AX69" s="744"/>
      <c r="AY69" s="744"/>
      <c r="AZ69" s="744"/>
      <c r="BA69" s="744"/>
      <c r="BB69" s="744"/>
      <c r="BC69" s="744"/>
      <c r="BD69" s="744"/>
      <c r="BE69" s="744"/>
      <c r="BF69" s="744"/>
      <c r="BG69" s="744"/>
      <c r="BH69" s="744"/>
      <c r="BI69" s="357"/>
      <c r="BJ69" s="357"/>
      <c r="BK69" s="357"/>
      <c r="BL69" s="357"/>
      <c r="BM69" s="357"/>
      <c r="BN69" s="357"/>
      <c r="BO69" s="357"/>
      <c r="BP69" s="357"/>
      <c r="BQ69" s="357"/>
    </row>
    <row r="70" spans="1:69" s="162" customFormat="1" ht="12.75">
      <c r="A70" s="204"/>
      <c r="B70" s="216"/>
      <c r="C70" s="216"/>
      <c r="D70" s="216"/>
      <c r="E70" s="216"/>
      <c r="F70" s="216"/>
      <c r="G70" s="216"/>
      <c r="H70" s="216"/>
      <c r="I70" s="216"/>
      <c r="J70" s="454"/>
      <c r="K70" s="502"/>
      <c r="L70" s="744"/>
      <c r="M70" s="744"/>
      <c r="N70" s="744"/>
      <c r="O70" s="744"/>
      <c r="P70" s="744"/>
      <c r="Q70" s="744"/>
      <c r="R70" s="744"/>
      <c r="S70" s="744"/>
      <c r="T70" s="744"/>
      <c r="U70" s="761"/>
      <c r="V70" s="761"/>
      <c r="W70" s="760">
        <v>10</v>
      </c>
      <c r="X70" s="773">
        <v>82.44</v>
      </c>
      <c r="Y70" s="773">
        <v>131.47999999999999</v>
      </c>
      <c r="Z70" s="773">
        <v>63.86</v>
      </c>
      <c r="AA70" s="773">
        <v>23.33</v>
      </c>
      <c r="AB70" s="773">
        <v>16.84</v>
      </c>
      <c r="AC70" s="774">
        <v>435.11</v>
      </c>
      <c r="AD70" s="773">
        <v>175.54</v>
      </c>
      <c r="AE70" s="773">
        <v>52.55</v>
      </c>
      <c r="AF70" s="773">
        <v>15.41</v>
      </c>
      <c r="AG70" s="773">
        <v>22.31</v>
      </c>
      <c r="AH70" s="773">
        <v>307.52</v>
      </c>
      <c r="AI70" s="773">
        <v>98.38</v>
      </c>
      <c r="AJ70" s="744"/>
      <c r="AK70" s="744"/>
      <c r="AL70" s="744"/>
      <c r="AM70" s="744"/>
      <c r="AN70" s="744"/>
      <c r="AO70" s="744"/>
      <c r="AP70" s="777"/>
      <c r="AQ70" s="777"/>
      <c r="AR70" s="778"/>
      <c r="AS70" s="744"/>
      <c r="AT70" s="744"/>
      <c r="AU70" s="744"/>
      <c r="AV70" s="744"/>
      <c r="AW70" s="744"/>
      <c r="AX70" s="744"/>
      <c r="AY70" s="744"/>
      <c r="AZ70" s="744"/>
      <c r="BA70" s="744"/>
      <c r="BB70" s="744"/>
      <c r="BC70" s="744"/>
      <c r="BD70" s="744"/>
      <c r="BE70" s="744"/>
      <c r="BF70" s="744"/>
      <c r="BG70" s="744"/>
      <c r="BH70" s="744"/>
      <c r="BI70" s="357"/>
      <c r="BJ70" s="357"/>
      <c r="BK70" s="357"/>
      <c r="BL70" s="357"/>
      <c r="BM70" s="357"/>
      <c r="BN70" s="357"/>
      <c r="BO70" s="357"/>
      <c r="BP70" s="357"/>
      <c r="BQ70" s="357"/>
    </row>
    <row r="71" spans="1:69" s="162" customFormat="1" ht="12.75">
      <c r="A71" s="204"/>
      <c r="B71" s="216"/>
      <c r="C71" s="216"/>
      <c r="D71" s="216"/>
      <c r="E71" s="216"/>
      <c r="F71" s="216"/>
      <c r="G71" s="216"/>
      <c r="H71" s="216"/>
      <c r="I71" s="216"/>
      <c r="J71" s="454"/>
      <c r="K71" s="502"/>
      <c r="L71" s="744"/>
      <c r="M71" s="744"/>
      <c r="N71" s="744"/>
      <c r="O71" s="744"/>
      <c r="P71" s="744"/>
      <c r="Q71" s="744"/>
      <c r="R71" s="744"/>
      <c r="S71" s="744"/>
      <c r="T71" s="744"/>
      <c r="U71" s="761"/>
      <c r="V71" s="761"/>
      <c r="W71" s="760">
        <v>11</v>
      </c>
      <c r="X71" s="773">
        <v>79.385999999999996</v>
      </c>
      <c r="Y71" s="773">
        <v>168.71</v>
      </c>
      <c r="Z71" s="773">
        <v>149.82</v>
      </c>
      <c r="AA71" s="773">
        <v>21.65</v>
      </c>
      <c r="AB71" s="773">
        <v>17.920000000000002</v>
      </c>
      <c r="AC71" s="774">
        <v>268.85000000000002</v>
      </c>
      <c r="AD71" s="773">
        <v>139.57</v>
      </c>
      <c r="AE71" s="773">
        <v>35.479999999999997</v>
      </c>
      <c r="AF71" s="773">
        <v>11.194000000000001</v>
      </c>
      <c r="AG71" s="773">
        <v>11.012</v>
      </c>
      <c r="AH71" s="773">
        <v>267.10000000000002</v>
      </c>
      <c r="AI71" s="773">
        <v>73.144999999999996</v>
      </c>
      <c r="AJ71" s="744"/>
      <c r="AK71" s="744"/>
      <c r="AL71" s="744"/>
      <c r="AM71" s="744"/>
      <c r="AN71" s="744"/>
      <c r="AO71" s="744"/>
      <c r="AP71" s="777"/>
      <c r="AQ71" s="777"/>
      <c r="AR71" s="778"/>
      <c r="AS71" s="744"/>
      <c r="AT71" s="744"/>
      <c r="AU71" s="744"/>
      <c r="AV71" s="744"/>
      <c r="AW71" s="744"/>
      <c r="AX71" s="744"/>
      <c r="AY71" s="744"/>
      <c r="AZ71" s="744"/>
      <c r="BA71" s="744"/>
      <c r="BB71" s="744"/>
      <c r="BC71" s="744"/>
      <c r="BD71" s="744"/>
      <c r="BE71" s="744"/>
      <c r="BF71" s="744"/>
      <c r="BG71" s="744"/>
      <c r="BH71" s="744"/>
      <c r="BI71" s="357"/>
      <c r="BJ71" s="357"/>
      <c r="BK71" s="357"/>
      <c r="BL71" s="357"/>
      <c r="BM71" s="357"/>
      <c r="BN71" s="357"/>
      <c r="BO71" s="357"/>
      <c r="BP71" s="357"/>
      <c r="BQ71" s="357"/>
    </row>
    <row r="72" spans="1:69" s="162" customFormat="1" ht="12.75">
      <c r="A72" s="204"/>
      <c r="B72" s="216"/>
      <c r="C72" s="216"/>
      <c r="D72" s="216"/>
      <c r="E72" s="216"/>
      <c r="F72" s="216"/>
      <c r="G72" s="216"/>
      <c r="H72" s="216"/>
      <c r="I72" s="216"/>
      <c r="J72" s="454"/>
      <c r="K72" s="502"/>
      <c r="L72" s="744"/>
      <c r="M72" s="744"/>
      <c r="N72" s="744"/>
      <c r="O72" s="744"/>
      <c r="P72" s="744"/>
      <c r="Q72" s="744"/>
      <c r="R72" s="744"/>
      <c r="S72" s="744"/>
      <c r="T72" s="744"/>
      <c r="U72" s="761"/>
      <c r="V72" s="761">
        <v>12</v>
      </c>
      <c r="W72" s="760">
        <v>12</v>
      </c>
      <c r="X72" s="773">
        <v>79.385000000000005</v>
      </c>
      <c r="Y72" s="773">
        <v>283.36357334681884</v>
      </c>
      <c r="Z72" s="773">
        <v>237.20571463448616</v>
      </c>
      <c r="AA72" s="773">
        <v>27.377714429582827</v>
      </c>
      <c r="AB72" s="773">
        <v>22.34300013950887</v>
      </c>
      <c r="AC72" s="774">
        <v>380.93800136021173</v>
      </c>
      <c r="AD72" s="773">
        <v>144.48428562709242</v>
      </c>
      <c r="AE72" s="773">
        <v>34.888571330479174</v>
      </c>
      <c r="AF72" s="773">
        <v>21.529999869210325</v>
      </c>
      <c r="AG72" s="773">
        <v>11.088000297546349</v>
      </c>
      <c r="AH72" s="773">
        <v>256.24499947684097</v>
      </c>
      <c r="AI72" s="773">
        <v>60.913855961390873</v>
      </c>
      <c r="AJ72" s="744"/>
      <c r="AK72" s="744"/>
      <c r="AL72" s="744"/>
      <c r="AM72" s="744"/>
      <c r="AN72" s="744"/>
      <c r="AO72" s="744"/>
      <c r="AP72" s="777"/>
      <c r="AQ72" s="777"/>
      <c r="AR72" s="778"/>
      <c r="AS72" s="744"/>
      <c r="AT72" s="744"/>
      <c r="AU72" s="744"/>
      <c r="AV72" s="744"/>
      <c r="AW72" s="744"/>
      <c r="AX72" s="744"/>
      <c r="AY72" s="744"/>
      <c r="AZ72" s="744"/>
      <c r="BA72" s="744"/>
      <c r="BB72" s="744"/>
      <c r="BC72" s="744"/>
      <c r="BD72" s="744"/>
      <c r="BE72" s="744"/>
      <c r="BF72" s="744"/>
      <c r="BG72" s="744"/>
      <c r="BH72" s="744"/>
      <c r="BI72" s="357"/>
      <c r="BJ72" s="357"/>
      <c r="BK72" s="357"/>
      <c r="BL72" s="357"/>
      <c r="BM72" s="357"/>
      <c r="BN72" s="357"/>
      <c r="BO72" s="357"/>
      <c r="BP72" s="357"/>
      <c r="BQ72" s="357"/>
    </row>
    <row r="73" spans="1:69" s="162" customFormat="1" ht="12.75">
      <c r="A73" s="204"/>
      <c r="B73" s="216"/>
      <c r="C73" s="216"/>
      <c r="D73" s="216"/>
      <c r="E73" s="216"/>
      <c r="F73" s="216"/>
      <c r="G73" s="216"/>
      <c r="H73" s="216"/>
      <c r="I73" s="216"/>
      <c r="J73" s="454"/>
      <c r="K73" s="502"/>
      <c r="L73" s="744"/>
      <c r="M73" s="744"/>
      <c r="N73" s="744"/>
      <c r="O73" s="744"/>
      <c r="P73" s="744"/>
      <c r="Q73" s="744"/>
      <c r="R73" s="744"/>
      <c r="S73" s="744"/>
      <c r="T73" s="744"/>
      <c r="U73" s="761"/>
      <c r="V73" s="761"/>
      <c r="W73" s="760">
        <v>13</v>
      </c>
      <c r="X73" s="773">
        <v>106.27142769949758</v>
      </c>
      <c r="Y73" s="773">
        <v>166.3</v>
      </c>
      <c r="Z73" s="773">
        <v>146.00399999999999</v>
      </c>
      <c r="AA73" s="773">
        <v>18.302499999999998</v>
      </c>
      <c r="AB73" s="773">
        <v>13.263</v>
      </c>
      <c r="AC73" s="774">
        <v>284.01</v>
      </c>
      <c r="AD73" s="773">
        <v>128.37</v>
      </c>
      <c r="AE73" s="773">
        <v>35.216999999999999</v>
      </c>
      <c r="AF73" s="773">
        <v>13.0228</v>
      </c>
      <c r="AG73" s="773">
        <v>5.0830000000000002</v>
      </c>
      <c r="AH73" s="773">
        <v>172.56</v>
      </c>
      <c r="AI73" s="773">
        <v>49.094000000000001</v>
      </c>
      <c r="AJ73" s="744"/>
      <c r="AK73" s="744"/>
      <c r="AL73" s="744"/>
      <c r="AM73" s="744"/>
      <c r="AN73" s="744"/>
      <c r="AO73" s="744"/>
      <c r="AP73" s="777"/>
      <c r="AQ73" s="777"/>
      <c r="AR73" s="778"/>
      <c r="AS73" s="744"/>
      <c r="AT73" s="744"/>
      <c r="AU73" s="744"/>
      <c r="AV73" s="744"/>
      <c r="AW73" s="744"/>
      <c r="AX73" s="744"/>
      <c r="AY73" s="744"/>
      <c r="AZ73" s="744"/>
      <c r="BA73" s="744"/>
      <c r="BB73" s="744"/>
      <c r="BC73" s="744"/>
      <c r="BD73" s="744"/>
      <c r="BE73" s="744"/>
      <c r="BF73" s="744"/>
      <c r="BG73" s="744"/>
      <c r="BH73" s="744"/>
      <c r="BI73" s="357"/>
      <c r="BJ73" s="357"/>
      <c r="BK73" s="357"/>
      <c r="BL73" s="357"/>
      <c r="BM73" s="357"/>
      <c r="BN73" s="357"/>
      <c r="BO73" s="357"/>
      <c r="BP73" s="357"/>
      <c r="BQ73" s="357"/>
    </row>
    <row r="74" spans="1:69" s="162" customFormat="1" ht="30.75" customHeight="1">
      <c r="A74" s="1374" t="s">
        <v>829</v>
      </c>
      <c r="B74" s="1374"/>
      <c r="C74" s="1374"/>
      <c r="D74" s="1374"/>
      <c r="E74" s="1374"/>
      <c r="F74" s="1374"/>
      <c r="G74" s="1374"/>
      <c r="H74" s="1374"/>
      <c r="I74" s="1374"/>
      <c r="J74" s="454"/>
      <c r="K74" s="502"/>
      <c r="L74" s="744"/>
      <c r="M74" s="744"/>
      <c r="N74" s="744"/>
      <c r="O74" s="744"/>
      <c r="P74" s="744"/>
      <c r="Q74" s="744"/>
      <c r="R74" s="744"/>
      <c r="S74" s="744"/>
      <c r="T74" s="744"/>
      <c r="U74" s="761"/>
      <c r="V74" s="761"/>
      <c r="W74" s="760">
        <v>14</v>
      </c>
      <c r="X74" s="773">
        <v>81.84</v>
      </c>
      <c r="Y74" s="773">
        <v>135.46</v>
      </c>
      <c r="Z74" s="773">
        <v>119.48</v>
      </c>
      <c r="AA74" s="773">
        <v>17.7</v>
      </c>
      <c r="AB74" s="773">
        <v>7.28</v>
      </c>
      <c r="AC74" s="774">
        <v>319.68499755859301</v>
      </c>
      <c r="AD74" s="773">
        <v>172.46</v>
      </c>
      <c r="AE74" s="773">
        <v>34</v>
      </c>
      <c r="AF74" s="773">
        <v>10.01</v>
      </c>
      <c r="AG74" s="773">
        <v>2.54</v>
      </c>
      <c r="AH74" s="773">
        <v>207.4</v>
      </c>
      <c r="AI74" s="773">
        <v>81.2</v>
      </c>
      <c r="AJ74" s="744"/>
      <c r="AK74" s="744"/>
      <c r="AL74" s="744"/>
      <c r="AM74" s="744"/>
      <c r="AN74" s="744"/>
      <c r="AO74" s="744"/>
      <c r="AP74" s="777"/>
      <c r="AQ74" s="777"/>
      <c r="AR74" s="778"/>
      <c r="AS74" s="744"/>
      <c r="AT74" s="744"/>
      <c r="AU74" s="744"/>
      <c r="AV74" s="744"/>
      <c r="AW74" s="744"/>
      <c r="AX74" s="744"/>
      <c r="AY74" s="744"/>
      <c r="AZ74" s="744"/>
      <c r="BA74" s="744"/>
      <c r="BB74" s="744"/>
      <c r="BC74" s="744"/>
      <c r="BD74" s="744"/>
      <c r="BE74" s="744"/>
      <c r="BF74" s="744"/>
      <c r="BG74" s="744"/>
      <c r="BH74" s="744"/>
      <c r="BI74" s="357"/>
      <c r="BJ74" s="357"/>
      <c r="BK74" s="357"/>
      <c r="BL74" s="357"/>
      <c r="BM74" s="357"/>
      <c r="BN74" s="357"/>
      <c r="BO74" s="357"/>
      <c r="BP74" s="357"/>
      <c r="BQ74" s="357"/>
    </row>
    <row r="75" spans="1:69" s="162" customFormat="1" ht="12.75">
      <c r="A75" s="204"/>
      <c r="B75" s="216"/>
      <c r="C75" s="216"/>
      <c r="D75" s="216"/>
      <c r="E75" s="216"/>
      <c r="F75" s="216"/>
      <c r="G75" s="216"/>
      <c r="H75" s="216"/>
      <c r="I75" s="216"/>
      <c r="J75" s="454"/>
      <c r="K75" s="502"/>
      <c r="L75" s="744"/>
      <c r="M75" s="744"/>
      <c r="N75" s="744"/>
      <c r="O75" s="744"/>
      <c r="P75" s="744"/>
      <c r="Q75" s="744"/>
      <c r="R75" s="744"/>
      <c r="S75" s="744"/>
      <c r="T75" s="744"/>
      <c r="U75" s="761"/>
      <c r="V75" s="761"/>
      <c r="W75" s="760">
        <v>15</v>
      </c>
      <c r="X75" s="773">
        <v>64.599999999999994</v>
      </c>
      <c r="Y75" s="773">
        <v>144.72999999999999</v>
      </c>
      <c r="Z75" s="773">
        <v>117.33</v>
      </c>
      <c r="AA75" s="773">
        <v>17.95</v>
      </c>
      <c r="AB75" s="773">
        <v>10.97</v>
      </c>
      <c r="AC75" s="774">
        <v>334.82</v>
      </c>
      <c r="AD75" s="773">
        <v>134.32</v>
      </c>
      <c r="AE75" s="773">
        <v>34.4</v>
      </c>
      <c r="AF75" s="773">
        <v>10</v>
      </c>
      <c r="AG75" s="773">
        <v>2.68</v>
      </c>
      <c r="AH75" s="773">
        <v>268.58999999999997</v>
      </c>
      <c r="AI75" s="773">
        <v>99.91</v>
      </c>
      <c r="AJ75" s="744"/>
      <c r="AK75" s="744"/>
      <c r="AL75" s="744"/>
      <c r="AM75" s="744"/>
      <c r="AN75" s="744"/>
      <c r="AO75" s="744"/>
      <c r="AP75" s="777"/>
      <c r="AQ75" s="777"/>
      <c r="AR75" s="778"/>
      <c r="AS75" s="744"/>
      <c r="AT75" s="744"/>
      <c r="AU75" s="744"/>
      <c r="AV75" s="744"/>
      <c r="AW75" s="744"/>
      <c r="AX75" s="744"/>
      <c r="AY75" s="744"/>
      <c r="AZ75" s="744"/>
      <c r="BA75" s="744"/>
      <c r="BB75" s="744"/>
      <c r="BC75" s="744"/>
      <c r="BD75" s="744"/>
      <c r="BE75" s="744"/>
      <c r="BF75" s="744"/>
      <c r="BG75" s="744"/>
      <c r="BH75" s="744"/>
      <c r="BI75" s="357"/>
      <c r="BJ75" s="357"/>
      <c r="BK75" s="357"/>
      <c r="BL75" s="357"/>
      <c r="BM75" s="357"/>
      <c r="BN75" s="357"/>
      <c r="BO75" s="357"/>
      <c r="BP75" s="357"/>
      <c r="BQ75" s="357"/>
    </row>
    <row r="76" spans="1:69" s="162" customFormat="1" ht="12.75">
      <c r="A76" s="204"/>
      <c r="B76" s="216"/>
      <c r="C76" s="216"/>
      <c r="D76" s="216"/>
      <c r="E76" s="216"/>
      <c r="F76" s="216"/>
      <c r="G76" s="216"/>
      <c r="H76" s="216"/>
      <c r="I76" s="216"/>
      <c r="J76" s="454"/>
      <c r="K76" s="502"/>
      <c r="L76" s="744"/>
      <c r="M76" s="744"/>
      <c r="N76" s="744"/>
      <c r="O76" s="744"/>
      <c r="P76" s="744"/>
      <c r="Q76" s="744"/>
      <c r="R76" s="744"/>
      <c r="S76" s="744"/>
      <c r="T76" s="744"/>
      <c r="U76" s="761"/>
      <c r="V76" s="761">
        <v>16</v>
      </c>
      <c r="W76" s="760">
        <v>16</v>
      </c>
      <c r="X76" s="773">
        <v>78.33</v>
      </c>
      <c r="Y76" s="773">
        <v>119.2355706</v>
      </c>
      <c r="Z76" s="773">
        <v>96.842713489999994</v>
      </c>
      <c r="AA76" s="773">
        <v>15.54999978</v>
      </c>
      <c r="AB76" s="773">
        <v>7.3847143309999996</v>
      </c>
      <c r="AC76" s="774">
        <v>242.2711443</v>
      </c>
      <c r="AD76" s="773">
        <v>123.28142769999999</v>
      </c>
      <c r="AE76" s="773">
        <v>31.61571421</v>
      </c>
      <c r="AF76" s="773">
        <v>10.00857149</v>
      </c>
      <c r="AG76" s="773">
        <v>1.739714282</v>
      </c>
      <c r="AH76" s="773">
        <v>219.1407122</v>
      </c>
      <c r="AI76" s="773">
        <v>73.782856530000004</v>
      </c>
      <c r="AJ76" s="744"/>
      <c r="AK76" s="744"/>
      <c r="AL76" s="744"/>
      <c r="AM76" s="744"/>
      <c r="AN76" s="744"/>
      <c r="AO76" s="744"/>
      <c r="AP76" s="777"/>
      <c r="AQ76" s="777"/>
      <c r="AR76" s="778"/>
      <c r="AS76" s="744"/>
      <c r="AT76" s="744"/>
      <c r="AU76" s="744"/>
      <c r="AV76" s="744"/>
      <c r="AW76" s="744"/>
      <c r="AX76" s="744"/>
      <c r="AY76" s="744"/>
      <c r="AZ76" s="744"/>
      <c r="BA76" s="744"/>
      <c r="BB76" s="744"/>
      <c r="BC76" s="744"/>
      <c r="BD76" s="744"/>
      <c r="BE76" s="744"/>
      <c r="BF76" s="744"/>
      <c r="BG76" s="744"/>
      <c r="BH76" s="744"/>
      <c r="BI76" s="357"/>
      <c r="BJ76" s="357"/>
      <c r="BK76" s="357"/>
      <c r="BL76" s="357"/>
      <c r="BM76" s="357"/>
      <c r="BN76" s="357"/>
      <c r="BO76" s="357"/>
      <c r="BP76" s="357"/>
      <c r="BQ76" s="357"/>
    </row>
    <row r="77" spans="1:69" s="162" customFormat="1" ht="12.75">
      <c r="A77" s="204"/>
      <c r="B77" s="216"/>
      <c r="C77" s="216"/>
      <c r="D77" s="216"/>
      <c r="E77" s="216"/>
      <c r="F77" s="216"/>
      <c r="G77" s="216"/>
      <c r="H77" s="216"/>
      <c r="I77" s="216"/>
      <c r="J77" s="454"/>
      <c r="K77" s="502"/>
      <c r="L77" s="744"/>
      <c r="M77" s="744"/>
      <c r="N77" s="744"/>
      <c r="O77" s="744"/>
      <c r="P77" s="744"/>
      <c r="Q77" s="744"/>
      <c r="R77" s="744"/>
      <c r="S77" s="744"/>
      <c r="T77" s="744"/>
      <c r="U77" s="761"/>
      <c r="V77" s="761"/>
      <c r="W77" s="760">
        <v>17</v>
      </c>
      <c r="X77" s="773">
        <v>60.25714275</v>
      </c>
      <c r="Y77" s="773">
        <v>87.61</v>
      </c>
      <c r="Z77" s="773">
        <v>50</v>
      </c>
      <c r="AA77" s="773">
        <v>14.797000000000001</v>
      </c>
      <c r="AB77" s="773">
        <v>9.26</v>
      </c>
      <c r="AC77" s="774">
        <v>224.91</v>
      </c>
      <c r="AD77" s="773">
        <v>109.76</v>
      </c>
      <c r="AE77" s="773">
        <v>26.86</v>
      </c>
      <c r="AF77" s="773">
        <v>10</v>
      </c>
      <c r="AG77" s="773">
        <v>1.53</v>
      </c>
      <c r="AH77" s="773">
        <v>165.05</v>
      </c>
      <c r="AI77" s="773">
        <v>46.43</v>
      </c>
      <c r="AJ77" s="744"/>
      <c r="AK77" s="744"/>
      <c r="AL77" s="744"/>
      <c r="AM77" s="744"/>
      <c r="AN77" s="744"/>
      <c r="AO77" s="744"/>
      <c r="AP77" s="777"/>
      <c r="AQ77" s="777"/>
      <c r="AR77" s="778"/>
      <c r="AS77" s="744"/>
      <c r="AT77" s="744"/>
      <c r="AU77" s="744"/>
      <c r="AV77" s="744"/>
      <c r="AW77" s="744"/>
      <c r="AX77" s="744"/>
      <c r="AY77" s="744"/>
      <c r="AZ77" s="744"/>
      <c r="BA77" s="744"/>
      <c r="BB77" s="744"/>
      <c r="BC77" s="744"/>
      <c r="BD77" s="744"/>
      <c r="BE77" s="744"/>
      <c r="BF77" s="744"/>
      <c r="BG77" s="744"/>
      <c r="BH77" s="744"/>
      <c r="BI77" s="357"/>
      <c r="BJ77" s="357"/>
      <c r="BK77" s="357"/>
      <c r="BL77" s="357"/>
      <c r="BM77" s="357"/>
      <c r="BN77" s="357"/>
      <c r="BO77" s="357"/>
      <c r="BP77" s="357"/>
      <c r="BQ77" s="357"/>
    </row>
    <row r="78" spans="1:69" s="162" customFormat="1" ht="12.75">
      <c r="A78" s="204"/>
      <c r="B78" s="216"/>
      <c r="C78" s="216"/>
      <c r="D78" s="216"/>
      <c r="E78" s="216"/>
      <c r="F78" s="216"/>
      <c r="G78" s="216"/>
      <c r="H78" s="216"/>
      <c r="I78" s="216"/>
      <c r="J78" s="454"/>
      <c r="K78" s="502"/>
      <c r="L78" s="744"/>
      <c r="M78" s="744"/>
      <c r="N78" s="744"/>
      <c r="O78" s="744"/>
      <c r="P78" s="744"/>
      <c r="Q78" s="744"/>
      <c r="R78" s="744"/>
      <c r="S78" s="744"/>
      <c r="T78" s="744"/>
      <c r="U78" s="761"/>
      <c r="V78" s="761"/>
      <c r="W78" s="760">
        <v>18</v>
      </c>
      <c r="X78" s="773">
        <v>42.69</v>
      </c>
      <c r="Y78" s="773">
        <v>85.12</v>
      </c>
      <c r="Z78" s="773">
        <v>49.42</v>
      </c>
      <c r="AA78" s="773">
        <v>14.55</v>
      </c>
      <c r="AB78" s="773">
        <v>8</v>
      </c>
      <c r="AC78" s="774">
        <v>165.54</v>
      </c>
      <c r="AD78" s="773">
        <v>94.2</v>
      </c>
      <c r="AE78" s="773">
        <v>21.22</v>
      </c>
      <c r="AF78" s="773">
        <v>10.039999999999999</v>
      </c>
      <c r="AG78" s="773">
        <v>1.1060000000000001</v>
      </c>
      <c r="AH78" s="773">
        <v>119.089</v>
      </c>
      <c r="AI78" s="773">
        <v>40.600999999999999</v>
      </c>
      <c r="AJ78" s="744"/>
      <c r="AK78" s="744"/>
      <c r="AL78" s="744"/>
      <c r="AM78" s="744"/>
      <c r="AN78" s="744"/>
      <c r="AO78" s="744"/>
      <c r="AP78" s="777"/>
      <c r="AQ78" s="777"/>
      <c r="AR78" s="778"/>
      <c r="AS78" s="744"/>
      <c r="AT78" s="744"/>
      <c r="AU78" s="744"/>
      <c r="AV78" s="744"/>
      <c r="AW78" s="744"/>
      <c r="AX78" s="744"/>
      <c r="AY78" s="744"/>
      <c r="AZ78" s="744"/>
      <c r="BA78" s="744"/>
      <c r="BB78" s="744"/>
      <c r="BC78" s="744"/>
      <c r="BD78" s="744"/>
      <c r="BE78" s="744"/>
      <c r="BF78" s="744"/>
      <c r="BG78" s="744"/>
      <c r="BH78" s="744"/>
      <c r="BI78" s="357"/>
      <c r="BJ78" s="357"/>
      <c r="BK78" s="357"/>
      <c r="BL78" s="357"/>
      <c r="BM78" s="357"/>
      <c r="BN78" s="357"/>
      <c r="BO78" s="357"/>
      <c r="BP78" s="357"/>
      <c r="BQ78" s="357"/>
    </row>
    <row r="79" spans="1:69" s="162" customFormat="1" ht="12.75">
      <c r="A79" s="204"/>
      <c r="B79" s="216"/>
      <c r="C79" s="216"/>
      <c r="D79" s="216"/>
      <c r="E79" s="216"/>
      <c r="F79" s="216"/>
      <c r="G79" s="216"/>
      <c r="H79" s="216"/>
      <c r="I79" s="216"/>
      <c r="J79" s="454"/>
      <c r="K79" s="502"/>
      <c r="L79" s="744"/>
      <c r="M79" s="744"/>
      <c r="N79" s="744"/>
      <c r="O79" s="744"/>
      <c r="P79" s="744"/>
      <c r="Q79" s="744"/>
      <c r="R79" s="744"/>
      <c r="S79" s="744"/>
      <c r="T79" s="744"/>
      <c r="U79" s="761"/>
      <c r="V79" s="761"/>
      <c r="W79" s="760">
        <v>19</v>
      </c>
      <c r="X79" s="773">
        <v>28.51</v>
      </c>
      <c r="Y79" s="773">
        <v>72.61</v>
      </c>
      <c r="Z79" s="773">
        <v>35.74</v>
      </c>
      <c r="AA79" s="773">
        <v>13.66</v>
      </c>
      <c r="AB79" s="773">
        <v>6.6</v>
      </c>
      <c r="AC79" s="774">
        <v>146.38</v>
      </c>
      <c r="AD79" s="773">
        <v>94.697000000000003</v>
      </c>
      <c r="AE79" s="773">
        <v>19.11</v>
      </c>
      <c r="AF79" s="773">
        <v>9.94</v>
      </c>
      <c r="AG79" s="773">
        <v>1.4219999999999999</v>
      </c>
      <c r="AH79" s="773">
        <v>92.77</v>
      </c>
      <c r="AI79" s="773">
        <v>44.54</v>
      </c>
      <c r="AJ79" s="744"/>
      <c r="AK79" s="744"/>
      <c r="AL79" s="744"/>
      <c r="AM79" s="744"/>
      <c r="AN79" s="744"/>
      <c r="AO79" s="744"/>
      <c r="AP79" s="777"/>
      <c r="AQ79" s="777"/>
      <c r="AR79" s="778"/>
      <c r="AS79" s="744"/>
      <c r="AT79" s="744"/>
      <c r="AU79" s="744"/>
      <c r="AV79" s="744"/>
      <c r="AW79" s="744"/>
      <c r="AX79" s="744"/>
      <c r="AY79" s="744"/>
      <c r="AZ79" s="744"/>
      <c r="BA79" s="744"/>
      <c r="BB79" s="744"/>
      <c r="BC79" s="744"/>
      <c r="BD79" s="744"/>
      <c r="BE79" s="744"/>
      <c r="BF79" s="744"/>
      <c r="BG79" s="744"/>
      <c r="BH79" s="744"/>
      <c r="BI79" s="357"/>
      <c r="BJ79" s="357"/>
      <c r="BK79" s="357"/>
      <c r="BL79" s="357"/>
      <c r="BM79" s="357"/>
      <c r="BN79" s="357"/>
      <c r="BO79" s="357"/>
      <c r="BP79" s="357"/>
      <c r="BQ79" s="357"/>
    </row>
    <row r="80" spans="1:69" s="162" customFormat="1" ht="12.75">
      <c r="A80" s="204"/>
      <c r="B80" s="216"/>
      <c r="C80" s="216"/>
      <c r="D80" s="216"/>
      <c r="E80" s="216"/>
      <c r="F80" s="216"/>
      <c r="G80" s="216"/>
      <c r="H80" s="216"/>
      <c r="I80" s="216"/>
      <c r="J80" s="454"/>
      <c r="K80" s="502"/>
      <c r="L80" s="744"/>
      <c r="M80" s="744"/>
      <c r="N80" s="744"/>
      <c r="O80" s="744"/>
      <c r="P80" s="744"/>
      <c r="Q80" s="744"/>
      <c r="R80" s="744"/>
      <c r="S80" s="744"/>
      <c r="T80" s="744"/>
      <c r="U80" s="761"/>
      <c r="V80" s="761">
        <v>20</v>
      </c>
      <c r="W80" s="760">
        <v>20</v>
      </c>
      <c r="X80" s="773">
        <v>35.168999810000003</v>
      </c>
      <c r="Y80" s="773">
        <v>131.49528609999999</v>
      </c>
      <c r="Z80" s="773">
        <v>63.049000329999998</v>
      </c>
      <c r="AA80" s="773">
        <v>13.311428619999999</v>
      </c>
      <c r="AB80" s="773">
        <v>5.4271428930000001</v>
      </c>
      <c r="AC80" s="774">
        <v>134.76942879999999</v>
      </c>
      <c r="AD80" s="773">
        <v>86.832857399999995</v>
      </c>
      <c r="AE80" s="773">
        <v>19.79285703</v>
      </c>
      <c r="AF80" s="773">
        <v>10.00285721</v>
      </c>
      <c r="AG80" s="773">
        <v>1.410000001</v>
      </c>
      <c r="AH80" s="773">
        <v>83.964998519999995</v>
      </c>
      <c r="AI80" s="773">
        <v>26.044285909999999</v>
      </c>
      <c r="AJ80" s="744"/>
      <c r="AK80" s="744"/>
      <c r="AL80" s="744"/>
      <c r="AM80" s="744"/>
      <c r="AN80" s="744"/>
      <c r="AO80" s="744"/>
      <c r="AP80" s="777"/>
      <c r="AQ80" s="777"/>
      <c r="AR80" s="778"/>
      <c r="AS80" s="744"/>
      <c r="AT80" s="744"/>
      <c r="AU80" s="744"/>
      <c r="AV80" s="744"/>
      <c r="AW80" s="744"/>
      <c r="AX80" s="744"/>
      <c r="AY80" s="744"/>
      <c r="AZ80" s="744"/>
      <c r="BA80" s="744"/>
      <c r="BB80" s="744"/>
      <c r="BC80" s="744"/>
      <c r="BD80" s="744"/>
      <c r="BE80" s="744"/>
      <c r="BF80" s="744"/>
      <c r="BG80" s="744"/>
      <c r="BH80" s="744"/>
      <c r="BI80" s="357"/>
      <c r="BJ80" s="357"/>
      <c r="BK80" s="357"/>
      <c r="BL80" s="357"/>
      <c r="BM80" s="357"/>
      <c r="BN80" s="357"/>
      <c r="BO80" s="357"/>
      <c r="BP80" s="357"/>
      <c r="BQ80" s="357"/>
    </row>
    <row r="81" spans="1:69" s="162" customFormat="1" ht="12.75">
      <c r="A81" s="204"/>
      <c r="B81" s="216"/>
      <c r="C81" s="216"/>
      <c r="D81" s="216"/>
      <c r="E81" s="216"/>
      <c r="F81" s="216"/>
      <c r="G81" s="216"/>
      <c r="H81" s="216"/>
      <c r="I81" s="216"/>
      <c r="J81" s="454"/>
      <c r="K81" s="502"/>
      <c r="L81" s="744"/>
      <c r="M81" s="744"/>
      <c r="N81" s="744"/>
      <c r="O81" s="744"/>
      <c r="P81" s="744"/>
      <c r="Q81" s="744"/>
      <c r="R81" s="744"/>
      <c r="S81" s="744"/>
      <c r="T81" s="744"/>
      <c r="U81" s="761"/>
      <c r="V81" s="761"/>
      <c r="W81" s="760">
        <v>21</v>
      </c>
      <c r="X81" s="773">
        <v>29.271428790000002</v>
      </c>
      <c r="Y81" s="773">
        <v>75.344715120000004</v>
      </c>
      <c r="Z81" s="773">
        <v>58.513571599999999</v>
      </c>
      <c r="AA81" s="773">
        <v>11.43428557</v>
      </c>
      <c r="AB81" s="773">
        <v>3.7200000289999999</v>
      </c>
      <c r="AC81" s="774">
        <v>114.5781435</v>
      </c>
      <c r="AD81" s="773">
        <v>68.318569729999993</v>
      </c>
      <c r="AE81" s="773">
        <v>14.84571416</v>
      </c>
      <c r="AF81" s="773">
        <v>10.00857162</v>
      </c>
      <c r="AG81" s="773">
        <v>1.4790000059999999</v>
      </c>
      <c r="AH81" s="773">
        <v>65.562856949999997</v>
      </c>
      <c r="AI81" s="773">
        <v>21.073571609999998</v>
      </c>
      <c r="AJ81" s="744"/>
      <c r="AK81" s="744"/>
      <c r="AL81" s="744"/>
      <c r="AM81" s="744"/>
      <c r="AN81" s="744"/>
      <c r="AO81" s="744"/>
      <c r="AP81" s="777"/>
      <c r="AQ81" s="777"/>
      <c r="AR81" s="778"/>
      <c r="AS81" s="744"/>
      <c r="AT81" s="744"/>
      <c r="AU81" s="744"/>
      <c r="AV81" s="744"/>
      <c r="AW81" s="744"/>
      <c r="AX81" s="744"/>
      <c r="AY81" s="744"/>
      <c r="AZ81" s="744"/>
      <c r="BA81" s="744"/>
      <c r="BB81" s="744"/>
      <c r="BC81" s="744"/>
      <c r="BD81" s="744"/>
      <c r="BE81" s="744"/>
      <c r="BF81" s="744"/>
      <c r="BG81" s="744"/>
      <c r="BH81" s="744"/>
      <c r="BI81" s="357"/>
      <c r="BJ81" s="357"/>
      <c r="BK81" s="357"/>
      <c r="BL81" s="357"/>
      <c r="BM81" s="357"/>
      <c r="BN81" s="357"/>
      <c r="BO81" s="357"/>
      <c r="BP81" s="357"/>
      <c r="BQ81" s="357"/>
    </row>
    <row r="82" spans="1:69" s="162" customFormat="1" ht="12.75">
      <c r="A82" s="204"/>
      <c r="B82" s="216"/>
      <c r="C82" s="216"/>
      <c r="D82" s="216"/>
      <c r="E82" s="216"/>
      <c r="F82" s="216"/>
      <c r="G82" s="216"/>
      <c r="H82" s="216"/>
      <c r="I82" s="216"/>
      <c r="J82" s="454"/>
      <c r="K82" s="502"/>
      <c r="L82" s="744"/>
      <c r="M82" s="744"/>
      <c r="N82" s="744"/>
      <c r="O82" s="744"/>
      <c r="P82" s="744"/>
      <c r="Q82" s="744"/>
      <c r="R82" s="744"/>
      <c r="S82" s="744"/>
      <c r="T82" s="744"/>
      <c r="U82" s="761"/>
      <c r="V82" s="761"/>
      <c r="W82" s="760">
        <v>22</v>
      </c>
      <c r="X82" s="773">
        <v>26.585714339999999</v>
      </c>
      <c r="Y82" s="773">
        <v>59.612285610000001</v>
      </c>
      <c r="Z82" s="773">
        <v>62.080428529999999</v>
      </c>
      <c r="AA82" s="773">
        <v>11.052285875592885</v>
      </c>
      <c r="AB82" s="773">
        <v>3.3728571278708288</v>
      </c>
      <c r="AC82" s="774">
        <v>115.02742876325301</v>
      </c>
      <c r="AD82" s="773">
        <v>61.075714111328075</v>
      </c>
      <c r="AE82" s="773">
        <v>12.268571444920086</v>
      </c>
      <c r="AF82" s="773">
        <v>10.010000092642615</v>
      </c>
      <c r="AG82" s="773">
        <v>1.7637142960000001</v>
      </c>
      <c r="AH82" s="773">
        <v>57.502857210000002</v>
      </c>
      <c r="AI82" s="773">
        <v>20.06771415</v>
      </c>
      <c r="AJ82" s="744"/>
      <c r="AK82" s="744"/>
      <c r="AL82" s="744"/>
      <c r="AM82" s="744"/>
      <c r="AN82" s="744"/>
      <c r="AO82" s="744"/>
      <c r="AP82" s="777"/>
      <c r="AQ82" s="777"/>
      <c r="AR82" s="778"/>
      <c r="AS82" s="744"/>
      <c r="AT82" s="744"/>
      <c r="AU82" s="744"/>
      <c r="AV82" s="744"/>
      <c r="AW82" s="744"/>
      <c r="AX82" s="744"/>
      <c r="AY82" s="744"/>
      <c r="AZ82" s="744"/>
      <c r="BA82" s="744"/>
      <c r="BB82" s="744"/>
      <c r="BC82" s="744"/>
      <c r="BD82" s="744"/>
      <c r="BE82" s="744"/>
      <c r="BF82" s="744"/>
      <c r="BG82" s="744"/>
      <c r="BH82" s="744"/>
      <c r="BI82" s="357"/>
      <c r="BJ82" s="357"/>
      <c r="BK82" s="357"/>
      <c r="BL82" s="357"/>
      <c r="BM82" s="357"/>
      <c r="BN82" s="357"/>
      <c r="BO82" s="357"/>
      <c r="BP82" s="357"/>
      <c r="BQ82" s="357"/>
    </row>
    <row r="83" spans="1:69" s="162" customFormat="1" ht="12.75">
      <c r="A83" s="204"/>
      <c r="B83" s="216"/>
      <c r="C83" s="216"/>
      <c r="D83" s="216"/>
      <c r="E83" s="216"/>
      <c r="F83" s="216"/>
      <c r="G83" s="216"/>
      <c r="H83" s="216"/>
      <c r="I83" s="216"/>
      <c r="J83" s="454"/>
      <c r="K83" s="502"/>
      <c r="L83" s="744"/>
      <c r="M83" s="744"/>
      <c r="N83" s="744"/>
      <c r="O83" s="744"/>
      <c r="P83" s="744"/>
      <c r="Q83" s="744"/>
      <c r="R83" s="744"/>
      <c r="S83" s="744"/>
      <c r="T83" s="744"/>
      <c r="U83" s="761"/>
      <c r="V83" s="761"/>
      <c r="W83" s="760">
        <v>23</v>
      </c>
      <c r="X83" s="773">
        <v>21.46</v>
      </c>
      <c r="Y83" s="773">
        <v>45.06</v>
      </c>
      <c r="Z83" s="773">
        <v>30.1</v>
      </c>
      <c r="AA83" s="773">
        <v>10.09</v>
      </c>
      <c r="AB83" s="773">
        <v>2.0499999999999998</v>
      </c>
      <c r="AC83" s="774">
        <v>101.04</v>
      </c>
      <c r="AD83" s="773">
        <v>47.76</v>
      </c>
      <c r="AE83" s="773">
        <v>10.95</v>
      </c>
      <c r="AF83" s="773">
        <v>10</v>
      </c>
      <c r="AG83" s="773">
        <v>1.65</v>
      </c>
      <c r="AH83" s="773">
        <v>51.89</v>
      </c>
      <c r="AI83" s="773">
        <v>15.036</v>
      </c>
      <c r="AJ83" s="744"/>
      <c r="AK83" s="744"/>
      <c r="AL83" s="744"/>
      <c r="AM83" s="744"/>
      <c r="AN83" s="744"/>
      <c r="AO83" s="744"/>
      <c r="AP83" s="777"/>
      <c r="AQ83" s="777"/>
      <c r="AR83" s="778"/>
      <c r="AS83" s="744"/>
      <c r="AT83" s="744"/>
      <c r="AU83" s="744"/>
      <c r="AV83" s="744"/>
      <c r="AW83" s="744"/>
      <c r="AX83" s="744"/>
      <c r="AY83" s="744"/>
      <c r="AZ83" s="744"/>
      <c r="BA83" s="744"/>
      <c r="BB83" s="744"/>
      <c r="BC83" s="744"/>
      <c r="BD83" s="744"/>
      <c r="BE83" s="744"/>
      <c r="BF83" s="744"/>
      <c r="BG83" s="744"/>
      <c r="BH83" s="744"/>
      <c r="BI83" s="357"/>
      <c r="BJ83" s="357"/>
      <c r="BK83" s="357"/>
      <c r="BL83" s="357"/>
      <c r="BM83" s="357"/>
      <c r="BN83" s="357"/>
      <c r="BO83" s="357"/>
      <c r="BP83" s="357"/>
      <c r="BQ83" s="357"/>
    </row>
    <row r="84" spans="1:69" s="162" customFormat="1" ht="40.5" customHeight="1">
      <c r="A84" s="204"/>
      <c r="B84" s="216"/>
      <c r="C84" s="216"/>
      <c r="D84" s="216"/>
      <c r="E84" s="216"/>
      <c r="F84" s="216"/>
      <c r="G84" s="216"/>
      <c r="H84" s="216"/>
      <c r="I84" s="216"/>
      <c r="J84" s="454"/>
      <c r="K84" s="502"/>
      <c r="L84" s="744"/>
      <c r="M84" s="744"/>
      <c r="N84" s="744"/>
      <c r="O84" s="744"/>
      <c r="P84" s="744"/>
      <c r="Q84" s="744"/>
      <c r="R84" s="744"/>
      <c r="S84" s="744"/>
      <c r="T84" s="744"/>
      <c r="U84" s="761"/>
      <c r="V84" s="761">
        <v>24</v>
      </c>
      <c r="W84" s="760">
        <v>24</v>
      </c>
      <c r="X84" s="773">
        <v>18.829999999999998</v>
      </c>
      <c r="Y84" s="773">
        <v>39.22</v>
      </c>
      <c r="Z84" s="773">
        <v>22.76</v>
      </c>
      <c r="AA84" s="773">
        <v>9.61</v>
      </c>
      <c r="AB84" s="773">
        <v>2.5099999999999998</v>
      </c>
      <c r="AC84" s="774">
        <v>92.81</v>
      </c>
      <c r="AD84" s="773">
        <v>46.73</v>
      </c>
      <c r="AE84" s="773">
        <v>10.98</v>
      </c>
      <c r="AF84" s="773">
        <v>10</v>
      </c>
      <c r="AG84" s="773">
        <v>1.65</v>
      </c>
      <c r="AH84" s="773">
        <v>47.66</v>
      </c>
      <c r="AI84" s="773">
        <v>13.44</v>
      </c>
      <c r="AJ84" s="744"/>
      <c r="AK84" s="744"/>
      <c r="AL84" s="744"/>
      <c r="AM84" s="744"/>
      <c r="AN84" s="744"/>
      <c r="AO84" s="744"/>
      <c r="AP84" s="777"/>
      <c r="AQ84" s="777"/>
      <c r="AR84" s="778"/>
      <c r="AS84" s="744"/>
      <c r="AT84" s="744"/>
      <c r="AU84" s="744"/>
      <c r="AV84" s="744"/>
      <c r="AW84" s="744"/>
      <c r="AX84" s="744"/>
      <c r="AY84" s="744"/>
      <c r="AZ84" s="744"/>
      <c r="BA84" s="744"/>
      <c r="BB84" s="744"/>
      <c r="BC84" s="744"/>
      <c r="BD84" s="744"/>
      <c r="BE84" s="744"/>
      <c r="BF84" s="744"/>
      <c r="BG84" s="744"/>
      <c r="BH84" s="744"/>
      <c r="BI84" s="357"/>
      <c r="BJ84" s="357"/>
      <c r="BK84" s="357"/>
      <c r="BL84" s="357"/>
      <c r="BM84" s="357"/>
      <c r="BN84" s="357"/>
      <c r="BO84" s="357"/>
      <c r="BP84" s="357"/>
      <c r="BQ84" s="357"/>
    </row>
    <row r="85" spans="1:69" s="162" customFormat="1" ht="12.75">
      <c r="A85" s="204"/>
      <c r="B85" s="216"/>
      <c r="C85" s="216"/>
      <c r="D85" s="216"/>
      <c r="E85" s="216"/>
      <c r="F85" s="216"/>
      <c r="G85" s="216"/>
      <c r="H85" s="216"/>
      <c r="I85" s="216"/>
      <c r="J85" s="454"/>
      <c r="K85" s="502"/>
      <c r="L85" s="744"/>
      <c r="M85" s="744"/>
      <c r="N85" s="744"/>
      <c r="O85" s="744"/>
      <c r="P85" s="744"/>
      <c r="Q85" s="744"/>
      <c r="R85" s="744"/>
      <c r="S85" s="744"/>
      <c r="T85" s="744"/>
      <c r="U85" s="761"/>
      <c r="V85" s="761"/>
      <c r="W85" s="760">
        <v>25</v>
      </c>
      <c r="X85" s="773">
        <v>17.614000000000001</v>
      </c>
      <c r="Y85" s="773">
        <v>35.65</v>
      </c>
      <c r="Z85" s="773">
        <v>16.28</v>
      </c>
      <c r="AA85" s="773">
        <v>9.0299999999999994</v>
      </c>
      <c r="AB85" s="773">
        <v>2.41</v>
      </c>
      <c r="AC85" s="774">
        <v>84.18</v>
      </c>
      <c r="AD85" s="773">
        <v>47.56</v>
      </c>
      <c r="AE85" s="773">
        <v>10.367000000000001</v>
      </c>
      <c r="AF85" s="773">
        <v>10</v>
      </c>
      <c r="AG85" s="773">
        <v>1.89</v>
      </c>
      <c r="AH85" s="773">
        <v>43.03</v>
      </c>
      <c r="AI85" s="773">
        <v>11.38</v>
      </c>
      <c r="AJ85" s="744"/>
      <c r="AK85" s="744"/>
      <c r="AL85" s="744"/>
      <c r="AM85" s="744"/>
      <c r="AN85" s="744"/>
      <c r="AO85" s="744"/>
      <c r="AP85" s="777"/>
      <c r="AQ85" s="777"/>
      <c r="AR85" s="778"/>
      <c r="AS85" s="744"/>
      <c r="AT85" s="744"/>
      <c r="AU85" s="744"/>
      <c r="AV85" s="744"/>
      <c r="AW85" s="744"/>
      <c r="AX85" s="744"/>
      <c r="AY85" s="744"/>
      <c r="AZ85" s="744"/>
      <c r="BA85" s="744"/>
      <c r="BB85" s="744"/>
      <c r="BC85" s="744"/>
      <c r="BD85" s="744"/>
      <c r="BE85" s="744"/>
      <c r="BF85" s="744"/>
      <c r="BG85" s="744"/>
      <c r="BH85" s="744"/>
      <c r="BI85" s="357"/>
      <c r="BJ85" s="357"/>
      <c r="BK85" s="357"/>
      <c r="BL85" s="357"/>
      <c r="BM85" s="357"/>
      <c r="BN85" s="357"/>
      <c r="BO85" s="357"/>
      <c r="BP85" s="357"/>
      <c r="BQ85" s="357"/>
    </row>
    <row r="86" spans="1:69" s="162" customFormat="1" ht="12.75">
      <c r="A86" s="204"/>
      <c r="B86" s="216"/>
      <c r="C86" s="216"/>
      <c r="D86" s="216"/>
      <c r="E86" s="216"/>
      <c r="F86" s="216"/>
      <c r="G86" s="216"/>
      <c r="H86" s="216"/>
      <c r="I86" s="216"/>
      <c r="J86" s="454"/>
      <c r="K86" s="502"/>
      <c r="L86" s="744"/>
      <c r="M86" s="744"/>
      <c r="N86" s="744"/>
      <c r="O86" s="744"/>
      <c r="P86" s="744"/>
      <c r="Q86" s="744"/>
      <c r="R86" s="744"/>
      <c r="S86" s="744"/>
      <c r="T86" s="744"/>
      <c r="U86" s="761"/>
      <c r="V86" s="761"/>
      <c r="W86" s="760">
        <v>26</v>
      </c>
      <c r="X86" s="773">
        <v>16.271428790000002</v>
      </c>
      <c r="Y86" s="773">
        <v>32.878427780000003</v>
      </c>
      <c r="Z86" s="773">
        <v>13.60685703</v>
      </c>
      <c r="AA86" s="773">
        <v>8.5145713260000004</v>
      </c>
      <c r="AB86" s="773">
        <v>2.8185714480000001</v>
      </c>
      <c r="AC86" s="774">
        <v>73.514571599999996</v>
      </c>
      <c r="AD86" s="773">
        <v>39.89285769</v>
      </c>
      <c r="AE86" s="773">
        <v>8.9742856710000005</v>
      </c>
      <c r="AF86" s="773">
        <v>10.001428600000001</v>
      </c>
      <c r="AG86" s="773">
        <v>1.6758571520000001</v>
      </c>
      <c r="AH86" s="773">
        <v>39.17514311</v>
      </c>
      <c r="AI86" s="773">
        <v>10</v>
      </c>
      <c r="AJ86" s="744"/>
      <c r="AK86" s="744"/>
      <c r="AL86" s="744"/>
      <c r="AM86" s="744"/>
      <c r="AN86" s="744"/>
      <c r="AO86" s="744"/>
      <c r="AP86" s="777"/>
      <c r="AQ86" s="777"/>
      <c r="AR86" s="778"/>
      <c r="AS86" s="744"/>
      <c r="AT86" s="744"/>
      <c r="AU86" s="744"/>
      <c r="AV86" s="744"/>
      <c r="AW86" s="744"/>
      <c r="AX86" s="744"/>
      <c r="AY86" s="744"/>
      <c r="AZ86" s="744"/>
      <c r="BA86" s="744"/>
      <c r="BB86" s="744"/>
      <c r="BC86" s="744"/>
      <c r="BD86" s="744"/>
      <c r="BE86" s="744"/>
      <c r="BF86" s="744"/>
      <c r="BG86" s="744"/>
      <c r="BH86" s="744"/>
      <c r="BI86" s="357"/>
      <c r="BJ86" s="357"/>
      <c r="BK86" s="357"/>
      <c r="BL86" s="357"/>
      <c r="BM86" s="357"/>
      <c r="BN86" s="357"/>
      <c r="BO86" s="357"/>
      <c r="BP86" s="357"/>
      <c r="BQ86" s="357"/>
    </row>
    <row r="87" spans="1:69" s="162" customFormat="1" ht="12.75">
      <c r="A87" s="204"/>
      <c r="B87" s="216"/>
      <c r="C87" s="216"/>
      <c r="D87" s="216"/>
      <c r="E87" s="216"/>
      <c r="F87" s="216"/>
      <c r="G87" s="216"/>
      <c r="H87" s="216"/>
      <c r="I87" s="216"/>
      <c r="J87" s="454"/>
      <c r="K87" s="502"/>
      <c r="L87" s="744"/>
      <c r="M87" s="744"/>
      <c r="N87" s="744"/>
      <c r="O87" s="744"/>
      <c r="P87" s="744"/>
      <c r="Q87" s="744"/>
      <c r="R87" s="744"/>
      <c r="S87" s="744"/>
      <c r="T87" s="744"/>
      <c r="U87" s="761"/>
      <c r="V87" s="761"/>
      <c r="W87" s="760">
        <v>27</v>
      </c>
      <c r="X87" s="773">
        <v>16.23</v>
      </c>
      <c r="Y87" s="773">
        <v>31.86</v>
      </c>
      <c r="Z87" s="773">
        <v>11.76</v>
      </c>
      <c r="AA87" s="773">
        <v>8.7200000000000006</v>
      </c>
      <c r="AB87" s="773">
        <v>2.5099999999999998</v>
      </c>
      <c r="AC87" s="774">
        <v>78.14</v>
      </c>
      <c r="AD87" s="773">
        <v>35.340000000000003</v>
      </c>
      <c r="AE87" s="773">
        <v>9.23</v>
      </c>
      <c r="AF87" s="773">
        <v>10</v>
      </c>
      <c r="AG87" s="773">
        <v>1.29</v>
      </c>
      <c r="AH87" s="773">
        <v>42.66</v>
      </c>
      <c r="AI87" s="773">
        <v>9.59</v>
      </c>
      <c r="AJ87" s="744"/>
      <c r="AK87" s="744"/>
      <c r="AL87" s="744"/>
      <c r="AM87" s="744"/>
      <c r="AN87" s="744"/>
      <c r="AO87" s="744"/>
      <c r="AP87" s="777"/>
      <c r="AQ87" s="777"/>
      <c r="AR87" s="778"/>
      <c r="AS87" s="744"/>
      <c r="AT87" s="744"/>
      <c r="AU87" s="744"/>
      <c r="AV87" s="744"/>
      <c r="AW87" s="744"/>
      <c r="AX87" s="744"/>
      <c r="AY87" s="744"/>
      <c r="AZ87" s="744"/>
      <c r="BA87" s="744"/>
      <c r="BB87" s="744"/>
      <c r="BC87" s="744"/>
      <c r="BD87" s="744"/>
      <c r="BE87" s="744"/>
      <c r="BF87" s="744"/>
      <c r="BG87" s="744"/>
      <c r="BH87" s="744"/>
      <c r="BI87" s="357"/>
      <c r="BJ87" s="357"/>
      <c r="BK87" s="357"/>
      <c r="BL87" s="357"/>
      <c r="BM87" s="357"/>
      <c r="BN87" s="357"/>
      <c r="BO87" s="357"/>
      <c r="BP87" s="357"/>
      <c r="BQ87" s="357"/>
    </row>
    <row r="88" spans="1:69" s="162" customFormat="1" ht="12.75">
      <c r="A88" s="204"/>
      <c r="B88" s="216"/>
      <c r="C88" s="216"/>
      <c r="D88" s="216"/>
      <c r="E88" s="216"/>
      <c r="F88" s="216"/>
      <c r="G88" s="216"/>
      <c r="H88" s="216"/>
      <c r="I88" s="216"/>
      <c r="J88" s="454"/>
      <c r="K88" s="502"/>
      <c r="L88" s="744"/>
      <c r="M88" s="744"/>
      <c r="N88" s="744"/>
      <c r="O88" s="744"/>
      <c r="P88" s="744"/>
      <c r="Q88" s="744"/>
      <c r="R88" s="744"/>
      <c r="S88" s="744"/>
      <c r="T88" s="744"/>
      <c r="U88" s="761"/>
      <c r="V88" s="761">
        <v>28</v>
      </c>
      <c r="W88" s="760">
        <v>28</v>
      </c>
      <c r="X88" s="773">
        <v>15.585714339999999</v>
      </c>
      <c r="Y88" s="773">
        <v>28.237714220000001</v>
      </c>
      <c r="Z88" s="773">
        <v>11.887571469999999</v>
      </c>
      <c r="AA88" s="773">
        <v>8.3142856869999999</v>
      </c>
      <c r="AB88" s="773">
        <v>1.9500000310000001</v>
      </c>
      <c r="AC88" s="774">
        <v>94.135857720000004</v>
      </c>
      <c r="AD88" s="773">
        <v>30.624285830000002</v>
      </c>
      <c r="AE88" s="773">
        <v>8.2042856900000007</v>
      </c>
      <c r="AF88" s="773">
        <v>10.004285810000001</v>
      </c>
      <c r="AG88" s="773">
        <v>1.798428621</v>
      </c>
      <c r="AH88" s="773">
        <v>38.501427790000001</v>
      </c>
      <c r="AI88" s="773">
        <v>8.4171430039999997</v>
      </c>
      <c r="AJ88" s="744"/>
      <c r="AK88" s="744"/>
      <c r="AL88" s="744"/>
      <c r="AM88" s="744"/>
      <c r="AN88" s="744"/>
      <c r="AO88" s="744"/>
      <c r="AP88" s="777"/>
      <c r="AQ88" s="777"/>
      <c r="AR88" s="788"/>
      <c r="AS88" s="744"/>
      <c r="AT88" s="744"/>
      <c r="AU88" s="744"/>
      <c r="AV88" s="744"/>
      <c r="AW88" s="744"/>
      <c r="AX88" s="744"/>
      <c r="AY88" s="744"/>
      <c r="AZ88" s="744"/>
      <c r="BA88" s="744"/>
      <c r="BB88" s="744"/>
      <c r="BC88" s="744"/>
      <c r="BD88" s="744"/>
      <c r="BE88" s="744"/>
      <c r="BF88" s="744"/>
      <c r="BG88" s="744"/>
      <c r="BH88" s="744"/>
      <c r="BI88" s="357"/>
      <c r="BJ88" s="357"/>
      <c r="BK88" s="357"/>
      <c r="BL88" s="357"/>
      <c r="BM88" s="357"/>
      <c r="BN88" s="357"/>
      <c r="BO88" s="357"/>
      <c r="BP88" s="357"/>
      <c r="BQ88" s="357"/>
    </row>
    <row r="89" spans="1:69" s="162" customFormat="1" ht="12.75">
      <c r="A89" s="204"/>
      <c r="B89" s="216"/>
      <c r="C89" s="216"/>
      <c r="D89" s="216"/>
      <c r="E89" s="216"/>
      <c r="F89" s="216"/>
      <c r="G89" s="216"/>
      <c r="H89" s="216"/>
      <c r="I89" s="216"/>
      <c r="J89" s="454"/>
      <c r="K89" s="502"/>
      <c r="L89" s="744"/>
      <c r="M89" s="744"/>
      <c r="N89" s="744"/>
      <c r="O89" s="744"/>
      <c r="P89" s="744"/>
      <c r="Q89" s="744"/>
      <c r="R89" s="744"/>
      <c r="S89" s="744"/>
      <c r="T89" s="744"/>
      <c r="U89" s="761"/>
      <c r="V89" s="761"/>
      <c r="W89" s="760">
        <v>29</v>
      </c>
      <c r="X89" s="773">
        <v>14.93</v>
      </c>
      <c r="Y89" s="773">
        <v>26.65</v>
      </c>
      <c r="Z89" s="773">
        <v>10.27</v>
      </c>
      <c r="AA89" s="773">
        <v>8.1028571810041097</v>
      </c>
      <c r="AB89" s="773">
        <v>1.9357143130000001</v>
      </c>
      <c r="AC89" s="774">
        <v>90.32</v>
      </c>
      <c r="AD89" s="773">
        <v>30.7200001307896</v>
      </c>
      <c r="AE89" s="773">
        <v>7.5200000490461001</v>
      </c>
      <c r="AF89" s="773">
        <v>10</v>
      </c>
      <c r="AG89" s="773">
        <v>1.4</v>
      </c>
      <c r="AH89" s="773">
        <v>35.53</v>
      </c>
      <c r="AI89" s="773">
        <v>8.27</v>
      </c>
      <c r="AJ89" s="744"/>
      <c r="AK89" s="744"/>
      <c r="AL89" s="744"/>
      <c r="AM89" s="744"/>
      <c r="AN89" s="744"/>
      <c r="AO89" s="744"/>
      <c r="AP89" s="777"/>
      <c r="AQ89" s="777"/>
      <c r="AR89" s="778"/>
      <c r="AS89" s="744"/>
      <c r="AT89" s="744"/>
      <c r="AU89" s="744"/>
      <c r="AV89" s="744"/>
      <c r="AW89" s="744"/>
      <c r="AX89" s="744"/>
      <c r="AY89" s="744"/>
      <c r="AZ89" s="744"/>
      <c r="BA89" s="744"/>
      <c r="BB89" s="744"/>
      <c r="BC89" s="744"/>
      <c r="BD89" s="744"/>
      <c r="BE89" s="744"/>
      <c r="BF89" s="744"/>
      <c r="BG89" s="744"/>
      <c r="BH89" s="744"/>
      <c r="BI89" s="357"/>
      <c r="BJ89" s="357"/>
      <c r="BK89" s="357"/>
      <c r="BL89" s="357"/>
      <c r="BM89" s="357"/>
      <c r="BN89" s="357"/>
      <c r="BO89" s="357"/>
      <c r="BP89" s="357"/>
      <c r="BQ89" s="357"/>
    </row>
    <row r="90" spans="1:69" s="162" customFormat="1" ht="12.75">
      <c r="A90" s="204"/>
      <c r="B90" s="216"/>
      <c r="C90" s="216"/>
      <c r="D90" s="216"/>
      <c r="E90" s="216"/>
      <c r="F90" s="216"/>
      <c r="G90" s="216"/>
      <c r="H90" s="216"/>
      <c r="I90" s="216"/>
      <c r="J90" s="454"/>
      <c r="K90" s="502"/>
      <c r="L90" s="744"/>
      <c r="M90" s="744"/>
      <c r="N90" s="744"/>
      <c r="O90" s="744"/>
      <c r="P90" s="744"/>
      <c r="Q90" s="744"/>
      <c r="R90" s="744"/>
      <c r="S90" s="744"/>
      <c r="T90" s="744"/>
      <c r="U90" s="761"/>
      <c r="V90" s="761"/>
      <c r="W90" s="760">
        <v>30</v>
      </c>
      <c r="X90" s="773">
        <v>13.502856935773542</v>
      </c>
      <c r="Y90" s="773">
        <v>26.615142549787187</v>
      </c>
      <c r="Z90" s="773">
        <v>8.3531428745814704</v>
      </c>
      <c r="AA90" s="773">
        <v>6.9451428140912697</v>
      </c>
      <c r="AB90" s="773">
        <v>1.1404285771506149</v>
      </c>
      <c r="AC90" s="774">
        <v>79.859856741768922</v>
      </c>
      <c r="AD90" s="773">
        <v>26.590000152587869</v>
      </c>
      <c r="AE90" s="773">
        <v>7.6185714857918834</v>
      </c>
      <c r="AF90" s="773">
        <v>10</v>
      </c>
      <c r="AG90" s="773">
        <v>2.1097143036978538</v>
      </c>
      <c r="AH90" s="773">
        <v>34.39142826625276</v>
      </c>
      <c r="AI90" s="773">
        <v>6.896428448813297</v>
      </c>
      <c r="AJ90" s="744"/>
      <c r="AK90" s="744"/>
      <c r="AL90" s="744"/>
      <c r="AM90" s="744"/>
      <c r="AN90" s="744"/>
      <c r="AO90" s="744"/>
      <c r="AP90" s="777"/>
      <c r="AQ90" s="777"/>
      <c r="AR90" s="778"/>
      <c r="AS90" s="744"/>
      <c r="AT90" s="744"/>
      <c r="AU90" s="744"/>
      <c r="AV90" s="744"/>
      <c r="AW90" s="744"/>
      <c r="AX90" s="744"/>
      <c r="AY90" s="744"/>
      <c r="AZ90" s="744"/>
      <c r="BA90" s="744"/>
      <c r="BB90" s="744"/>
      <c r="BC90" s="744"/>
      <c r="BD90" s="744"/>
      <c r="BE90" s="744"/>
      <c r="BF90" s="744"/>
      <c r="BG90" s="744"/>
      <c r="BH90" s="744"/>
      <c r="BI90" s="357"/>
      <c r="BJ90" s="357"/>
      <c r="BK90" s="357"/>
      <c r="BL90" s="357"/>
      <c r="BM90" s="357"/>
      <c r="BN90" s="357"/>
      <c r="BO90" s="357"/>
      <c r="BP90" s="357"/>
      <c r="BQ90" s="357"/>
    </row>
    <row r="91" spans="1:69" s="162" customFormat="1" ht="12.75">
      <c r="A91" s="204"/>
      <c r="B91" s="216"/>
      <c r="C91" s="216"/>
      <c r="D91" s="216"/>
      <c r="E91" s="216"/>
      <c r="F91" s="216"/>
      <c r="G91" s="216"/>
      <c r="H91" s="216"/>
      <c r="I91" s="216"/>
      <c r="J91" s="454"/>
      <c r="K91" s="502"/>
      <c r="L91" s="744"/>
      <c r="M91" s="744"/>
      <c r="N91" s="744"/>
      <c r="O91" s="744"/>
      <c r="P91" s="744"/>
      <c r="Q91" s="744"/>
      <c r="R91" s="744"/>
      <c r="S91" s="744"/>
      <c r="T91" s="744"/>
      <c r="U91" s="761"/>
      <c r="V91" s="761"/>
      <c r="W91" s="760">
        <v>31</v>
      </c>
      <c r="X91" s="773">
        <v>13.61371449</v>
      </c>
      <c r="Y91" s="773">
        <v>28.730000090000001</v>
      </c>
      <c r="Z91" s="773">
        <v>7.3187142100000004</v>
      </c>
      <c r="AA91" s="773">
        <v>7.4785713469999999</v>
      </c>
      <c r="AB91" s="773">
        <v>0.64999997600000003</v>
      </c>
      <c r="AC91" s="774">
        <v>62.572570800000001</v>
      </c>
      <c r="AD91" s="773">
        <v>23.922857010000001</v>
      </c>
      <c r="AE91" s="773">
        <v>7.2285714150000002</v>
      </c>
      <c r="AF91" s="773">
        <v>10.00857149</v>
      </c>
      <c r="AG91" s="773">
        <v>1.8491428750000001</v>
      </c>
      <c r="AH91" s="773">
        <v>35.190714149999998</v>
      </c>
      <c r="AI91" s="773">
        <v>5.7529999869999999</v>
      </c>
      <c r="AJ91" s="744"/>
      <c r="AK91" s="744"/>
      <c r="AL91" s="744"/>
      <c r="AM91" s="744"/>
      <c r="AN91" s="744"/>
      <c r="AO91" s="744"/>
      <c r="AP91" s="777"/>
      <c r="AQ91" s="777"/>
      <c r="AR91" s="778"/>
      <c r="AS91" s="744"/>
      <c r="AT91" s="744"/>
      <c r="AU91" s="744"/>
      <c r="AV91" s="744"/>
      <c r="AW91" s="744"/>
      <c r="AX91" s="744"/>
      <c r="AY91" s="744"/>
      <c r="AZ91" s="744"/>
      <c r="BA91" s="744"/>
      <c r="BB91" s="744"/>
      <c r="BC91" s="744"/>
      <c r="BD91" s="744"/>
      <c r="BE91" s="744"/>
      <c r="BF91" s="744"/>
      <c r="BG91" s="744"/>
      <c r="BH91" s="744"/>
      <c r="BI91" s="357"/>
      <c r="BJ91" s="357"/>
      <c r="BK91" s="357"/>
      <c r="BL91" s="357"/>
      <c r="BM91" s="357"/>
      <c r="BN91" s="357"/>
      <c r="BO91" s="357"/>
      <c r="BP91" s="357"/>
      <c r="BQ91" s="357"/>
    </row>
    <row r="92" spans="1:69" s="162" customFormat="1" ht="12.75">
      <c r="A92" s="204"/>
      <c r="B92" s="216"/>
      <c r="C92" s="216"/>
      <c r="D92" s="216"/>
      <c r="E92" s="216"/>
      <c r="F92" s="216"/>
      <c r="G92" s="216"/>
      <c r="H92" s="216"/>
      <c r="I92" s="216"/>
      <c r="J92" s="454"/>
      <c r="K92" s="502"/>
      <c r="L92" s="744"/>
      <c r="M92" s="744"/>
      <c r="N92" s="744"/>
      <c r="O92" s="744"/>
      <c r="P92" s="744"/>
      <c r="Q92" s="744"/>
      <c r="R92" s="744"/>
      <c r="S92" s="744"/>
      <c r="T92" s="744"/>
      <c r="U92" s="761"/>
      <c r="V92" s="761">
        <v>32</v>
      </c>
      <c r="W92" s="760">
        <v>32</v>
      </c>
      <c r="X92" s="773">
        <v>13.74</v>
      </c>
      <c r="Y92" s="773">
        <v>30.58</v>
      </c>
      <c r="Z92" s="773">
        <v>6.6262857573372926</v>
      </c>
      <c r="AA92" s="773">
        <v>7.71</v>
      </c>
      <c r="AB92" s="773">
        <v>1.59</v>
      </c>
      <c r="AC92" s="774">
        <v>66.010000000000005</v>
      </c>
      <c r="AD92" s="773">
        <v>29.69</v>
      </c>
      <c r="AE92" s="773">
        <v>8.18</v>
      </c>
      <c r="AF92" s="773">
        <v>10.01</v>
      </c>
      <c r="AG92" s="773">
        <v>2.0099999999999998</v>
      </c>
      <c r="AH92" s="773">
        <v>39.28</v>
      </c>
      <c r="AI92" s="773">
        <v>7.41</v>
      </c>
      <c r="AJ92" s="744"/>
      <c r="AK92" s="744"/>
      <c r="AL92" s="744"/>
      <c r="AM92" s="744"/>
      <c r="AN92" s="744"/>
      <c r="AO92" s="744"/>
      <c r="AP92" s="777"/>
      <c r="AQ92" s="777"/>
      <c r="AR92" s="778"/>
      <c r="AS92" s="744"/>
      <c r="AT92" s="744"/>
      <c r="AU92" s="744"/>
      <c r="AV92" s="744"/>
      <c r="AW92" s="744"/>
      <c r="AX92" s="744"/>
      <c r="AY92" s="744"/>
      <c r="AZ92" s="744"/>
      <c r="BA92" s="744"/>
      <c r="BB92" s="744"/>
      <c r="BC92" s="744"/>
      <c r="BD92" s="744"/>
      <c r="BE92" s="744"/>
      <c r="BF92" s="744"/>
      <c r="BG92" s="744"/>
      <c r="BH92" s="744"/>
      <c r="BI92" s="357"/>
      <c r="BJ92" s="357"/>
      <c r="BK92" s="357"/>
      <c r="BL92" s="357"/>
      <c r="BM92" s="357"/>
      <c r="BN92" s="357"/>
      <c r="BO92" s="357"/>
      <c r="BP92" s="357"/>
      <c r="BQ92" s="357"/>
    </row>
    <row r="93" spans="1:69" s="162" customFormat="1" ht="12.75">
      <c r="A93" s="204"/>
      <c r="B93" s="216"/>
      <c r="C93" s="216"/>
      <c r="D93" s="216"/>
      <c r="E93" s="216"/>
      <c r="F93" s="216"/>
      <c r="G93" s="216"/>
      <c r="H93" s="216"/>
      <c r="I93" s="216"/>
      <c r="J93" s="454"/>
      <c r="K93" s="502"/>
      <c r="L93" s="744"/>
      <c r="M93" s="744"/>
      <c r="N93" s="744"/>
      <c r="O93" s="744"/>
      <c r="P93" s="744"/>
      <c r="Q93" s="744"/>
      <c r="R93" s="744"/>
      <c r="S93" s="744"/>
      <c r="T93" s="744"/>
      <c r="U93" s="761"/>
      <c r="V93" s="761"/>
      <c r="W93" s="760">
        <v>33</v>
      </c>
      <c r="X93" s="773">
        <v>12.47</v>
      </c>
      <c r="Y93" s="773">
        <v>30.24</v>
      </c>
      <c r="Z93" s="773">
        <v>6.4</v>
      </c>
      <c r="AA93" s="773">
        <v>7.59</v>
      </c>
      <c r="AB93" s="773">
        <v>2.27</v>
      </c>
      <c r="AC93" s="774">
        <v>60.96</v>
      </c>
      <c r="AD93" s="773">
        <v>27.66</v>
      </c>
      <c r="AE93" s="773">
        <v>8.11</v>
      </c>
      <c r="AF93" s="773">
        <v>10.16</v>
      </c>
      <c r="AG93" s="773">
        <v>1.81</v>
      </c>
      <c r="AH93" s="773">
        <v>43.2</v>
      </c>
      <c r="AI93" s="773">
        <v>9.2959999999999994</v>
      </c>
      <c r="AJ93" s="744"/>
      <c r="AK93" s="744"/>
      <c r="AL93" s="744"/>
      <c r="AM93" s="744"/>
      <c r="AN93" s="744"/>
      <c r="AO93" s="744"/>
      <c r="AP93" s="777"/>
      <c r="AQ93" s="777"/>
      <c r="AR93" s="778"/>
      <c r="AS93" s="744"/>
      <c r="AT93" s="744"/>
      <c r="AU93" s="744"/>
      <c r="AV93" s="744"/>
      <c r="AW93" s="744"/>
      <c r="AX93" s="744"/>
      <c r="AY93" s="744"/>
      <c r="AZ93" s="744"/>
      <c r="BA93" s="744"/>
      <c r="BB93" s="744"/>
      <c r="BC93" s="744"/>
      <c r="BD93" s="744"/>
      <c r="BE93" s="744"/>
      <c r="BF93" s="744"/>
      <c r="BG93" s="744"/>
      <c r="BH93" s="744"/>
      <c r="BI93" s="357"/>
      <c r="BJ93" s="357"/>
      <c r="BK93" s="357"/>
      <c r="BL93" s="357"/>
      <c r="BM93" s="357"/>
      <c r="BN93" s="357"/>
      <c r="BO93" s="357"/>
      <c r="BP93" s="357"/>
      <c r="BQ93" s="357"/>
    </row>
    <row r="94" spans="1:69" s="162" customFormat="1" ht="12.75">
      <c r="A94" s="204"/>
      <c r="B94" s="216"/>
      <c r="C94" s="216"/>
      <c r="D94" s="216"/>
      <c r="E94" s="216"/>
      <c r="F94" s="216"/>
      <c r="G94" s="216"/>
      <c r="H94" s="216"/>
      <c r="I94" s="216"/>
      <c r="J94" s="454"/>
      <c r="K94" s="502"/>
      <c r="L94" s="744"/>
      <c r="M94" s="744"/>
      <c r="N94" s="744"/>
      <c r="O94" s="744"/>
      <c r="P94" s="744"/>
      <c r="Q94" s="744"/>
      <c r="R94" s="744"/>
      <c r="S94" s="744"/>
      <c r="T94" s="744"/>
      <c r="U94" s="761"/>
      <c r="V94" s="761"/>
      <c r="W94" s="760">
        <v>34</v>
      </c>
      <c r="X94" s="773">
        <v>12.67</v>
      </c>
      <c r="Y94" s="773">
        <v>31.73</v>
      </c>
      <c r="Z94" s="773">
        <v>5.44</v>
      </c>
      <c r="AA94" s="773">
        <v>7.13</v>
      </c>
      <c r="AB94" s="773">
        <v>1.92</v>
      </c>
      <c r="AC94" s="774">
        <v>64.84</v>
      </c>
      <c r="AD94" s="773">
        <v>23.8</v>
      </c>
      <c r="AE94" s="773">
        <v>7.3</v>
      </c>
      <c r="AF94" s="773">
        <v>10.01</v>
      </c>
      <c r="AG94" s="773">
        <v>2.09</v>
      </c>
      <c r="AH94" s="773">
        <v>41.6</v>
      </c>
      <c r="AI94" s="773">
        <v>9.6</v>
      </c>
      <c r="AJ94" s="744"/>
      <c r="AK94" s="744"/>
      <c r="AL94" s="744"/>
      <c r="AM94" s="744"/>
      <c r="AN94" s="744"/>
      <c r="AO94" s="744"/>
      <c r="AP94" s="777"/>
      <c r="AQ94" s="777"/>
      <c r="AR94" s="778"/>
      <c r="AS94" s="744"/>
      <c r="AT94" s="744"/>
      <c r="AU94" s="744"/>
      <c r="AV94" s="744"/>
      <c r="AW94" s="744"/>
      <c r="AX94" s="744"/>
      <c r="AY94" s="744"/>
      <c r="AZ94" s="744"/>
      <c r="BA94" s="744"/>
      <c r="BB94" s="744"/>
      <c r="BC94" s="744"/>
      <c r="BD94" s="744"/>
      <c r="BE94" s="744"/>
      <c r="BF94" s="744"/>
      <c r="BG94" s="744"/>
      <c r="BH94" s="744"/>
      <c r="BI94" s="357"/>
      <c r="BJ94" s="357"/>
      <c r="BK94" s="357"/>
      <c r="BL94" s="357"/>
      <c r="BM94" s="357"/>
      <c r="BN94" s="357"/>
      <c r="BO94" s="357"/>
      <c r="BP94" s="357"/>
      <c r="BQ94" s="357"/>
    </row>
    <row r="95" spans="1:69" s="162" customFormat="1" ht="12.75">
      <c r="A95" s="204"/>
      <c r="B95" s="216"/>
      <c r="C95" s="216"/>
      <c r="D95" s="216"/>
      <c r="E95" s="216"/>
      <c r="F95" s="216"/>
      <c r="G95" s="216"/>
      <c r="H95" s="216"/>
      <c r="I95" s="216"/>
      <c r="J95" s="454"/>
      <c r="K95" s="502"/>
      <c r="L95" s="744"/>
      <c r="M95" s="744"/>
      <c r="N95" s="744"/>
      <c r="O95" s="744"/>
      <c r="P95" s="744"/>
      <c r="Q95" s="744"/>
      <c r="R95" s="744"/>
      <c r="S95" s="744"/>
      <c r="T95" s="744"/>
      <c r="U95" s="761"/>
      <c r="V95" s="761"/>
      <c r="W95" s="760">
        <v>35</v>
      </c>
      <c r="X95" s="773">
        <v>11.766666730244934</v>
      </c>
      <c r="Y95" s="773">
        <v>29.105667114257798</v>
      </c>
      <c r="Z95" s="773">
        <v>5.0230000813802063</v>
      </c>
      <c r="AA95" s="773">
        <v>6.9800000190734801</v>
      </c>
      <c r="AB95" s="773">
        <v>1.9199999570846498</v>
      </c>
      <c r="AC95" s="774">
        <v>59.800332387288364</v>
      </c>
      <c r="AD95" s="773">
        <v>23.433333079020169</v>
      </c>
      <c r="AE95" s="773">
        <v>6.9866666793823207</v>
      </c>
      <c r="AF95" s="773">
        <v>10.01</v>
      </c>
      <c r="AG95" s="773">
        <v>2.0118571349552661</v>
      </c>
      <c r="AH95" s="773">
        <v>34.785000119890448</v>
      </c>
      <c r="AI95" s="773">
        <v>7.3328572000775987</v>
      </c>
      <c r="AJ95" s="744"/>
      <c r="AK95" s="744"/>
      <c r="AL95" s="744"/>
      <c r="AM95" s="744"/>
      <c r="AN95" s="744"/>
      <c r="AO95" s="744"/>
      <c r="AP95" s="777"/>
      <c r="AQ95" s="783"/>
      <c r="AR95" s="778"/>
      <c r="AS95" s="744"/>
      <c r="AT95" s="744"/>
      <c r="AU95" s="744"/>
      <c r="AV95" s="744"/>
      <c r="AW95" s="744"/>
      <c r="AX95" s="744"/>
      <c r="AY95" s="744"/>
      <c r="AZ95" s="744"/>
      <c r="BA95" s="744"/>
      <c r="BB95" s="744"/>
      <c r="BC95" s="744"/>
      <c r="BD95" s="744"/>
      <c r="BE95" s="744"/>
      <c r="BF95" s="744"/>
      <c r="BG95" s="744"/>
      <c r="BH95" s="744"/>
      <c r="BI95" s="357"/>
      <c r="BJ95" s="357"/>
      <c r="BK95" s="357"/>
      <c r="BL95" s="357"/>
      <c r="BM95" s="357"/>
      <c r="BN95" s="357"/>
      <c r="BO95" s="357"/>
      <c r="BP95" s="357"/>
      <c r="BQ95" s="357"/>
    </row>
    <row r="96" spans="1:69" s="162" customFormat="1" ht="12.75">
      <c r="A96" s="204"/>
      <c r="B96" s="216"/>
      <c r="C96" s="216"/>
      <c r="D96" s="216"/>
      <c r="E96" s="216"/>
      <c r="F96" s="216"/>
      <c r="G96" s="216"/>
      <c r="H96" s="216"/>
      <c r="I96" s="216"/>
      <c r="J96" s="454"/>
      <c r="K96" s="502"/>
      <c r="L96" s="744"/>
      <c r="M96" s="744"/>
      <c r="N96" s="744"/>
      <c r="O96" s="744"/>
      <c r="P96" s="744"/>
      <c r="Q96" s="744"/>
      <c r="R96" s="744"/>
      <c r="S96" s="744"/>
      <c r="T96" s="744"/>
      <c r="U96" s="761"/>
      <c r="V96" s="761">
        <v>36</v>
      </c>
      <c r="W96" s="760">
        <v>36</v>
      </c>
      <c r="X96" s="773">
        <v>13.800000190734799</v>
      </c>
      <c r="Y96" s="773">
        <v>30.579000473022401</v>
      </c>
      <c r="Z96" s="773">
        <v>6.1409997940063397</v>
      </c>
      <c r="AA96" s="773">
        <v>7</v>
      </c>
      <c r="AB96" s="773">
        <v>2.1640000343322701</v>
      </c>
      <c r="AC96" s="774">
        <v>64.350997924804602</v>
      </c>
      <c r="AD96" s="773">
        <v>23</v>
      </c>
      <c r="AE96" s="773">
        <v>6.67000007629394</v>
      </c>
      <c r="AF96" s="773">
        <v>10.5</v>
      </c>
      <c r="AG96" s="773">
        <v>1.20000004768371</v>
      </c>
      <c r="AH96" s="773">
        <v>32.310001373291001</v>
      </c>
      <c r="AI96" s="773">
        <v>6.97300004959106</v>
      </c>
      <c r="AJ96" s="744"/>
      <c r="AK96" s="744"/>
      <c r="AL96" s="744"/>
      <c r="AM96" s="744"/>
      <c r="AN96" s="744"/>
      <c r="AO96" s="744"/>
      <c r="AP96" s="777"/>
      <c r="AQ96" s="783"/>
      <c r="AR96" s="778"/>
      <c r="AS96" s="744"/>
      <c r="AT96" s="744"/>
      <c r="AU96" s="744"/>
      <c r="AV96" s="744"/>
      <c r="AW96" s="744"/>
      <c r="AX96" s="744"/>
      <c r="AY96" s="744"/>
      <c r="AZ96" s="744"/>
      <c r="BA96" s="744"/>
      <c r="BB96" s="744"/>
      <c r="BC96" s="744"/>
      <c r="BD96" s="744"/>
      <c r="BE96" s="744"/>
      <c r="BF96" s="744"/>
      <c r="BG96" s="744"/>
      <c r="BH96" s="744"/>
      <c r="BI96" s="357"/>
      <c r="BJ96" s="357"/>
      <c r="BK96" s="357"/>
      <c r="BL96" s="357"/>
      <c r="BM96" s="357"/>
      <c r="BN96" s="357"/>
      <c r="BO96" s="357"/>
      <c r="BP96" s="357"/>
      <c r="BQ96" s="357"/>
    </row>
    <row r="97" spans="1:69" s="162" customFormat="1" ht="12.75">
      <c r="A97" s="204"/>
      <c r="B97" s="216"/>
      <c r="C97" s="216"/>
      <c r="D97" s="216"/>
      <c r="E97" s="216"/>
      <c r="F97" s="216"/>
      <c r="G97" s="216"/>
      <c r="H97" s="216"/>
      <c r="I97" s="216"/>
      <c r="J97" s="454"/>
      <c r="K97" s="502"/>
      <c r="L97" s="744"/>
      <c r="M97" s="744"/>
      <c r="N97" s="744"/>
      <c r="O97" s="744"/>
      <c r="P97" s="744"/>
      <c r="Q97" s="744"/>
      <c r="R97" s="744"/>
      <c r="S97" s="744"/>
      <c r="T97" s="744"/>
      <c r="U97" s="761"/>
      <c r="V97" s="761"/>
      <c r="W97" s="760">
        <v>37</v>
      </c>
      <c r="X97" s="773">
        <v>14.228571483067071</v>
      </c>
      <c r="Y97" s="773">
        <v>32.723000390189</v>
      </c>
      <c r="Z97" s="773">
        <v>4.9454285760000003</v>
      </c>
      <c r="AA97" s="773">
        <v>7.2014284819999999</v>
      </c>
      <c r="AB97" s="773">
        <v>1.3999999759999999</v>
      </c>
      <c r="AC97" s="774">
        <v>63.919498443603501</v>
      </c>
      <c r="AD97" s="773">
        <v>28.721428190000001</v>
      </c>
      <c r="AE97" s="773">
        <v>6.6328571180000004</v>
      </c>
      <c r="AF97" s="773">
        <v>9.9283333333333346</v>
      </c>
      <c r="AG97" s="773">
        <v>1.8319999831063358</v>
      </c>
      <c r="AH97" s="773">
        <v>35.785714830000003</v>
      </c>
      <c r="AI97" s="773">
        <v>7.0742856775011305</v>
      </c>
      <c r="AJ97" s="744"/>
      <c r="AK97" s="744"/>
      <c r="AL97" s="744"/>
      <c r="AM97" s="744"/>
      <c r="AN97" s="744"/>
      <c r="AO97" s="744"/>
      <c r="AP97" s="777"/>
      <c r="AQ97" s="777"/>
      <c r="AR97" s="778"/>
      <c r="AS97" s="744"/>
      <c r="AT97" s="744"/>
      <c r="AU97" s="744"/>
      <c r="AV97" s="744"/>
      <c r="AW97" s="744"/>
      <c r="AX97" s="744"/>
      <c r="AY97" s="744"/>
      <c r="AZ97" s="744"/>
      <c r="BA97" s="744"/>
      <c r="BB97" s="744"/>
      <c r="BC97" s="744"/>
      <c r="BD97" s="744"/>
      <c r="BE97" s="744"/>
      <c r="BF97" s="744"/>
      <c r="BG97" s="744"/>
      <c r="BH97" s="744"/>
      <c r="BI97" s="357"/>
      <c r="BJ97" s="357"/>
      <c r="BK97" s="357"/>
      <c r="BL97" s="357"/>
      <c r="BM97" s="357"/>
      <c r="BN97" s="357"/>
      <c r="BO97" s="357"/>
      <c r="BP97" s="357"/>
      <c r="BQ97" s="357"/>
    </row>
    <row r="98" spans="1:69" s="162" customFormat="1" ht="12.75">
      <c r="A98" s="204"/>
      <c r="B98" s="216"/>
      <c r="C98" s="216"/>
      <c r="D98" s="216"/>
      <c r="E98" s="216"/>
      <c r="F98" s="216"/>
      <c r="G98" s="216"/>
      <c r="H98" s="216"/>
      <c r="I98" s="216"/>
      <c r="J98" s="454"/>
      <c r="K98" s="502"/>
      <c r="L98" s="744"/>
      <c r="M98" s="744"/>
      <c r="N98" s="744"/>
      <c r="O98" s="744"/>
      <c r="P98" s="744"/>
      <c r="Q98" s="744"/>
      <c r="R98" s="744"/>
      <c r="S98" s="744"/>
      <c r="T98" s="744"/>
      <c r="U98" s="761"/>
      <c r="V98" s="761"/>
      <c r="W98" s="760">
        <v>38</v>
      </c>
      <c r="X98" s="773">
        <v>15.157142909999999</v>
      </c>
      <c r="Y98" s="773">
        <v>38.73833338</v>
      </c>
      <c r="Z98" s="773">
        <v>4.7753333250000001</v>
      </c>
      <c r="AA98" s="773">
        <v>7.0799999920000003</v>
      </c>
      <c r="AB98" s="773">
        <v>0.80900001499999996</v>
      </c>
      <c r="AC98" s="774">
        <v>72.23585783</v>
      </c>
      <c r="AD98" s="773">
        <v>38.034285949999997</v>
      </c>
      <c r="AE98" s="773">
        <v>6.5185714450000001</v>
      </c>
      <c r="AF98" s="773">
        <v>10.001428600000001</v>
      </c>
      <c r="AG98" s="773">
        <v>1.9189999959999999</v>
      </c>
      <c r="AH98" s="773">
        <v>42.055714739999999</v>
      </c>
      <c r="AI98" s="773">
        <v>7.3512855940000001</v>
      </c>
      <c r="AJ98" s="744"/>
      <c r="AK98" s="744"/>
      <c r="AL98" s="744"/>
      <c r="AM98" s="744"/>
      <c r="AN98" s="744"/>
      <c r="AO98" s="744"/>
      <c r="AP98" s="777"/>
      <c r="AQ98" s="777"/>
      <c r="AR98" s="778"/>
      <c r="AS98" s="744"/>
      <c r="AT98" s="744"/>
      <c r="AU98" s="744"/>
      <c r="AV98" s="744"/>
      <c r="AW98" s="744"/>
      <c r="AX98" s="744"/>
      <c r="AY98" s="744"/>
      <c r="AZ98" s="744"/>
      <c r="BA98" s="744"/>
      <c r="BB98" s="744"/>
      <c r="BC98" s="744"/>
      <c r="BD98" s="744"/>
      <c r="BE98" s="744"/>
      <c r="BF98" s="744"/>
      <c r="BG98" s="744"/>
      <c r="BH98" s="744"/>
      <c r="BI98" s="357"/>
      <c r="BJ98" s="357"/>
      <c r="BK98" s="357"/>
      <c r="BL98" s="357"/>
      <c r="BM98" s="357"/>
      <c r="BN98" s="357"/>
      <c r="BO98" s="357"/>
      <c r="BP98" s="357"/>
      <c r="BQ98" s="357"/>
    </row>
    <row r="99" spans="1:69" s="162" customFormat="1" ht="12.75">
      <c r="A99" s="204"/>
      <c r="B99" s="216"/>
      <c r="C99" s="216"/>
      <c r="D99" s="216"/>
      <c r="E99" s="216"/>
      <c r="F99" s="216"/>
      <c r="G99" s="216"/>
      <c r="H99" s="216"/>
      <c r="I99" s="216"/>
      <c r="J99" s="454"/>
      <c r="K99" s="502"/>
      <c r="L99" s="744"/>
      <c r="M99" s="744"/>
      <c r="N99" s="744"/>
      <c r="O99" s="744"/>
      <c r="P99" s="744"/>
      <c r="Q99" s="744"/>
      <c r="R99" s="744"/>
      <c r="S99" s="744"/>
      <c r="T99" s="744"/>
      <c r="U99" s="761"/>
      <c r="V99" s="761">
        <v>39</v>
      </c>
      <c r="W99" s="760">
        <v>39</v>
      </c>
      <c r="X99" s="773">
        <v>14.257142884390658</v>
      </c>
      <c r="Y99" s="773">
        <v>34.80900083269389</v>
      </c>
      <c r="Z99" s="773">
        <v>4.1092857973916139</v>
      </c>
      <c r="AA99" s="773">
        <v>6.8248571668352369</v>
      </c>
      <c r="AB99" s="773">
        <v>0.84642858164651058</v>
      </c>
      <c r="AC99" s="774">
        <v>72.897999999999996</v>
      </c>
      <c r="AD99" s="773">
        <v>36.480000087193012</v>
      </c>
      <c r="AE99" s="773">
        <v>7.5385714258466416</v>
      </c>
      <c r="AF99" s="773">
        <v>9.9984999999999999</v>
      </c>
      <c r="AG99" s="773">
        <v>1.9850000000000001</v>
      </c>
      <c r="AH99" s="773">
        <v>39.878572191510841</v>
      </c>
      <c r="AI99" s="773">
        <v>12.0242857251848</v>
      </c>
      <c r="AJ99" s="744"/>
      <c r="AK99" s="744"/>
      <c r="AL99" s="744"/>
      <c r="AM99" s="744"/>
      <c r="AN99" s="744"/>
      <c r="AO99" s="744"/>
      <c r="AP99" s="777"/>
      <c r="AQ99" s="777"/>
      <c r="AR99" s="778"/>
      <c r="AS99" s="744"/>
      <c r="AT99" s="744"/>
      <c r="AU99" s="744"/>
      <c r="AV99" s="744"/>
      <c r="AW99" s="744"/>
      <c r="AX99" s="744"/>
      <c r="AY99" s="744"/>
      <c r="AZ99" s="744"/>
      <c r="BA99" s="744"/>
      <c r="BB99" s="744"/>
      <c r="BC99" s="744"/>
      <c r="BD99" s="744"/>
      <c r="BE99" s="744"/>
      <c r="BF99" s="744"/>
      <c r="BG99" s="744"/>
      <c r="BH99" s="744"/>
      <c r="BI99" s="357"/>
      <c r="BJ99" s="357"/>
      <c r="BK99" s="357"/>
      <c r="BL99" s="357"/>
      <c r="BM99" s="357"/>
      <c r="BN99" s="357"/>
      <c r="BO99" s="357"/>
      <c r="BP99" s="357"/>
      <c r="BQ99" s="357"/>
    </row>
    <row r="100" spans="1:69" s="162" customFormat="1" ht="12.75">
      <c r="A100" s="204"/>
      <c r="B100" s="216"/>
      <c r="C100" s="216"/>
      <c r="D100" s="216"/>
      <c r="E100" s="216"/>
      <c r="F100" s="216"/>
      <c r="G100" s="216"/>
      <c r="H100" s="216"/>
      <c r="I100" s="216"/>
      <c r="J100" s="454"/>
      <c r="K100" s="502"/>
      <c r="L100" s="744"/>
      <c r="M100" s="744"/>
      <c r="N100" s="744"/>
      <c r="O100" s="744"/>
      <c r="P100" s="744"/>
      <c r="Q100" s="744"/>
      <c r="R100" s="744"/>
      <c r="S100" s="744"/>
      <c r="T100" s="744"/>
      <c r="U100" s="761"/>
      <c r="V100" s="761"/>
      <c r="W100" s="760">
        <v>40</v>
      </c>
      <c r="X100" s="773">
        <v>15.11</v>
      </c>
      <c r="Y100" s="773">
        <v>35.9</v>
      </c>
      <c r="Z100" s="773">
        <v>4.0540000000000003</v>
      </c>
      <c r="AA100" s="773">
        <v>6.77</v>
      </c>
      <c r="AB100" s="773">
        <v>1.57</v>
      </c>
      <c r="AC100" s="774">
        <v>74.19</v>
      </c>
      <c r="AD100" s="773">
        <v>37.44</v>
      </c>
      <c r="AE100" s="773">
        <v>7.56</v>
      </c>
      <c r="AF100" s="773">
        <v>10.006</v>
      </c>
      <c r="AG100" s="773">
        <v>1.8959999999999999</v>
      </c>
      <c r="AH100" s="773">
        <v>35.11</v>
      </c>
      <c r="AI100" s="773">
        <v>12.5</v>
      </c>
      <c r="AJ100" s="744"/>
      <c r="AK100" s="744"/>
      <c r="AL100" s="744"/>
      <c r="AM100" s="744"/>
      <c r="AN100" s="744"/>
      <c r="AO100" s="744"/>
      <c r="AP100" s="777"/>
      <c r="AQ100" s="777"/>
      <c r="AR100" s="778"/>
      <c r="AS100" s="744"/>
      <c r="AT100" s="744"/>
      <c r="AU100" s="744"/>
      <c r="AV100" s="744"/>
      <c r="AW100" s="744"/>
      <c r="AX100" s="744"/>
      <c r="AY100" s="744"/>
      <c r="AZ100" s="744"/>
      <c r="BA100" s="744"/>
      <c r="BB100" s="744"/>
      <c r="BC100" s="744"/>
      <c r="BD100" s="744"/>
      <c r="BE100" s="744"/>
      <c r="BF100" s="744"/>
      <c r="BG100" s="744"/>
      <c r="BH100" s="744"/>
      <c r="BI100" s="357"/>
      <c r="BJ100" s="357"/>
      <c r="BK100" s="357"/>
      <c r="BL100" s="357"/>
      <c r="BM100" s="357"/>
      <c r="BN100" s="357"/>
      <c r="BO100" s="357"/>
      <c r="BP100" s="357"/>
      <c r="BQ100" s="357"/>
    </row>
    <row r="101" spans="1:69" s="162" customFormat="1" ht="12.75">
      <c r="A101" s="204"/>
      <c r="B101" s="216"/>
      <c r="C101" s="216"/>
      <c r="D101" s="216"/>
      <c r="E101" s="216"/>
      <c r="F101" s="216"/>
      <c r="G101" s="216"/>
      <c r="H101" s="216"/>
      <c r="I101" s="216"/>
      <c r="J101" s="454"/>
      <c r="K101" s="502"/>
      <c r="L101" s="744"/>
      <c r="M101" s="744"/>
      <c r="N101" s="744"/>
      <c r="O101" s="744"/>
      <c r="P101" s="744"/>
      <c r="Q101" s="744"/>
      <c r="R101" s="744"/>
      <c r="S101" s="744"/>
      <c r="T101" s="744"/>
      <c r="U101" s="761"/>
      <c r="V101" s="761"/>
      <c r="W101" s="760">
        <v>41</v>
      </c>
      <c r="X101" s="773">
        <v>16.670000000000002</v>
      </c>
      <c r="Y101" s="773">
        <v>46.35</v>
      </c>
      <c r="Z101" s="773">
        <v>5.84</v>
      </c>
      <c r="AA101" s="773">
        <v>6.75</v>
      </c>
      <c r="AB101" s="773">
        <v>1.41</v>
      </c>
      <c r="AC101" s="774">
        <v>61.765000000000001</v>
      </c>
      <c r="AD101" s="773">
        <v>26.27</v>
      </c>
      <c r="AE101" s="773">
        <v>6.15</v>
      </c>
      <c r="AF101" s="773">
        <v>10.003</v>
      </c>
      <c r="AG101" s="773">
        <v>1.45</v>
      </c>
      <c r="AH101" s="773">
        <v>33.85</v>
      </c>
      <c r="AI101" s="773">
        <v>11.69</v>
      </c>
      <c r="AJ101" s="744"/>
      <c r="AK101" s="744"/>
      <c r="AL101" s="744"/>
      <c r="AM101" s="744"/>
      <c r="AN101" s="744"/>
      <c r="AO101" s="744"/>
      <c r="AP101" s="785"/>
      <c r="AQ101" s="777"/>
      <c r="AR101" s="778"/>
      <c r="AS101" s="744"/>
      <c r="AT101" s="744"/>
      <c r="AU101" s="744"/>
      <c r="AV101" s="744"/>
      <c r="AW101" s="744"/>
      <c r="AX101" s="744"/>
      <c r="AY101" s="744"/>
      <c r="AZ101" s="744"/>
      <c r="BA101" s="744"/>
      <c r="BB101" s="744"/>
      <c r="BC101" s="744"/>
      <c r="BD101" s="744"/>
      <c r="BE101" s="744"/>
      <c r="BF101" s="744"/>
      <c r="BG101" s="744"/>
      <c r="BH101" s="744"/>
      <c r="BI101" s="357"/>
      <c r="BJ101" s="357"/>
      <c r="BK101" s="357"/>
      <c r="BL101" s="357"/>
      <c r="BM101" s="357"/>
      <c r="BN101" s="357"/>
      <c r="BO101" s="357"/>
      <c r="BP101" s="357"/>
      <c r="BQ101" s="357"/>
    </row>
    <row r="102" spans="1:69" s="171" customFormat="1" ht="12" customHeight="1">
      <c r="A102" s="204"/>
      <c r="B102" s="216"/>
      <c r="C102" s="216"/>
      <c r="D102" s="216"/>
      <c r="E102" s="216"/>
      <c r="F102" s="216"/>
      <c r="G102" s="216"/>
      <c r="H102" s="216"/>
      <c r="I102" s="216"/>
      <c r="J102" s="455"/>
      <c r="K102" s="609"/>
      <c r="L102" s="416"/>
      <c r="M102" s="416"/>
      <c r="N102" s="416"/>
      <c r="O102" s="416"/>
      <c r="P102" s="416"/>
      <c r="Q102" s="416"/>
      <c r="R102" s="416"/>
      <c r="S102" s="416"/>
      <c r="T102" s="416"/>
      <c r="U102" s="761"/>
      <c r="V102" s="761"/>
      <c r="W102" s="760">
        <v>42</v>
      </c>
      <c r="X102" s="773">
        <v>15.74</v>
      </c>
      <c r="Y102" s="773">
        <v>46.9</v>
      </c>
      <c r="Z102" s="773">
        <v>6.71</v>
      </c>
      <c r="AA102" s="773">
        <v>6.8819999999999997</v>
      </c>
      <c r="AB102" s="773">
        <v>1.8280000000000001</v>
      </c>
      <c r="AC102" s="774">
        <v>59.17</v>
      </c>
      <c r="AD102" s="773">
        <v>29.35</v>
      </c>
      <c r="AE102" s="773">
        <v>7.25</v>
      </c>
      <c r="AF102" s="773">
        <v>10</v>
      </c>
      <c r="AG102" s="773">
        <v>1.2998000000000001</v>
      </c>
      <c r="AH102" s="773">
        <v>35.061999999999998</v>
      </c>
      <c r="AI102" s="773">
        <v>8.66</v>
      </c>
      <c r="AJ102" s="416"/>
      <c r="AK102" s="416"/>
      <c r="AL102" s="416"/>
      <c r="AM102" s="416"/>
      <c r="AN102" s="416"/>
      <c r="AO102" s="416"/>
      <c r="AP102" s="785"/>
      <c r="AQ102" s="777"/>
      <c r="AR102" s="778"/>
      <c r="AS102" s="416"/>
      <c r="AT102" s="416"/>
      <c r="AU102" s="416"/>
      <c r="AV102" s="416"/>
      <c r="AW102" s="416"/>
      <c r="AX102" s="416"/>
      <c r="AY102" s="416"/>
      <c r="AZ102" s="416"/>
      <c r="BA102" s="416"/>
      <c r="BB102" s="416"/>
      <c r="BC102" s="416"/>
      <c r="BD102" s="416"/>
      <c r="BE102" s="416"/>
      <c r="BF102" s="416"/>
      <c r="BG102" s="416"/>
      <c r="BH102" s="416"/>
      <c r="BI102" s="358"/>
      <c r="BJ102" s="358"/>
      <c r="BK102" s="358"/>
      <c r="BL102" s="358"/>
      <c r="BM102" s="358"/>
      <c r="BN102" s="358"/>
      <c r="BO102" s="358"/>
      <c r="BP102" s="358"/>
      <c r="BQ102" s="358"/>
    </row>
    <row r="103" spans="1:69" s="169" customFormat="1" ht="14.1" customHeight="1">
      <c r="A103" s="204"/>
      <c r="B103" s="216"/>
      <c r="C103" s="216"/>
      <c r="D103" s="216"/>
      <c r="E103" s="216"/>
      <c r="F103" s="216"/>
      <c r="G103" s="216"/>
      <c r="H103" s="216"/>
      <c r="I103" s="216"/>
      <c r="J103" s="456"/>
      <c r="K103" s="417"/>
      <c r="L103" s="417"/>
      <c r="M103" s="417"/>
      <c r="N103" s="417"/>
      <c r="O103" s="417"/>
      <c r="P103" s="417"/>
      <c r="Q103" s="417"/>
      <c r="R103" s="417"/>
      <c r="S103" s="417"/>
      <c r="T103" s="417"/>
      <c r="U103" s="761"/>
      <c r="V103" s="761">
        <v>43</v>
      </c>
      <c r="W103" s="760">
        <v>43</v>
      </c>
      <c r="X103" s="773">
        <v>19.09</v>
      </c>
      <c r="Y103" s="773">
        <v>61.18</v>
      </c>
      <c r="Z103" s="773">
        <v>17.54</v>
      </c>
      <c r="AA103" s="773">
        <v>8.36</v>
      </c>
      <c r="AB103" s="773">
        <v>3.86</v>
      </c>
      <c r="AC103" s="774">
        <v>72.53</v>
      </c>
      <c r="AD103" s="773">
        <v>47.29</v>
      </c>
      <c r="AE103" s="773">
        <v>8.82</v>
      </c>
      <c r="AF103" s="773">
        <v>10.01</v>
      </c>
      <c r="AG103" s="773">
        <v>1.1467000000000001</v>
      </c>
      <c r="AH103" s="773">
        <v>41.86</v>
      </c>
      <c r="AI103" s="773">
        <v>9.673</v>
      </c>
      <c r="AJ103" s="417"/>
      <c r="AK103" s="417"/>
      <c r="AL103" s="417"/>
      <c r="AM103" s="417"/>
      <c r="AN103" s="417"/>
      <c r="AO103" s="417"/>
      <c r="AP103" s="785"/>
      <c r="AQ103" s="777"/>
      <c r="AR103" s="778"/>
      <c r="AS103" s="417"/>
      <c r="AT103" s="417"/>
      <c r="AU103" s="417"/>
      <c r="AV103" s="417"/>
      <c r="AW103" s="417"/>
      <c r="AX103" s="417"/>
      <c r="AY103" s="417"/>
      <c r="AZ103" s="417"/>
      <c r="BA103" s="417"/>
      <c r="BB103" s="417"/>
      <c r="BC103" s="417"/>
      <c r="BD103" s="417"/>
      <c r="BE103" s="417"/>
      <c r="BF103" s="417"/>
      <c r="BG103" s="417"/>
      <c r="BH103" s="417"/>
      <c r="BI103" s="359"/>
      <c r="BJ103" s="359"/>
      <c r="BK103" s="359"/>
      <c r="BL103" s="359"/>
      <c r="BM103" s="359"/>
      <c r="BN103" s="359"/>
      <c r="BO103" s="359"/>
      <c r="BP103" s="359"/>
      <c r="BQ103" s="359"/>
    </row>
    <row r="104" spans="1:69" s="140" customFormat="1" ht="12" customHeight="1">
      <c r="A104" s="204"/>
      <c r="B104" s="216"/>
      <c r="C104" s="216"/>
      <c r="D104" s="216"/>
      <c r="E104" s="216"/>
      <c r="F104" s="216"/>
      <c r="G104" s="216"/>
      <c r="H104" s="216"/>
      <c r="I104" s="216"/>
      <c r="J104" s="454"/>
      <c r="K104" s="502"/>
      <c r="L104" s="751"/>
      <c r="M104" s="751"/>
      <c r="N104" s="751"/>
      <c r="O104" s="751"/>
      <c r="P104" s="751"/>
      <c r="Q104" s="751"/>
      <c r="R104" s="751"/>
      <c r="S104" s="751"/>
      <c r="T104" s="751"/>
      <c r="U104" s="761"/>
      <c r="V104" s="761"/>
      <c r="W104" s="760">
        <v>44</v>
      </c>
      <c r="X104" s="773">
        <v>18.899999999999999</v>
      </c>
      <c r="Y104" s="773">
        <v>47.64</v>
      </c>
      <c r="Z104" s="773">
        <v>11.26</v>
      </c>
      <c r="AA104" s="773">
        <v>7.36</v>
      </c>
      <c r="AB104" s="773">
        <v>3.34</v>
      </c>
      <c r="AC104" s="774">
        <v>69.37</v>
      </c>
      <c r="AD104" s="773">
        <v>37.5</v>
      </c>
      <c r="AE104" s="773">
        <v>9.32</v>
      </c>
      <c r="AF104" s="773">
        <v>10</v>
      </c>
      <c r="AG104" s="773">
        <v>1.0329999999999999</v>
      </c>
      <c r="AH104" s="773">
        <v>40.99</v>
      </c>
      <c r="AI104" s="773">
        <v>11.93</v>
      </c>
      <c r="AJ104" s="751"/>
      <c r="AK104" s="751"/>
      <c r="AL104" s="751"/>
      <c r="AM104" s="751"/>
      <c r="AN104" s="751"/>
      <c r="AO104" s="751"/>
      <c r="AP104" s="777"/>
      <c r="AQ104" s="777"/>
      <c r="AR104" s="778"/>
      <c r="AS104" s="751"/>
      <c r="AT104" s="751"/>
      <c r="AU104" s="751"/>
      <c r="AV104" s="751"/>
      <c r="AW104" s="751"/>
      <c r="AX104" s="751"/>
      <c r="AY104" s="751"/>
      <c r="AZ104" s="751"/>
      <c r="BA104" s="751"/>
      <c r="BB104" s="751"/>
      <c r="BC104" s="751"/>
      <c r="BD104" s="751"/>
      <c r="BE104" s="751"/>
      <c r="BF104" s="751"/>
      <c r="BG104" s="751"/>
      <c r="BH104" s="751"/>
      <c r="BI104" s="360"/>
      <c r="BJ104" s="360"/>
      <c r="BK104" s="360"/>
      <c r="BL104" s="360"/>
      <c r="BM104" s="360"/>
      <c r="BN104" s="360"/>
      <c r="BO104" s="360"/>
      <c r="BP104" s="360"/>
      <c r="BQ104" s="360"/>
    </row>
    <row r="105" spans="1:69" s="140" customFormat="1" ht="12" customHeight="1">
      <c r="A105" s="204"/>
      <c r="B105" s="216"/>
      <c r="C105" s="216"/>
      <c r="D105" s="216"/>
      <c r="E105" s="216"/>
      <c r="F105" s="216"/>
      <c r="G105" s="216"/>
      <c r="H105" s="216"/>
      <c r="I105" s="216"/>
      <c r="J105" s="454"/>
      <c r="K105" s="502"/>
      <c r="L105" s="751"/>
      <c r="M105" s="751"/>
      <c r="N105" s="751"/>
      <c r="O105" s="751"/>
      <c r="P105" s="751"/>
      <c r="Q105" s="751"/>
      <c r="R105" s="751"/>
      <c r="S105" s="751"/>
      <c r="T105" s="751"/>
      <c r="U105" s="761"/>
      <c r="V105" s="761"/>
      <c r="W105" s="760">
        <v>45</v>
      </c>
      <c r="X105" s="773">
        <v>25.86</v>
      </c>
      <c r="Y105" s="773">
        <v>57.13</v>
      </c>
      <c r="Z105" s="773">
        <v>16.84</v>
      </c>
      <c r="AA105" s="773">
        <v>7.94</v>
      </c>
      <c r="AB105" s="773">
        <v>4.54</v>
      </c>
      <c r="AC105" s="774">
        <v>81.2</v>
      </c>
      <c r="AD105" s="773">
        <v>105.06</v>
      </c>
      <c r="AE105" s="773">
        <v>17.329999999999998</v>
      </c>
      <c r="AF105" s="773">
        <v>10.01</v>
      </c>
      <c r="AG105" s="773">
        <v>1.56</v>
      </c>
      <c r="AH105" s="773">
        <v>54.37</v>
      </c>
      <c r="AI105" s="773">
        <v>16.29</v>
      </c>
      <c r="AJ105" s="751"/>
      <c r="AK105" s="751"/>
      <c r="AL105" s="751"/>
      <c r="AM105" s="751"/>
      <c r="AN105" s="751"/>
      <c r="AO105" s="751"/>
      <c r="AP105" s="777"/>
      <c r="AQ105" s="777"/>
      <c r="AR105" s="778"/>
      <c r="AS105" s="751"/>
      <c r="AT105" s="751"/>
      <c r="AU105" s="751"/>
      <c r="AV105" s="751"/>
      <c r="AW105" s="751"/>
      <c r="AX105" s="751"/>
      <c r="AY105" s="751"/>
      <c r="AZ105" s="751"/>
      <c r="BA105" s="751"/>
      <c r="BB105" s="751"/>
      <c r="BC105" s="751"/>
      <c r="BD105" s="751"/>
      <c r="BE105" s="751"/>
      <c r="BF105" s="751"/>
      <c r="BG105" s="751"/>
      <c r="BH105" s="751"/>
      <c r="BI105" s="360"/>
      <c r="BJ105" s="360"/>
      <c r="BK105" s="360"/>
      <c r="BL105" s="360"/>
      <c r="BM105" s="360"/>
      <c r="BN105" s="360"/>
      <c r="BO105" s="360"/>
      <c r="BP105" s="360"/>
      <c r="BQ105" s="360"/>
    </row>
    <row r="106" spans="1:69" s="140" customFormat="1" ht="12" customHeight="1">
      <c r="A106" s="204"/>
      <c r="B106" s="216"/>
      <c r="C106" s="216"/>
      <c r="D106" s="216"/>
      <c r="E106" s="216"/>
      <c r="F106" s="216"/>
      <c r="G106" s="216"/>
      <c r="H106" s="216"/>
      <c r="I106" s="216"/>
      <c r="J106" s="454"/>
      <c r="K106" s="502"/>
      <c r="L106" s="751"/>
      <c r="M106" s="751"/>
      <c r="N106" s="751"/>
      <c r="O106" s="751"/>
      <c r="P106" s="751"/>
      <c r="Q106" s="751"/>
      <c r="R106" s="751"/>
      <c r="S106" s="751"/>
      <c r="T106" s="751"/>
      <c r="U106" s="761"/>
      <c r="V106" s="761"/>
      <c r="W106" s="760">
        <v>46</v>
      </c>
      <c r="X106" s="773">
        <v>26.7</v>
      </c>
      <c r="Y106" s="773">
        <v>72.62</v>
      </c>
      <c r="Z106" s="773">
        <v>24.07</v>
      </c>
      <c r="AA106" s="773">
        <v>9.76</v>
      </c>
      <c r="AB106" s="773">
        <v>6.16</v>
      </c>
      <c r="AC106" s="774">
        <v>117.17</v>
      </c>
      <c r="AD106" s="773">
        <v>102.46</v>
      </c>
      <c r="AE106" s="773">
        <v>13.6</v>
      </c>
      <c r="AF106" s="773">
        <v>10.007</v>
      </c>
      <c r="AG106" s="773">
        <v>1.7775000000000001</v>
      </c>
      <c r="AH106" s="773">
        <v>68.680000000000007</v>
      </c>
      <c r="AI106" s="773">
        <v>16.026</v>
      </c>
      <c r="AJ106" s="751"/>
      <c r="AK106" s="751"/>
      <c r="AL106" s="751"/>
      <c r="AM106" s="751"/>
      <c r="AN106" s="751"/>
      <c r="AO106" s="751"/>
      <c r="AP106" s="777"/>
      <c r="AQ106" s="777"/>
      <c r="AR106" s="778"/>
      <c r="AS106" s="751"/>
      <c r="AT106" s="751"/>
      <c r="AU106" s="751"/>
      <c r="AV106" s="751"/>
      <c r="AW106" s="751"/>
      <c r="AX106" s="751"/>
      <c r="AY106" s="751"/>
      <c r="AZ106" s="751"/>
      <c r="BA106" s="751"/>
      <c r="BB106" s="751"/>
      <c r="BC106" s="751"/>
      <c r="BD106" s="751"/>
      <c r="BE106" s="751"/>
      <c r="BF106" s="751"/>
      <c r="BG106" s="751"/>
      <c r="BH106" s="751"/>
      <c r="BI106" s="360"/>
      <c r="BJ106" s="360"/>
      <c r="BK106" s="360"/>
      <c r="BL106" s="360"/>
      <c r="BM106" s="360"/>
      <c r="BN106" s="360"/>
      <c r="BO106" s="360"/>
      <c r="BP106" s="360"/>
      <c r="BQ106" s="360"/>
    </row>
    <row r="107" spans="1:69" s="179" customFormat="1" ht="12" customHeight="1">
      <c r="A107" s="204"/>
      <c r="B107" s="216"/>
      <c r="C107" s="216"/>
      <c r="D107" s="216"/>
      <c r="E107" s="216"/>
      <c r="F107" s="216"/>
      <c r="G107" s="216"/>
      <c r="H107" s="216"/>
      <c r="I107" s="216"/>
      <c r="J107" s="457"/>
      <c r="K107" s="418"/>
      <c r="L107" s="418"/>
      <c r="M107" s="418"/>
      <c r="N107" s="418"/>
      <c r="O107" s="418"/>
      <c r="P107" s="418"/>
      <c r="Q107" s="418"/>
      <c r="R107" s="418"/>
      <c r="S107" s="418"/>
      <c r="T107" s="418"/>
      <c r="U107" s="761"/>
      <c r="V107" s="761"/>
      <c r="W107" s="760">
        <v>47</v>
      </c>
      <c r="X107" s="773">
        <v>25.93</v>
      </c>
      <c r="Y107" s="773">
        <v>62.65</v>
      </c>
      <c r="Z107" s="773">
        <v>50.4</v>
      </c>
      <c r="AA107" s="773">
        <v>8.19</v>
      </c>
      <c r="AB107" s="773">
        <v>4.76</v>
      </c>
      <c r="AC107" s="774">
        <v>90.89</v>
      </c>
      <c r="AD107" s="773">
        <v>51.21</v>
      </c>
      <c r="AE107" s="773">
        <v>12.141999999999999</v>
      </c>
      <c r="AF107" s="773">
        <v>10.01</v>
      </c>
      <c r="AG107" s="773">
        <v>1.9159999999999999</v>
      </c>
      <c r="AH107" s="773">
        <v>45.02</v>
      </c>
      <c r="AI107" s="773">
        <v>14.11</v>
      </c>
      <c r="AJ107" s="418"/>
      <c r="AK107" s="418"/>
      <c r="AL107" s="418"/>
      <c r="AM107" s="418"/>
      <c r="AN107" s="418"/>
      <c r="AO107" s="418"/>
      <c r="AP107" s="777"/>
      <c r="AQ107" s="777"/>
      <c r="AR107" s="778"/>
      <c r="AS107" s="418"/>
      <c r="AT107" s="418"/>
      <c r="AU107" s="418"/>
      <c r="AV107" s="418"/>
      <c r="AW107" s="418"/>
      <c r="AX107" s="418"/>
      <c r="AY107" s="418"/>
      <c r="AZ107" s="418"/>
      <c r="BA107" s="418"/>
      <c r="BB107" s="418"/>
      <c r="BC107" s="418"/>
      <c r="BD107" s="418"/>
      <c r="BE107" s="418"/>
      <c r="BF107" s="418"/>
      <c r="BG107" s="418"/>
      <c r="BH107" s="418"/>
      <c r="BI107" s="361"/>
      <c r="BJ107" s="361"/>
      <c r="BK107" s="361"/>
      <c r="BL107" s="361"/>
      <c r="BM107" s="361"/>
      <c r="BN107" s="361"/>
      <c r="BO107" s="361"/>
      <c r="BP107" s="361"/>
      <c r="BQ107" s="361"/>
    </row>
    <row r="108" spans="1:69" s="140" customFormat="1" ht="12" customHeight="1">
      <c r="A108" s="204"/>
      <c r="B108" s="216"/>
      <c r="C108" s="216"/>
      <c r="D108" s="216"/>
      <c r="E108" s="216"/>
      <c r="F108" s="216"/>
      <c r="G108" s="216"/>
      <c r="H108" s="216"/>
      <c r="I108" s="216"/>
      <c r="J108" s="454"/>
      <c r="K108" s="502"/>
      <c r="L108" s="751"/>
      <c r="M108" s="751"/>
      <c r="N108" s="751"/>
      <c r="O108" s="751"/>
      <c r="P108" s="751"/>
      <c r="Q108" s="751"/>
      <c r="R108" s="751"/>
      <c r="S108" s="751"/>
      <c r="T108" s="751"/>
      <c r="U108" s="761"/>
      <c r="V108" s="761">
        <v>48</v>
      </c>
      <c r="W108" s="760">
        <v>48</v>
      </c>
      <c r="X108" s="773">
        <v>35.64</v>
      </c>
      <c r="Y108" s="773">
        <v>83.52</v>
      </c>
      <c r="Z108" s="773">
        <v>55.63</v>
      </c>
      <c r="AA108" s="773">
        <v>9.2100000000000009</v>
      </c>
      <c r="AB108" s="773">
        <v>5.88</v>
      </c>
      <c r="AC108" s="774">
        <v>77.62</v>
      </c>
      <c r="AD108" s="773">
        <v>70.7</v>
      </c>
      <c r="AE108" s="773">
        <v>10.96</v>
      </c>
      <c r="AF108" s="773">
        <v>10</v>
      </c>
      <c r="AG108" s="773">
        <v>1.0449999999999999</v>
      </c>
      <c r="AH108" s="773">
        <v>54.12</v>
      </c>
      <c r="AI108" s="773">
        <v>16.25</v>
      </c>
      <c r="AJ108" s="751"/>
      <c r="AK108" s="751"/>
      <c r="AL108" s="751"/>
      <c r="AM108" s="751"/>
      <c r="AN108" s="751"/>
      <c r="AO108" s="751"/>
      <c r="AP108" s="777"/>
      <c r="AQ108" s="777"/>
      <c r="AR108" s="778"/>
      <c r="AS108" s="751"/>
      <c r="AT108" s="751"/>
      <c r="AU108" s="751"/>
      <c r="AV108" s="751"/>
      <c r="AW108" s="751"/>
      <c r="AX108" s="751"/>
      <c r="AY108" s="751"/>
      <c r="AZ108" s="751"/>
      <c r="BA108" s="751"/>
      <c r="BB108" s="751"/>
      <c r="BC108" s="751"/>
      <c r="BD108" s="751"/>
      <c r="BE108" s="751"/>
      <c r="BF108" s="751"/>
      <c r="BG108" s="751"/>
      <c r="BH108" s="751"/>
      <c r="BI108" s="360"/>
      <c r="BJ108" s="360"/>
      <c r="BK108" s="360"/>
      <c r="BL108" s="360"/>
      <c r="BM108" s="360"/>
      <c r="BN108" s="360"/>
      <c r="BO108" s="360"/>
      <c r="BP108" s="360"/>
      <c r="BQ108" s="360"/>
    </row>
    <row r="109" spans="1:69" s="140" customFormat="1" ht="12" customHeight="1">
      <c r="A109" s="204"/>
      <c r="B109" s="216"/>
      <c r="C109" s="216"/>
      <c r="D109" s="216"/>
      <c r="E109" s="216"/>
      <c r="F109" s="216"/>
      <c r="G109" s="216"/>
      <c r="H109" s="216"/>
      <c r="I109" s="216"/>
      <c r="J109" s="453"/>
      <c r="K109" s="604"/>
      <c r="L109" s="751"/>
      <c r="M109" s="751"/>
      <c r="N109" s="751"/>
      <c r="O109" s="751"/>
      <c r="P109" s="751"/>
      <c r="Q109" s="751"/>
      <c r="R109" s="751"/>
      <c r="S109" s="751"/>
      <c r="T109" s="751"/>
      <c r="U109" s="761"/>
      <c r="V109" s="761"/>
      <c r="W109" s="760">
        <v>49</v>
      </c>
      <c r="X109" s="773">
        <v>30.428599999999999</v>
      </c>
      <c r="Y109" s="773">
        <v>80.849999999999994</v>
      </c>
      <c r="Z109" s="773">
        <v>24.84</v>
      </c>
      <c r="AA109" s="773">
        <v>7.82</v>
      </c>
      <c r="AB109" s="773">
        <v>4.407</v>
      </c>
      <c r="AC109" s="774">
        <v>76.048000000000002</v>
      </c>
      <c r="AD109" s="773">
        <v>83.28</v>
      </c>
      <c r="AE109" s="773">
        <v>18.809999999999999</v>
      </c>
      <c r="AF109" s="773">
        <v>9.7970000000000006</v>
      </c>
      <c r="AG109" s="773">
        <v>0.55000000000000004</v>
      </c>
      <c r="AH109" s="773">
        <v>68.64</v>
      </c>
      <c r="AI109" s="773">
        <v>18.876000000000001</v>
      </c>
      <c r="AJ109" s="751"/>
      <c r="AK109" s="751"/>
      <c r="AL109" s="751"/>
      <c r="AM109" s="751"/>
      <c r="AN109" s="751"/>
      <c r="AO109" s="751"/>
      <c r="AP109" s="777"/>
      <c r="AQ109" s="777"/>
      <c r="AR109" s="778"/>
      <c r="AS109" s="751"/>
      <c r="AT109" s="751"/>
      <c r="AU109" s="751"/>
      <c r="AV109" s="751"/>
      <c r="AW109" s="751"/>
      <c r="AX109" s="751"/>
      <c r="AY109" s="751"/>
      <c r="AZ109" s="751"/>
      <c r="BA109" s="751"/>
      <c r="BB109" s="751"/>
      <c r="BC109" s="751"/>
      <c r="BD109" s="751"/>
      <c r="BE109" s="751"/>
      <c r="BF109" s="751"/>
      <c r="BG109" s="751"/>
      <c r="BH109" s="751"/>
      <c r="BI109" s="360"/>
      <c r="BJ109" s="360"/>
      <c r="BK109" s="360"/>
      <c r="BL109" s="360"/>
      <c r="BM109" s="360"/>
      <c r="BN109" s="360"/>
      <c r="BO109" s="360"/>
      <c r="BP109" s="360"/>
      <c r="BQ109" s="360"/>
    </row>
    <row r="110" spans="1:69" s="140" customFormat="1" ht="12" customHeight="1">
      <c r="A110" s="204"/>
      <c r="B110" s="216"/>
      <c r="C110" s="216"/>
      <c r="D110" s="216"/>
      <c r="E110" s="216"/>
      <c r="F110" s="216"/>
      <c r="G110" s="216"/>
      <c r="H110" s="216"/>
      <c r="I110" s="216"/>
      <c r="J110" s="610"/>
      <c r="K110" s="540"/>
      <c r="L110" s="751"/>
      <c r="M110" s="751"/>
      <c r="N110" s="751"/>
      <c r="O110" s="751"/>
      <c r="P110" s="751"/>
      <c r="Q110" s="751"/>
      <c r="R110" s="751"/>
      <c r="S110" s="751"/>
      <c r="T110" s="751"/>
      <c r="U110" s="761"/>
      <c r="V110" s="761"/>
      <c r="W110" s="760">
        <v>50</v>
      </c>
      <c r="X110" s="773">
        <v>22.7</v>
      </c>
      <c r="Y110" s="773">
        <v>63.198999999999998</v>
      </c>
      <c r="Z110" s="773">
        <v>17.25</v>
      </c>
      <c r="AA110" s="773">
        <v>8.0939999999999994</v>
      </c>
      <c r="AB110" s="773">
        <v>4.99</v>
      </c>
      <c r="AC110" s="774">
        <v>74.156999999999996</v>
      </c>
      <c r="AD110" s="773">
        <v>68.84</v>
      </c>
      <c r="AE110" s="773">
        <v>17.55</v>
      </c>
      <c r="AF110" s="773">
        <v>10.211399999999999</v>
      </c>
      <c r="AG110" s="773">
        <v>1.0795999999999999</v>
      </c>
      <c r="AH110" s="773">
        <v>70.275999999999996</v>
      </c>
      <c r="AI110" s="773">
        <v>21.06</v>
      </c>
      <c r="AJ110" s="751"/>
      <c r="AK110" s="751"/>
      <c r="AL110" s="751"/>
      <c r="AM110" s="751"/>
      <c r="AN110" s="751"/>
      <c r="AO110" s="751"/>
      <c r="AP110" s="777"/>
      <c r="AQ110" s="777"/>
      <c r="AR110" s="778"/>
      <c r="AS110" s="751"/>
      <c r="AT110" s="751"/>
      <c r="AU110" s="751"/>
      <c r="AV110" s="751"/>
      <c r="AW110" s="751"/>
      <c r="AX110" s="751"/>
      <c r="AY110" s="751"/>
      <c r="AZ110" s="751"/>
      <c r="BA110" s="751"/>
      <c r="BB110" s="751"/>
      <c r="BC110" s="751"/>
      <c r="BD110" s="751"/>
      <c r="BE110" s="751"/>
      <c r="BF110" s="751"/>
      <c r="BG110" s="751"/>
      <c r="BH110" s="751"/>
      <c r="BI110" s="360"/>
      <c r="BJ110" s="360"/>
      <c r="BK110" s="360"/>
      <c r="BL110" s="360"/>
      <c r="BM110" s="360"/>
      <c r="BN110" s="360"/>
      <c r="BO110" s="360"/>
      <c r="BP110" s="360"/>
      <c r="BQ110" s="360"/>
    </row>
    <row r="111" spans="1:69" s="140" customFormat="1" ht="12" customHeight="1">
      <c r="A111" s="204"/>
      <c r="B111" s="216"/>
      <c r="C111" s="216"/>
      <c r="D111" s="216"/>
      <c r="E111" s="216"/>
      <c r="F111" s="216"/>
      <c r="G111" s="216"/>
      <c r="H111" s="216"/>
      <c r="I111" s="216"/>
      <c r="J111" s="610"/>
      <c r="K111" s="540"/>
      <c r="L111" s="751"/>
      <c r="M111" s="751"/>
      <c r="N111" s="751"/>
      <c r="O111" s="751"/>
      <c r="P111" s="751"/>
      <c r="Q111" s="751"/>
      <c r="R111" s="751"/>
      <c r="S111" s="751"/>
      <c r="T111" s="751"/>
      <c r="U111" s="761"/>
      <c r="V111" s="761">
        <v>51</v>
      </c>
      <c r="W111" s="760">
        <v>51</v>
      </c>
      <c r="X111" s="773">
        <v>46.13</v>
      </c>
      <c r="Y111" s="773">
        <v>87.03</v>
      </c>
      <c r="Z111" s="773">
        <v>16.510000000000002</v>
      </c>
      <c r="AA111" s="773">
        <v>14.24</v>
      </c>
      <c r="AB111" s="773">
        <v>12.81</v>
      </c>
      <c r="AC111" s="774">
        <v>174.00200000000001</v>
      </c>
      <c r="AD111" s="773">
        <v>147.96</v>
      </c>
      <c r="AE111" s="773">
        <v>28.163</v>
      </c>
      <c r="AF111" s="773">
        <v>10</v>
      </c>
      <c r="AG111" s="773">
        <v>0.79949999999999999</v>
      </c>
      <c r="AH111" s="773">
        <v>224.41200000000001</v>
      </c>
      <c r="AI111" s="773">
        <v>46.25</v>
      </c>
      <c r="AJ111" s="751"/>
      <c r="AK111" s="751"/>
      <c r="AL111" s="751"/>
      <c r="AM111" s="751"/>
      <c r="AN111" s="751"/>
      <c r="AO111" s="751"/>
      <c r="AP111" s="777"/>
      <c r="AQ111" s="777"/>
      <c r="AR111" s="778"/>
      <c r="AS111" s="751"/>
      <c r="AT111" s="751"/>
      <c r="AU111" s="751"/>
      <c r="AV111" s="751"/>
      <c r="AW111" s="751"/>
      <c r="AX111" s="751"/>
      <c r="AY111" s="751"/>
      <c r="AZ111" s="751"/>
      <c r="BA111" s="751"/>
      <c r="BB111" s="751"/>
      <c r="BC111" s="751"/>
      <c r="BD111" s="751"/>
      <c r="BE111" s="751"/>
      <c r="BF111" s="751"/>
      <c r="BG111" s="751"/>
      <c r="BH111" s="751"/>
      <c r="BI111" s="360"/>
      <c r="BJ111" s="360"/>
      <c r="BK111" s="360"/>
      <c r="BL111" s="360"/>
      <c r="BM111" s="360"/>
      <c r="BN111" s="360"/>
      <c r="BO111" s="360"/>
      <c r="BP111" s="360"/>
      <c r="BQ111" s="360"/>
    </row>
    <row r="112" spans="1:69" s="140" customFormat="1" ht="12" customHeight="1">
      <c r="A112" s="204"/>
      <c r="B112" s="216"/>
      <c r="C112" s="216"/>
      <c r="D112" s="216"/>
      <c r="E112" s="216"/>
      <c r="F112" s="216"/>
      <c r="G112" s="216"/>
      <c r="H112" s="216"/>
      <c r="I112" s="216"/>
      <c r="J112" s="610"/>
      <c r="K112" s="540"/>
      <c r="L112" s="751"/>
      <c r="M112" s="751"/>
      <c r="N112" s="751"/>
      <c r="O112" s="751"/>
      <c r="P112" s="751"/>
      <c r="Q112" s="751"/>
      <c r="R112" s="751"/>
      <c r="S112" s="751"/>
      <c r="T112" s="751"/>
      <c r="U112" s="761"/>
      <c r="V112" s="761"/>
      <c r="W112" s="760">
        <v>52</v>
      </c>
      <c r="X112" s="773">
        <v>63.850999999999999</v>
      </c>
      <c r="Y112" s="773">
        <v>110.661</v>
      </c>
      <c r="Z112" s="773">
        <v>18.1387</v>
      </c>
      <c r="AA112" s="773">
        <v>15.1157</v>
      </c>
      <c r="AB112" s="773">
        <v>15.846</v>
      </c>
      <c r="AC112" s="774">
        <v>338.70569999999998</v>
      </c>
      <c r="AD112" s="773">
        <v>198.84569999999999</v>
      </c>
      <c r="AE112" s="773">
        <v>41.433</v>
      </c>
      <c r="AF112" s="773">
        <v>10.01</v>
      </c>
      <c r="AG112" s="773">
        <v>1.25685</v>
      </c>
      <c r="AH112" s="773">
        <v>214.35</v>
      </c>
      <c r="AI112" s="773">
        <v>76.91</v>
      </c>
      <c r="AJ112" s="751"/>
      <c r="AK112" s="751"/>
      <c r="AL112" s="751"/>
      <c r="AM112" s="751"/>
      <c r="AN112" s="751"/>
      <c r="AO112" s="751"/>
      <c r="AP112" s="777"/>
      <c r="AQ112" s="777"/>
      <c r="AR112" s="778"/>
      <c r="AS112" s="751"/>
      <c r="AT112" s="751"/>
      <c r="AU112" s="751"/>
      <c r="AV112" s="751"/>
      <c r="AW112" s="751"/>
      <c r="AX112" s="751"/>
      <c r="AY112" s="751"/>
      <c r="AZ112" s="751"/>
      <c r="BA112" s="751"/>
      <c r="BB112" s="751"/>
      <c r="BC112" s="751"/>
      <c r="BD112" s="751"/>
      <c r="BE112" s="751"/>
      <c r="BF112" s="751"/>
      <c r="BG112" s="751"/>
      <c r="BH112" s="751"/>
      <c r="BI112" s="360"/>
      <c r="BJ112" s="360"/>
      <c r="BK112" s="360"/>
      <c r="BL112" s="360"/>
      <c r="BM112" s="360"/>
      <c r="BN112" s="360"/>
      <c r="BO112" s="360"/>
      <c r="BP112" s="360"/>
      <c r="BQ112" s="360"/>
    </row>
    <row r="113" spans="1:69" s="140" customFormat="1" ht="12" customHeight="1">
      <c r="A113" s="204"/>
      <c r="B113" s="216"/>
      <c r="C113" s="216"/>
      <c r="D113" s="216"/>
      <c r="E113" s="216"/>
      <c r="F113" s="216"/>
      <c r="G113" s="216"/>
      <c r="H113" s="216"/>
      <c r="I113" s="216"/>
      <c r="J113" s="610"/>
      <c r="K113" s="540"/>
      <c r="L113" s="751"/>
      <c r="M113" s="751"/>
      <c r="N113" s="751"/>
      <c r="O113" s="751"/>
      <c r="P113" s="751"/>
      <c r="Q113" s="751"/>
      <c r="R113" s="751"/>
      <c r="S113" s="751"/>
      <c r="T113" s="751"/>
      <c r="U113" s="761">
        <v>2016</v>
      </c>
      <c r="V113" s="789">
        <v>1</v>
      </c>
      <c r="W113" s="760">
        <v>1</v>
      </c>
      <c r="X113" s="773">
        <v>40.61</v>
      </c>
      <c r="Y113" s="773">
        <v>96.75</v>
      </c>
      <c r="Z113" s="773">
        <v>16.37</v>
      </c>
      <c r="AA113" s="773">
        <v>12.12</v>
      </c>
      <c r="AB113" s="773">
        <v>8.33</v>
      </c>
      <c r="AC113" s="774">
        <v>165.03200000000001</v>
      </c>
      <c r="AD113" s="773">
        <v>95.83</v>
      </c>
      <c r="AE113" s="773">
        <v>18.5</v>
      </c>
      <c r="AF113" s="773">
        <v>10.01</v>
      </c>
      <c r="AG113" s="773">
        <v>1.23</v>
      </c>
      <c r="AH113" s="773">
        <v>109.19</v>
      </c>
      <c r="AI113" s="773">
        <v>37.270000000000003</v>
      </c>
      <c r="AJ113" s="751"/>
      <c r="AK113" s="751"/>
      <c r="AL113" s="751"/>
      <c r="AM113" s="751"/>
      <c r="AN113" s="751"/>
      <c r="AO113" s="751"/>
      <c r="AP113" s="777"/>
      <c r="AQ113" s="777"/>
      <c r="AR113" s="778"/>
      <c r="AS113" s="751"/>
      <c r="AT113" s="751"/>
      <c r="AU113" s="751"/>
      <c r="AV113" s="751"/>
      <c r="AW113" s="751"/>
      <c r="AX113" s="751"/>
      <c r="AY113" s="751"/>
      <c r="AZ113" s="751"/>
      <c r="BA113" s="751"/>
      <c r="BB113" s="751"/>
      <c r="BC113" s="751"/>
      <c r="BD113" s="751"/>
      <c r="BE113" s="751"/>
      <c r="BF113" s="751"/>
      <c r="BG113" s="751"/>
      <c r="BH113" s="751"/>
      <c r="BI113" s="360"/>
      <c r="BJ113" s="360"/>
      <c r="BK113" s="360"/>
      <c r="BL113" s="360"/>
      <c r="BM113" s="360"/>
      <c r="BN113" s="360"/>
      <c r="BO113" s="360"/>
      <c r="BP113" s="360"/>
      <c r="BQ113" s="360"/>
    </row>
    <row r="114" spans="1:69" s="140" customFormat="1" ht="12" customHeight="1">
      <c r="A114" s="204"/>
      <c r="B114" s="216"/>
      <c r="C114" s="216"/>
      <c r="D114" s="216"/>
      <c r="E114" s="216"/>
      <c r="F114" s="216"/>
      <c r="G114" s="216"/>
      <c r="H114" s="216"/>
      <c r="I114" s="216"/>
      <c r="J114" s="610"/>
      <c r="K114" s="540"/>
      <c r="L114" s="751"/>
      <c r="M114" s="751"/>
      <c r="N114" s="751"/>
      <c r="O114" s="751"/>
      <c r="P114" s="751"/>
      <c r="Q114" s="751"/>
      <c r="R114" s="751"/>
      <c r="S114" s="751"/>
      <c r="T114" s="751"/>
      <c r="U114" s="761"/>
      <c r="V114" s="789"/>
      <c r="W114" s="760">
        <v>2</v>
      </c>
      <c r="X114" s="773">
        <v>29.82</v>
      </c>
      <c r="Y114" s="773">
        <v>76.510000000000005</v>
      </c>
      <c r="Z114" s="773">
        <v>15.9</v>
      </c>
      <c r="AA114" s="773">
        <v>10.45</v>
      </c>
      <c r="AB114" s="773">
        <v>5.38</v>
      </c>
      <c r="AC114" s="774">
        <v>137.04</v>
      </c>
      <c r="AD114" s="773">
        <v>78.260000000000005</v>
      </c>
      <c r="AE114" s="773">
        <v>13.1</v>
      </c>
      <c r="AF114" s="773">
        <v>10</v>
      </c>
      <c r="AG114" s="773">
        <v>1.18</v>
      </c>
      <c r="AH114" s="773">
        <v>177.91</v>
      </c>
      <c r="AI114" s="773">
        <v>53.34</v>
      </c>
      <c r="AJ114" s="751"/>
      <c r="AK114" s="751"/>
      <c r="AL114" s="751"/>
      <c r="AM114" s="751"/>
      <c r="AN114" s="751"/>
      <c r="AO114" s="751"/>
      <c r="AP114" s="777"/>
      <c r="AQ114" s="777"/>
      <c r="AR114" s="778"/>
      <c r="AS114" s="751"/>
      <c r="AT114" s="751"/>
      <c r="AU114" s="751"/>
      <c r="AV114" s="751"/>
      <c r="AW114" s="751"/>
      <c r="AX114" s="751"/>
      <c r="AY114" s="751"/>
      <c r="AZ114" s="751"/>
      <c r="BA114" s="751"/>
      <c r="BB114" s="751"/>
      <c r="BC114" s="751"/>
      <c r="BD114" s="751"/>
      <c r="BE114" s="751"/>
      <c r="BF114" s="751"/>
      <c r="BG114" s="751"/>
      <c r="BH114" s="751"/>
      <c r="BI114" s="360"/>
      <c r="BJ114" s="360"/>
      <c r="BK114" s="360"/>
      <c r="BL114" s="360"/>
      <c r="BM114" s="360"/>
      <c r="BN114" s="360"/>
      <c r="BO114" s="360"/>
      <c r="BP114" s="360"/>
      <c r="BQ114" s="360"/>
    </row>
    <row r="115" spans="1:69" s="140" customFormat="1" ht="12" customHeight="1">
      <c r="A115" s="204"/>
      <c r="B115" s="216"/>
      <c r="C115" s="216"/>
      <c r="D115" s="216"/>
      <c r="E115" s="216"/>
      <c r="F115" s="216"/>
      <c r="G115" s="216"/>
      <c r="H115" s="216"/>
      <c r="I115" s="216"/>
      <c r="J115" s="610"/>
      <c r="K115" s="540"/>
      <c r="L115" s="751"/>
      <c r="M115" s="751"/>
      <c r="N115" s="751"/>
      <c r="O115" s="751"/>
      <c r="P115" s="751"/>
      <c r="Q115" s="751"/>
      <c r="R115" s="751"/>
      <c r="S115" s="751"/>
      <c r="T115" s="751"/>
      <c r="U115" s="761"/>
      <c r="V115" s="789"/>
      <c r="W115" s="760">
        <v>3</v>
      </c>
      <c r="X115" s="773">
        <v>27.06</v>
      </c>
      <c r="Y115" s="773">
        <v>80.096000000000004</v>
      </c>
      <c r="Z115" s="773">
        <v>29.21</v>
      </c>
      <c r="AA115" s="773">
        <v>10.396000000000001</v>
      </c>
      <c r="AB115" s="773">
        <v>5.29</v>
      </c>
      <c r="AC115" s="774">
        <v>102.45</v>
      </c>
      <c r="AD115" s="773">
        <v>101.264</v>
      </c>
      <c r="AE115" s="773">
        <v>15.26</v>
      </c>
      <c r="AF115" s="773">
        <v>10.01</v>
      </c>
      <c r="AG115" s="773">
        <v>1.2529999999999999</v>
      </c>
      <c r="AH115" s="773">
        <v>248.28</v>
      </c>
      <c r="AI115" s="773">
        <v>76.69</v>
      </c>
      <c r="AJ115" s="751"/>
      <c r="AK115" s="751"/>
      <c r="AL115" s="751"/>
      <c r="AM115" s="751"/>
      <c r="AN115" s="751"/>
      <c r="AO115" s="751"/>
      <c r="AP115" s="777"/>
      <c r="AQ115" s="777"/>
      <c r="AR115" s="778"/>
      <c r="AS115" s="751"/>
      <c r="AT115" s="751"/>
      <c r="AU115" s="751"/>
      <c r="AV115" s="751"/>
      <c r="AW115" s="751"/>
      <c r="AX115" s="751"/>
      <c r="AY115" s="751"/>
      <c r="AZ115" s="751"/>
      <c r="BA115" s="751"/>
      <c r="BB115" s="751"/>
      <c r="BC115" s="751"/>
      <c r="BD115" s="751"/>
      <c r="BE115" s="751"/>
      <c r="BF115" s="751"/>
      <c r="BG115" s="751"/>
      <c r="BH115" s="751"/>
      <c r="BI115" s="360"/>
      <c r="BJ115" s="360"/>
      <c r="BK115" s="360"/>
      <c r="BL115" s="360"/>
      <c r="BM115" s="360"/>
      <c r="BN115" s="360"/>
      <c r="BO115" s="360"/>
      <c r="BP115" s="360"/>
      <c r="BQ115" s="360"/>
    </row>
    <row r="116" spans="1:69" s="179" customFormat="1" ht="12" customHeight="1">
      <c r="A116" s="204"/>
      <c r="B116" s="216"/>
      <c r="C116" s="216"/>
      <c r="D116" s="216"/>
      <c r="E116" s="216"/>
      <c r="F116" s="216"/>
      <c r="G116" s="216"/>
      <c r="H116" s="216"/>
      <c r="I116" s="216"/>
      <c r="J116" s="457"/>
      <c r="K116" s="418"/>
      <c r="L116" s="418"/>
      <c r="M116" s="418"/>
      <c r="N116" s="418"/>
      <c r="O116" s="418"/>
      <c r="P116" s="418"/>
      <c r="Q116" s="418"/>
      <c r="R116" s="418"/>
      <c r="S116" s="418"/>
      <c r="T116" s="418"/>
      <c r="U116" s="761"/>
      <c r="V116" s="789">
        <v>4</v>
      </c>
      <c r="W116" s="760">
        <v>4</v>
      </c>
      <c r="X116" s="773">
        <v>27.93</v>
      </c>
      <c r="Y116" s="773">
        <v>77.09</v>
      </c>
      <c r="Z116" s="773">
        <v>20.7</v>
      </c>
      <c r="AA116" s="773">
        <v>10.32</v>
      </c>
      <c r="AB116" s="773">
        <v>6.0640000000000001</v>
      </c>
      <c r="AC116" s="774">
        <v>93.71</v>
      </c>
      <c r="AD116" s="773">
        <v>79.73</v>
      </c>
      <c r="AE116" s="773">
        <v>12.66</v>
      </c>
      <c r="AF116" s="773">
        <v>10.01</v>
      </c>
      <c r="AG116" s="773">
        <v>1.22</v>
      </c>
      <c r="AH116" s="773">
        <v>142.55000000000001</v>
      </c>
      <c r="AI116" s="773">
        <v>40.92</v>
      </c>
      <c r="AJ116" s="418"/>
      <c r="AK116" s="418"/>
      <c r="AL116" s="418"/>
      <c r="AM116" s="418"/>
      <c r="AN116" s="418"/>
      <c r="AO116" s="418"/>
      <c r="AP116" s="790"/>
      <c r="AQ116" s="777"/>
      <c r="AR116" s="778"/>
      <c r="AS116" s="418"/>
      <c r="AT116" s="418"/>
      <c r="AU116" s="418"/>
      <c r="AV116" s="418"/>
      <c r="AW116" s="418"/>
      <c r="AX116" s="418"/>
      <c r="AY116" s="418"/>
      <c r="AZ116" s="418"/>
      <c r="BA116" s="418"/>
      <c r="BB116" s="418"/>
      <c r="BC116" s="418"/>
      <c r="BD116" s="418"/>
      <c r="BE116" s="418"/>
      <c r="BF116" s="418"/>
      <c r="BG116" s="418"/>
      <c r="BH116" s="418"/>
      <c r="BI116" s="361"/>
      <c r="BJ116" s="361"/>
      <c r="BK116" s="361"/>
      <c r="BL116" s="361"/>
      <c r="BM116" s="361"/>
      <c r="BN116" s="361"/>
      <c r="BO116" s="361"/>
      <c r="BP116" s="361"/>
      <c r="BQ116" s="361"/>
    </row>
    <row r="117" spans="1:69" s="140" customFormat="1" ht="12" customHeight="1">
      <c r="A117" s="204"/>
      <c r="B117" s="216"/>
      <c r="C117" s="216"/>
      <c r="D117" s="216"/>
      <c r="E117" s="216"/>
      <c r="F117" s="216"/>
      <c r="G117" s="216"/>
      <c r="H117" s="216"/>
      <c r="I117" s="216"/>
      <c r="J117" s="610"/>
      <c r="K117" s="540"/>
      <c r="L117" s="751"/>
      <c r="M117" s="751"/>
      <c r="N117" s="751"/>
      <c r="O117" s="751"/>
      <c r="P117" s="751"/>
      <c r="Q117" s="751"/>
      <c r="R117" s="751"/>
      <c r="S117" s="751"/>
      <c r="T117" s="751"/>
      <c r="U117" s="761"/>
      <c r="V117" s="789"/>
      <c r="W117" s="760">
        <v>5</v>
      </c>
      <c r="X117" s="773">
        <v>49.585999999999999</v>
      </c>
      <c r="Y117" s="773">
        <v>140.12</v>
      </c>
      <c r="Z117" s="773">
        <v>74.02</v>
      </c>
      <c r="AA117" s="773">
        <v>14.34</v>
      </c>
      <c r="AB117" s="773">
        <v>9.59</v>
      </c>
      <c r="AC117" s="774">
        <v>142.55000000000001</v>
      </c>
      <c r="AD117" s="773">
        <v>128.66</v>
      </c>
      <c r="AE117" s="773">
        <v>24.24</v>
      </c>
      <c r="AF117" s="773">
        <v>10.01</v>
      </c>
      <c r="AG117" s="773">
        <v>1.17</v>
      </c>
      <c r="AH117" s="773">
        <v>251.59399999999999</v>
      </c>
      <c r="AI117" s="773">
        <v>58.97</v>
      </c>
      <c r="AJ117" s="751"/>
      <c r="AK117" s="751"/>
      <c r="AL117" s="751"/>
      <c r="AM117" s="751"/>
      <c r="AN117" s="751"/>
      <c r="AO117" s="751"/>
      <c r="AP117" s="777"/>
      <c r="AQ117" s="777"/>
      <c r="AR117" s="778"/>
      <c r="AS117" s="751"/>
      <c r="AT117" s="751"/>
      <c r="AU117" s="751"/>
      <c r="AV117" s="751"/>
      <c r="AW117" s="751"/>
      <c r="AX117" s="751"/>
      <c r="AY117" s="751"/>
      <c r="AZ117" s="751"/>
      <c r="BA117" s="751"/>
      <c r="BB117" s="751"/>
      <c r="BC117" s="751"/>
      <c r="BD117" s="751"/>
      <c r="BE117" s="751"/>
      <c r="BF117" s="751"/>
      <c r="BG117" s="751"/>
      <c r="BH117" s="751"/>
      <c r="BI117" s="360"/>
      <c r="BJ117" s="360"/>
      <c r="BK117" s="360"/>
      <c r="BL117" s="360"/>
      <c r="BM117" s="360"/>
      <c r="BN117" s="360"/>
      <c r="BO117" s="360"/>
      <c r="BP117" s="360"/>
      <c r="BQ117" s="360"/>
    </row>
    <row r="118" spans="1:69" s="179" customFormat="1" ht="12" customHeight="1">
      <c r="A118" s="204"/>
      <c r="B118" s="216"/>
      <c r="C118" s="216"/>
      <c r="D118" s="216"/>
      <c r="E118" s="216"/>
      <c r="F118" s="216"/>
      <c r="G118" s="216"/>
      <c r="H118" s="216"/>
      <c r="I118" s="216"/>
      <c r="J118" s="611"/>
      <c r="K118" s="612"/>
      <c r="L118" s="418"/>
      <c r="M118" s="418"/>
      <c r="N118" s="418"/>
      <c r="O118" s="418"/>
      <c r="P118" s="418"/>
      <c r="Q118" s="418"/>
      <c r="R118" s="418"/>
      <c r="S118" s="418"/>
      <c r="T118" s="418"/>
      <c r="U118" s="742"/>
      <c r="V118" s="789"/>
      <c r="W118" s="760">
        <v>6</v>
      </c>
      <c r="X118" s="773">
        <v>57</v>
      </c>
      <c r="Y118" s="773">
        <v>144.66999999999999</v>
      </c>
      <c r="Z118" s="773">
        <v>78.08</v>
      </c>
      <c r="AA118" s="773">
        <v>14.98</v>
      </c>
      <c r="AB118" s="773">
        <v>12.82</v>
      </c>
      <c r="AC118" s="774">
        <v>223.15</v>
      </c>
      <c r="AD118" s="773">
        <v>174.87</v>
      </c>
      <c r="AE118" s="773">
        <v>35.18</v>
      </c>
      <c r="AF118" s="773">
        <v>9.01</v>
      </c>
      <c r="AG118" s="773">
        <v>0.82</v>
      </c>
      <c r="AH118" s="773">
        <v>388.05428210000002</v>
      </c>
      <c r="AI118" s="773">
        <v>80.41</v>
      </c>
      <c r="AJ118" s="418"/>
      <c r="AK118" s="418"/>
      <c r="AL118" s="418"/>
      <c r="AM118" s="418"/>
      <c r="AN118" s="418"/>
      <c r="AO118" s="418"/>
      <c r="AP118" s="777"/>
      <c r="AQ118" s="777"/>
      <c r="AR118" s="778"/>
      <c r="AS118" s="418"/>
      <c r="AT118" s="418"/>
      <c r="AU118" s="418"/>
      <c r="AV118" s="418"/>
      <c r="AW118" s="418"/>
      <c r="AX118" s="418"/>
      <c r="AY118" s="418"/>
      <c r="AZ118" s="418"/>
      <c r="BA118" s="418"/>
      <c r="BB118" s="418"/>
      <c r="BC118" s="418"/>
      <c r="BD118" s="418"/>
      <c r="BE118" s="418"/>
      <c r="BF118" s="418"/>
      <c r="BG118" s="418"/>
      <c r="BH118" s="418"/>
      <c r="BI118" s="361"/>
      <c r="BJ118" s="361"/>
      <c r="BK118" s="361"/>
      <c r="BL118" s="361"/>
      <c r="BM118" s="361"/>
      <c r="BN118" s="361"/>
      <c r="BO118" s="361"/>
      <c r="BP118" s="361"/>
      <c r="BQ118" s="361"/>
    </row>
    <row r="119" spans="1:69" s="140" customFormat="1" ht="12" customHeight="1">
      <c r="A119" s="204"/>
      <c r="B119" s="216"/>
      <c r="C119" s="216"/>
      <c r="D119" s="216"/>
      <c r="E119" s="216"/>
      <c r="F119" s="216"/>
      <c r="G119" s="216"/>
      <c r="H119" s="216"/>
      <c r="I119" s="216"/>
      <c r="J119" s="613"/>
      <c r="K119" s="614"/>
      <c r="L119" s="751"/>
      <c r="M119" s="751"/>
      <c r="N119" s="751"/>
      <c r="O119" s="751"/>
      <c r="P119" s="751"/>
      <c r="Q119" s="751"/>
      <c r="R119" s="751"/>
      <c r="S119" s="751"/>
      <c r="T119" s="751"/>
      <c r="U119" s="742"/>
      <c r="V119" s="789"/>
      <c r="W119" s="760">
        <v>7</v>
      </c>
      <c r="X119" s="773">
        <v>52.31</v>
      </c>
      <c r="Y119" s="773">
        <v>117.32</v>
      </c>
      <c r="Z119" s="773">
        <v>41.34</v>
      </c>
      <c r="AA119" s="773">
        <v>15.86</v>
      </c>
      <c r="AB119" s="773">
        <v>12.43</v>
      </c>
      <c r="AC119" s="774">
        <v>223.86</v>
      </c>
      <c r="AD119" s="773">
        <v>126.56</v>
      </c>
      <c r="AE119" s="773">
        <v>25.04</v>
      </c>
      <c r="AF119" s="773">
        <v>9.01</v>
      </c>
      <c r="AG119" s="773">
        <v>1.59</v>
      </c>
      <c r="AH119" s="773">
        <v>283.21000240000001</v>
      </c>
      <c r="AI119" s="773">
        <v>53.36</v>
      </c>
      <c r="AJ119" s="751"/>
      <c r="AK119" s="751"/>
      <c r="AL119" s="751"/>
      <c r="AM119" s="751"/>
      <c r="AN119" s="751"/>
      <c r="AO119" s="751"/>
      <c r="AP119" s="777"/>
      <c r="AQ119" s="777"/>
      <c r="AR119" s="778"/>
      <c r="AS119" s="751"/>
      <c r="AT119" s="751"/>
      <c r="AU119" s="751"/>
      <c r="AV119" s="751"/>
      <c r="AW119" s="751"/>
      <c r="AX119" s="751"/>
      <c r="AY119" s="751"/>
      <c r="AZ119" s="751"/>
      <c r="BA119" s="751"/>
      <c r="BB119" s="751"/>
      <c r="BC119" s="751"/>
      <c r="BD119" s="751"/>
      <c r="BE119" s="751"/>
      <c r="BF119" s="751"/>
      <c r="BG119" s="751"/>
      <c r="BH119" s="751"/>
      <c r="BI119" s="360"/>
      <c r="BJ119" s="360"/>
      <c r="BK119" s="360"/>
      <c r="BL119" s="360"/>
      <c r="BM119" s="360"/>
      <c r="BN119" s="360"/>
      <c r="BO119" s="360"/>
      <c r="BP119" s="360"/>
      <c r="BQ119" s="360"/>
    </row>
    <row r="120" spans="1:69" ht="12" customHeight="1">
      <c r="A120" s="204"/>
      <c r="B120" s="216"/>
      <c r="C120" s="216"/>
      <c r="D120" s="216"/>
      <c r="E120" s="216"/>
      <c r="F120" s="216"/>
      <c r="G120" s="216"/>
      <c r="H120" s="216"/>
      <c r="I120" s="216"/>
      <c r="V120" s="789">
        <v>8</v>
      </c>
      <c r="W120" s="760">
        <v>8</v>
      </c>
      <c r="X120" s="773">
        <v>57.96</v>
      </c>
      <c r="Y120" s="773">
        <v>140.31</v>
      </c>
      <c r="Z120" s="773">
        <v>96.52</v>
      </c>
      <c r="AA120" s="773">
        <v>22.12</v>
      </c>
      <c r="AB120" s="773">
        <v>19.3</v>
      </c>
      <c r="AC120" s="774">
        <v>297.45999999999998</v>
      </c>
      <c r="AD120" s="773">
        <v>188.83</v>
      </c>
      <c r="AE120" s="773">
        <v>26.72</v>
      </c>
      <c r="AF120" s="773">
        <v>18.309999999999999</v>
      </c>
      <c r="AG120" s="773">
        <v>14.62</v>
      </c>
      <c r="AH120" s="773">
        <v>414.29357470000002</v>
      </c>
      <c r="AI120" s="773">
        <v>65.55</v>
      </c>
    </row>
    <row r="121" spans="1:69" ht="12" customHeight="1">
      <c r="A121" s="204"/>
      <c r="B121" s="216"/>
      <c r="C121" s="216"/>
      <c r="D121" s="216"/>
      <c r="E121" s="216"/>
      <c r="F121" s="216"/>
      <c r="G121" s="216"/>
      <c r="H121" s="216"/>
      <c r="I121" s="216"/>
      <c r="V121" s="789"/>
      <c r="W121" s="760">
        <v>9</v>
      </c>
      <c r="X121" s="773">
        <v>100.51885660000001</v>
      </c>
      <c r="Y121" s="773">
        <v>268.94750210000001</v>
      </c>
      <c r="Z121" s="773">
        <v>150.104332</v>
      </c>
      <c r="AA121" s="773">
        <v>31.986428669999999</v>
      </c>
      <c r="AB121" s="773">
        <v>19.514333090000001</v>
      </c>
      <c r="AC121" s="774">
        <v>326.48699649999998</v>
      </c>
      <c r="AD121" s="773">
        <v>170.33500290000001</v>
      </c>
      <c r="AE121" s="773">
        <v>30.940000529999999</v>
      </c>
      <c r="AF121" s="773">
        <v>16.54985727582655</v>
      </c>
      <c r="AG121" s="773">
        <v>7.4597144130000004</v>
      </c>
      <c r="AH121" s="773">
        <v>382.60643219999997</v>
      </c>
      <c r="AI121" s="773">
        <v>72.96314185</v>
      </c>
    </row>
    <row r="122" spans="1:69" ht="12" customHeight="1">
      <c r="A122" s="204"/>
      <c r="B122" s="216"/>
      <c r="C122" s="216"/>
      <c r="D122" s="216"/>
      <c r="E122" s="216"/>
      <c r="F122" s="216"/>
      <c r="G122" s="216"/>
      <c r="H122" s="216"/>
      <c r="I122" s="216"/>
      <c r="V122" s="789"/>
      <c r="W122" s="760">
        <v>10</v>
      </c>
      <c r="X122" s="773">
        <v>75.15657152448378</v>
      </c>
      <c r="Y122" s="773">
        <v>243.71150207519463</v>
      </c>
      <c r="Z122" s="773">
        <v>181.79733530680286</v>
      </c>
      <c r="AA122" s="773">
        <v>21.817856924874398</v>
      </c>
      <c r="AB122" s="773">
        <v>20.1870002746582</v>
      </c>
      <c r="AC122" s="774">
        <v>281.91442869999997</v>
      </c>
      <c r="AD122" s="773">
        <v>164.05856977190246</v>
      </c>
      <c r="AE122" s="773">
        <v>30.751428604125927</v>
      </c>
      <c r="AF122" s="773">
        <v>9.5257144655499921</v>
      </c>
      <c r="AG122" s="773">
        <v>2.1815714495522598</v>
      </c>
      <c r="AH122" s="773">
        <v>245.78571646554084</v>
      </c>
      <c r="AI122" s="773">
        <v>47.002858298165428</v>
      </c>
    </row>
    <row r="123" spans="1:69" ht="12" customHeight="1">
      <c r="A123" s="204"/>
      <c r="B123" s="216"/>
      <c r="C123" s="216"/>
      <c r="D123" s="216"/>
      <c r="E123" s="216"/>
      <c r="F123" s="216"/>
      <c r="G123" s="216"/>
      <c r="H123" s="216"/>
      <c r="I123" s="216"/>
      <c r="V123" s="789"/>
      <c r="W123" s="760">
        <v>11</v>
      </c>
      <c r="X123" s="773">
        <v>52.24</v>
      </c>
      <c r="Y123" s="773">
        <v>154.21</v>
      </c>
      <c r="Z123" s="773">
        <v>79.12</v>
      </c>
      <c r="AA123" s="773">
        <v>21.645000185285259</v>
      </c>
      <c r="AB123" s="773">
        <v>18.452999932425314</v>
      </c>
      <c r="AC123" s="774">
        <v>302.97000000000003</v>
      </c>
      <c r="AD123" s="773">
        <v>146.11571393694155</v>
      </c>
      <c r="AE123" s="773">
        <v>26.230000359671411</v>
      </c>
      <c r="AF123" s="773">
        <v>10.001428604125973</v>
      </c>
      <c r="AG123" s="773">
        <v>1.7041428429739771</v>
      </c>
      <c r="AH123" s="773">
        <v>239.62</v>
      </c>
      <c r="AI123" s="773">
        <v>42.29</v>
      </c>
    </row>
    <row r="124" spans="1:69" ht="12" customHeight="1">
      <c r="A124" s="197"/>
      <c r="B124" s="197"/>
      <c r="C124" s="197"/>
      <c r="D124" s="197"/>
      <c r="E124" s="197"/>
      <c r="F124" s="197"/>
      <c r="G124" s="197"/>
      <c r="H124" s="197"/>
      <c r="I124" s="197"/>
      <c r="V124" s="742">
        <v>12</v>
      </c>
      <c r="W124" s="742">
        <v>12</v>
      </c>
      <c r="X124" s="773">
        <v>44.628571101597331</v>
      </c>
      <c r="Y124" s="773">
        <v>116.62271445138057</v>
      </c>
      <c r="Z124" s="773">
        <v>41.373285293579045</v>
      </c>
      <c r="AA124" s="773">
        <v>15.247000013078916</v>
      </c>
      <c r="AB124" s="773">
        <v>12.7100000381469</v>
      </c>
      <c r="AC124" s="774">
        <v>179.33771623883899</v>
      </c>
      <c r="AD124" s="773">
        <v>114.18428584507485</v>
      </c>
      <c r="AE124" s="773">
        <v>18.61999988555905</v>
      </c>
      <c r="AF124" s="773">
        <v>9.9999999999999964</v>
      </c>
      <c r="AG124" s="773">
        <v>1.2444285835538544</v>
      </c>
      <c r="AH124" s="773">
        <v>150.27357046944684</v>
      </c>
      <c r="AI124" s="773">
        <v>24.915714263915959</v>
      </c>
    </row>
    <row r="125" spans="1:69" ht="22.5" customHeight="1">
      <c r="A125" s="1367"/>
      <c r="B125" s="1367"/>
      <c r="C125" s="1367"/>
      <c r="D125" s="1367"/>
      <c r="E125" s="1367"/>
      <c r="F125" s="1367"/>
      <c r="G125" s="1367"/>
      <c r="H125" s="1367"/>
      <c r="I125" s="1367"/>
      <c r="W125" s="742">
        <v>13</v>
      </c>
      <c r="X125" s="773">
        <v>42.599998474121001</v>
      </c>
      <c r="Y125" s="773">
        <v>120.78800201416</v>
      </c>
      <c r="Z125" s="773">
        <v>93.665000915527301</v>
      </c>
      <c r="AA125" s="773">
        <v>17.322999954223601</v>
      </c>
      <c r="AB125" s="773">
        <v>15.171999931335399</v>
      </c>
      <c r="AC125" s="774">
        <v>130.67500305175699</v>
      </c>
      <c r="AD125" s="773">
        <v>89.040000915527301</v>
      </c>
      <c r="AE125" s="773">
        <v>15.310000419616699</v>
      </c>
      <c r="AF125" s="773">
        <v>10</v>
      </c>
      <c r="AG125" s="773">
        <v>1.0199999809265099</v>
      </c>
      <c r="AH125" s="773">
        <v>116.33999633789</v>
      </c>
      <c r="AI125" s="773">
        <v>24.159999847412099</v>
      </c>
    </row>
    <row r="126" spans="1:69" ht="12" customHeight="1">
      <c r="A126" s="204"/>
      <c r="B126" s="216"/>
      <c r="C126" s="216"/>
      <c r="D126" s="216"/>
      <c r="E126" s="216"/>
      <c r="F126" s="216"/>
      <c r="G126" s="216"/>
      <c r="H126" s="216"/>
      <c r="I126" s="216"/>
      <c r="W126" s="742">
        <v>14</v>
      </c>
      <c r="X126" s="773">
        <v>49.743000030517535</v>
      </c>
      <c r="Y126" s="773">
        <v>125.66285814557708</v>
      </c>
      <c r="Z126" s="773">
        <v>131.74585723876913</v>
      </c>
      <c r="AA126" s="773">
        <v>14.828142711094401</v>
      </c>
      <c r="AB126" s="773">
        <v>13.217000007629398</v>
      </c>
      <c r="AC126" s="774">
        <v>121.81457192557171</v>
      </c>
      <c r="AD126" s="773">
        <v>78.037142072405103</v>
      </c>
      <c r="AE126" s="773">
        <v>14.082857131957956</v>
      </c>
      <c r="AF126" s="773">
        <v>10.001428604125973</v>
      </c>
      <c r="AG126" s="773">
        <v>1.3691428899764975</v>
      </c>
      <c r="AH126" s="773">
        <v>126.18428475516127</v>
      </c>
      <c r="AI126" s="773">
        <v>22.646999904087572</v>
      </c>
    </row>
    <row r="127" spans="1:69" ht="12" customHeight="1">
      <c r="A127" s="204"/>
      <c r="B127" s="216"/>
      <c r="C127" s="216"/>
      <c r="D127" s="216"/>
      <c r="E127" s="216"/>
      <c r="F127" s="216"/>
      <c r="G127" s="216"/>
      <c r="H127" s="216"/>
      <c r="I127" s="216"/>
      <c r="W127" s="742">
        <v>15</v>
      </c>
      <c r="X127" s="773">
        <v>54.414285387311615</v>
      </c>
      <c r="Y127" s="773">
        <v>127.68985639299636</v>
      </c>
      <c r="Z127" s="773">
        <v>71.706143515450577</v>
      </c>
      <c r="AA127" s="773">
        <v>15.017142977033298</v>
      </c>
      <c r="AB127" s="773">
        <v>11.291000366210898</v>
      </c>
      <c r="AC127" s="774">
        <v>184.69442967006074</v>
      </c>
      <c r="AD127" s="773">
        <v>74.048570905412902</v>
      </c>
      <c r="AE127" s="773">
        <v>17.312857082911869</v>
      </c>
      <c r="AF127" s="773">
        <v>10.005714416503881</v>
      </c>
      <c r="AG127" s="773">
        <v>1.6558571543012313</v>
      </c>
      <c r="AH127" s="773">
        <v>140.54571315220355</v>
      </c>
      <c r="AI127" s="773">
        <v>22.742571422031897</v>
      </c>
    </row>
    <row r="128" spans="1:69" ht="25.5" customHeight="1">
      <c r="A128" s="204"/>
      <c r="B128" s="1373"/>
      <c r="C128" s="1373"/>
      <c r="D128" s="414"/>
      <c r="E128" s="414"/>
      <c r="F128" s="410"/>
      <c r="G128" s="216"/>
      <c r="H128" s="216"/>
      <c r="I128" s="216"/>
      <c r="V128" s="742">
        <v>16</v>
      </c>
      <c r="W128" s="742">
        <v>16</v>
      </c>
      <c r="X128" s="773">
        <v>47.73</v>
      </c>
      <c r="Y128" s="773">
        <v>97.4</v>
      </c>
      <c r="Z128" s="773">
        <v>53.49</v>
      </c>
      <c r="AA128" s="773">
        <v>13.98</v>
      </c>
      <c r="AB128" s="773">
        <v>11.63</v>
      </c>
      <c r="AC128" s="774">
        <v>164.52</v>
      </c>
      <c r="AD128" s="773">
        <v>81.069999999999993</v>
      </c>
      <c r="AE128" s="773">
        <v>21.07</v>
      </c>
      <c r="AF128" s="773">
        <v>10.01</v>
      </c>
      <c r="AG128" s="773">
        <v>1.27</v>
      </c>
      <c r="AH128" s="773">
        <v>141.29</v>
      </c>
      <c r="AI128" s="773">
        <v>23.21</v>
      </c>
    </row>
    <row r="129" spans="1:35" ht="15" customHeight="1">
      <c r="A129" s="204"/>
      <c r="B129" s="412"/>
      <c r="C129" s="413"/>
      <c r="D129" s="412"/>
      <c r="E129" s="412"/>
      <c r="F129" s="415"/>
      <c r="G129" s="216"/>
      <c r="H129" s="216"/>
      <c r="I129" s="216"/>
      <c r="W129" s="742">
        <v>17</v>
      </c>
      <c r="X129" s="773">
        <v>42.142857687813873</v>
      </c>
      <c r="Y129" s="773">
        <v>85.487143380301248</v>
      </c>
      <c r="Z129" s="773">
        <v>51.424428122384178</v>
      </c>
      <c r="AA129" s="773">
        <v>12.944285669999999</v>
      </c>
      <c r="AB129" s="773">
        <v>10.010000228881799</v>
      </c>
      <c r="AC129" s="774">
        <v>152.88357325962556</v>
      </c>
      <c r="AD129" s="773">
        <v>64.311428070000005</v>
      </c>
      <c r="AE129" s="773">
        <v>16.638571469999999</v>
      </c>
      <c r="AF129" s="773">
        <v>10.004285812377887</v>
      </c>
      <c r="AG129" s="773">
        <v>1.7342857122421229</v>
      </c>
      <c r="AH129" s="773">
        <v>105.73500061035119</v>
      </c>
      <c r="AI129" s="773">
        <v>19.724285806928286</v>
      </c>
    </row>
    <row r="130" spans="1:35" ht="15" customHeight="1">
      <c r="A130" s="204"/>
      <c r="B130" s="412"/>
      <c r="C130" s="413"/>
      <c r="D130" s="412"/>
      <c r="E130" s="412"/>
      <c r="F130" s="415"/>
      <c r="G130" s="216"/>
      <c r="H130" s="216"/>
      <c r="I130" s="216"/>
      <c r="W130" s="742">
        <v>18</v>
      </c>
      <c r="X130" s="773">
        <v>27.452428545270582</v>
      </c>
      <c r="Y130" s="773">
        <v>62.369998931884716</v>
      </c>
      <c r="Z130" s="773">
        <v>34.353571755545424</v>
      </c>
      <c r="AA130" s="773">
        <v>10.727142742701899</v>
      </c>
      <c r="AB130" s="773">
        <v>6.3112858363560251</v>
      </c>
      <c r="AC130" s="774">
        <v>98.225285121372636</v>
      </c>
      <c r="AD130" s="773">
        <v>46.242857796805197</v>
      </c>
      <c r="AE130" s="773">
        <v>10.637142998831566</v>
      </c>
      <c r="AF130" s="773">
        <v>10.007143020629858</v>
      </c>
      <c r="AG130" s="773">
        <v>1.4345714194433998</v>
      </c>
      <c r="AH130" s="773">
        <v>72.620000566754968</v>
      </c>
      <c r="AI130" s="773">
        <v>14.075714383806471</v>
      </c>
    </row>
    <row r="131" spans="1:35" ht="15" customHeight="1">
      <c r="A131" s="204"/>
      <c r="B131" s="412"/>
      <c r="C131" s="413"/>
      <c r="D131" s="412"/>
      <c r="E131" s="412"/>
      <c r="F131" s="415"/>
      <c r="G131" s="216"/>
      <c r="H131" s="216"/>
      <c r="I131" s="216"/>
      <c r="W131" s="742">
        <v>19</v>
      </c>
      <c r="X131" s="773">
        <v>21.857142584664455</v>
      </c>
      <c r="Y131" s="773">
        <v>58.684285300118525</v>
      </c>
      <c r="Z131" s="773">
        <v>29.207143238612552</v>
      </c>
      <c r="AA131" s="773">
        <v>9.4342857088361427</v>
      </c>
      <c r="AB131" s="773">
        <v>7.4910001754760689</v>
      </c>
      <c r="AC131" s="774">
        <v>86.615142822265582</v>
      </c>
      <c r="AD131" s="773">
        <v>41.954286302838973</v>
      </c>
      <c r="AE131" s="773">
        <v>9.4342857088361427</v>
      </c>
      <c r="AF131" s="773">
        <v>10.004285812377914</v>
      </c>
      <c r="AG131" s="773">
        <v>1.3051428794860784</v>
      </c>
      <c r="AH131" s="773">
        <v>60.497857775006928</v>
      </c>
      <c r="AI131" s="773">
        <v>12.797142846243686</v>
      </c>
    </row>
    <row r="132" spans="1:35" ht="15" customHeight="1">
      <c r="A132" s="204"/>
      <c r="B132" s="412"/>
      <c r="C132" s="413"/>
      <c r="D132" s="412"/>
      <c r="E132" s="412"/>
      <c r="F132" s="415"/>
      <c r="G132" s="216"/>
      <c r="H132" s="216"/>
      <c r="I132" s="216"/>
      <c r="V132" s="742">
        <v>20</v>
      </c>
      <c r="W132" s="742">
        <v>20</v>
      </c>
      <c r="X132" s="773">
        <v>19.5</v>
      </c>
      <c r="Y132" s="773">
        <v>54</v>
      </c>
      <c r="Z132" s="773">
        <v>22.1</v>
      </c>
      <c r="AA132" s="773">
        <v>9.1999999999999993</v>
      </c>
      <c r="AB132" s="773">
        <v>6.8</v>
      </c>
      <c r="AC132" s="774">
        <v>78.2</v>
      </c>
      <c r="AD132" s="773">
        <v>39.6</v>
      </c>
      <c r="AE132" s="773">
        <v>8.6</v>
      </c>
      <c r="AF132" s="773">
        <v>10</v>
      </c>
      <c r="AG132" s="773">
        <v>1.6</v>
      </c>
      <c r="AH132" s="773">
        <v>56.6</v>
      </c>
      <c r="AI132" s="773">
        <v>12.9</v>
      </c>
    </row>
    <row r="133" spans="1:35" ht="15" customHeight="1">
      <c r="A133" s="204"/>
      <c r="B133" s="412"/>
      <c r="C133" s="413"/>
      <c r="D133" s="412"/>
      <c r="E133" s="412"/>
      <c r="F133" s="415"/>
      <c r="G133" s="216"/>
      <c r="H133" s="216"/>
      <c r="I133" s="216"/>
      <c r="W133" s="742">
        <v>21</v>
      </c>
      <c r="X133" s="773">
        <v>19.485713958740185</v>
      </c>
      <c r="Y133" s="773">
        <v>50.756999969482365</v>
      </c>
      <c r="Z133" s="773">
        <v>17.473428726196214</v>
      </c>
      <c r="AA133" s="773">
        <v>9.0128573008945967</v>
      </c>
      <c r="AB133" s="773">
        <v>5.4099998474121005</v>
      </c>
      <c r="AC133" s="774">
        <v>73.744141714913454</v>
      </c>
      <c r="AD133" s="773">
        <v>44.79285812377924</v>
      </c>
      <c r="AE133" s="773">
        <v>10.11999988555907</v>
      </c>
      <c r="AF133" s="773">
        <v>10.011428560529414</v>
      </c>
      <c r="AG133" s="773">
        <v>1.2349999972752113</v>
      </c>
      <c r="AH133" s="773">
        <v>52.17071369716097</v>
      </c>
      <c r="AI133" s="773">
        <v>11.968571390424414</v>
      </c>
    </row>
    <row r="134" spans="1:35" ht="15" customHeight="1">
      <c r="A134" s="204"/>
      <c r="B134" s="412"/>
      <c r="C134" s="413"/>
      <c r="D134" s="412"/>
      <c r="E134" s="412"/>
      <c r="F134" s="415"/>
      <c r="G134" s="216"/>
      <c r="H134" s="216"/>
      <c r="I134" s="216"/>
      <c r="W134" s="742">
        <v>22</v>
      </c>
      <c r="X134" s="773">
        <v>16.329999999999998</v>
      </c>
      <c r="Y134" s="773">
        <v>46.59</v>
      </c>
      <c r="Z134" s="773">
        <v>17.04</v>
      </c>
      <c r="AA134" s="773">
        <v>7.95</v>
      </c>
      <c r="AB134" s="773">
        <v>3.82</v>
      </c>
      <c r="AC134" s="774">
        <v>66.739999999999995</v>
      </c>
      <c r="AD134" s="773">
        <v>34.01</v>
      </c>
      <c r="AE134" s="773">
        <v>8.15</v>
      </c>
      <c r="AF134" s="773">
        <v>10.02</v>
      </c>
      <c r="AG134" s="773">
        <v>1.52</v>
      </c>
      <c r="AH134" s="773">
        <v>46.88</v>
      </c>
      <c r="AI134" s="773">
        <v>9.89</v>
      </c>
    </row>
    <row r="135" spans="1:35" ht="15" customHeight="1">
      <c r="A135" s="204"/>
      <c r="B135" s="412"/>
      <c r="C135" s="413"/>
      <c r="D135" s="412"/>
      <c r="E135" s="412"/>
      <c r="F135" s="415"/>
      <c r="G135" s="216"/>
      <c r="H135" s="216"/>
      <c r="I135" s="216"/>
      <c r="W135" s="742">
        <v>23</v>
      </c>
      <c r="X135" s="773">
        <v>15.18</v>
      </c>
      <c r="Y135" s="773">
        <v>40.29</v>
      </c>
      <c r="Z135" s="773">
        <v>22.12</v>
      </c>
      <c r="AA135" s="773">
        <v>7.6</v>
      </c>
      <c r="AB135" s="773">
        <v>3.22</v>
      </c>
      <c r="AC135" s="774">
        <v>59.4</v>
      </c>
      <c r="AD135" s="773">
        <v>28.71</v>
      </c>
      <c r="AE135" s="773">
        <v>7.74</v>
      </c>
      <c r="AF135" s="773">
        <v>10</v>
      </c>
      <c r="AG135" s="773">
        <v>1.55</v>
      </c>
      <c r="AH135" s="773">
        <v>43.39</v>
      </c>
      <c r="AI135" s="773">
        <v>8.57</v>
      </c>
    </row>
    <row r="136" spans="1:35" ht="15" customHeight="1">
      <c r="A136" s="204"/>
      <c r="B136" s="412"/>
      <c r="C136" s="413"/>
      <c r="D136" s="412"/>
      <c r="E136" s="412"/>
      <c r="F136" s="415"/>
      <c r="G136" s="216"/>
      <c r="H136" s="216"/>
      <c r="I136" s="216"/>
      <c r="V136" s="742">
        <v>24</v>
      </c>
      <c r="W136" s="742">
        <v>24</v>
      </c>
      <c r="X136" s="773">
        <v>15.1</v>
      </c>
      <c r="Y136" s="773">
        <v>35.630000000000003</v>
      </c>
      <c r="Z136" s="773">
        <v>13.87</v>
      </c>
      <c r="AA136" s="773">
        <v>9.57</v>
      </c>
      <c r="AB136" s="773">
        <v>3.42</v>
      </c>
      <c r="AC136" s="774">
        <v>54.3</v>
      </c>
      <c r="AD136" s="773">
        <v>30.83</v>
      </c>
      <c r="AE136" s="773">
        <v>7.53</v>
      </c>
      <c r="AF136" s="773">
        <v>10</v>
      </c>
      <c r="AG136" s="773">
        <v>1.6</v>
      </c>
      <c r="AH136" s="773">
        <v>40.28</v>
      </c>
      <c r="AI136" s="773">
        <v>9.6</v>
      </c>
    </row>
    <row r="137" spans="1:35" ht="15" customHeight="1">
      <c r="A137" s="204"/>
      <c r="B137" s="412"/>
      <c r="C137" s="413"/>
      <c r="D137" s="412"/>
      <c r="E137" s="412"/>
      <c r="F137" s="415"/>
      <c r="G137" s="216"/>
      <c r="H137" s="216"/>
      <c r="I137" s="216"/>
      <c r="W137" s="742">
        <v>25</v>
      </c>
      <c r="X137" s="773">
        <v>18.016999930000001</v>
      </c>
      <c r="Y137" s="773">
        <v>34.608428410000002</v>
      </c>
      <c r="Z137" s="773">
        <v>10.78285721</v>
      </c>
      <c r="AA137" s="773">
        <v>9.0548571179999993</v>
      </c>
      <c r="AB137" s="773">
        <v>3.2130000590000001</v>
      </c>
      <c r="AC137" s="774">
        <v>56.674428669999998</v>
      </c>
      <c r="AD137" s="773">
        <v>25.690000260000001</v>
      </c>
      <c r="AE137" s="773">
        <v>6.9342856409999998</v>
      </c>
      <c r="AF137" s="773">
        <v>10.00571442</v>
      </c>
      <c r="AG137" s="773">
        <v>1.254714302</v>
      </c>
      <c r="AH137" s="773">
        <v>37.560714179999998</v>
      </c>
      <c r="AI137" s="773">
        <v>7.91285726</v>
      </c>
    </row>
    <row r="138" spans="1:35" ht="15" customHeight="1">
      <c r="A138" s="204"/>
      <c r="B138" s="412"/>
      <c r="C138" s="413"/>
      <c r="D138" s="412"/>
      <c r="E138" s="412"/>
      <c r="F138" s="415"/>
      <c r="G138" s="216"/>
      <c r="H138" s="216"/>
      <c r="I138" s="216"/>
      <c r="W138" s="742">
        <v>26</v>
      </c>
      <c r="X138" s="773">
        <v>16.489714209999999</v>
      </c>
      <c r="Y138" s="773">
        <v>34.074285510000003</v>
      </c>
      <c r="Z138" s="773">
        <v>9.5958572120000003</v>
      </c>
      <c r="AA138" s="773">
        <v>8.8612857550000008</v>
      </c>
      <c r="AB138" s="773">
        <v>3.5</v>
      </c>
      <c r="AC138" s="774">
        <v>68.087428501674069</v>
      </c>
      <c r="AD138" s="773">
        <v>30.317143300000001</v>
      </c>
      <c r="AE138" s="773">
        <v>8.8971428190000008</v>
      </c>
      <c r="AF138" s="773">
        <v>10</v>
      </c>
      <c r="AG138" s="773">
        <v>1.4324285809999999</v>
      </c>
      <c r="AH138" s="773">
        <v>37.759999409999999</v>
      </c>
      <c r="AI138" s="773">
        <v>8.911428656</v>
      </c>
    </row>
    <row r="139" spans="1:35" ht="15" customHeight="1">
      <c r="A139" s="204"/>
      <c r="B139" s="412"/>
      <c r="C139" s="413"/>
      <c r="D139" s="412"/>
      <c r="E139" s="412"/>
      <c r="F139" s="415"/>
      <c r="G139" s="216"/>
      <c r="H139" s="216"/>
      <c r="I139" s="216"/>
      <c r="W139" s="742">
        <v>27</v>
      </c>
      <c r="X139" s="773">
        <v>16.199999810000001</v>
      </c>
      <c r="Y139" s="773">
        <v>29.599571770000001</v>
      </c>
      <c r="Z139" s="773">
        <v>7.8892858370000001</v>
      </c>
      <c r="AA139" s="773">
        <v>8.3185714990000008</v>
      </c>
      <c r="AB139" s="773">
        <v>4.0900001530000001</v>
      </c>
      <c r="AC139" s="774">
        <v>60.110428400000004</v>
      </c>
      <c r="AD139" s="773">
        <v>28.581429350000001</v>
      </c>
      <c r="AE139" s="773">
        <v>7.9442856649999998</v>
      </c>
      <c r="AF139" s="773">
        <v>10.001428600000001</v>
      </c>
      <c r="AG139" s="773">
        <v>1.455999987</v>
      </c>
      <c r="AH139" s="773">
        <v>35.967143470000003</v>
      </c>
      <c r="AI139" s="773">
        <v>7.2057142259999996</v>
      </c>
    </row>
    <row r="140" spans="1:35" ht="15" customHeight="1">
      <c r="A140" s="204"/>
      <c r="B140" s="412"/>
      <c r="C140" s="413"/>
      <c r="D140" s="412"/>
      <c r="E140" s="412"/>
      <c r="F140" s="415"/>
      <c r="G140" s="216"/>
      <c r="H140" s="216"/>
      <c r="I140" s="216"/>
      <c r="V140" s="742">
        <v>28</v>
      </c>
      <c r="W140" s="742">
        <v>28</v>
      </c>
      <c r="X140" s="773">
        <v>12.016285760000001</v>
      </c>
      <c r="Y140" s="773">
        <v>29.3955713</v>
      </c>
      <c r="Z140" s="773">
        <v>7.2334286140000001</v>
      </c>
      <c r="AA140" s="773">
        <v>7.789714268</v>
      </c>
      <c r="AB140" s="773">
        <v>3.119999886</v>
      </c>
      <c r="AC140" s="774">
        <v>60.986856189999997</v>
      </c>
      <c r="AD140" s="773">
        <v>27.099999836512943</v>
      </c>
      <c r="AE140" s="773">
        <v>7.4514284819999999</v>
      </c>
      <c r="AF140" s="773">
        <v>10.0128573</v>
      </c>
      <c r="AG140" s="773">
        <v>1.5508571609999999</v>
      </c>
      <c r="AH140" s="773">
        <v>47.66357095</v>
      </c>
      <c r="AI140" s="773">
        <v>9.9999998639999994</v>
      </c>
    </row>
    <row r="141" spans="1:35" ht="15" customHeight="1">
      <c r="A141" s="204"/>
      <c r="B141" s="412"/>
      <c r="C141" s="413"/>
      <c r="D141" s="412"/>
      <c r="E141" s="412"/>
      <c r="F141" s="415"/>
      <c r="G141" s="216"/>
      <c r="H141" s="216"/>
      <c r="I141" s="216"/>
      <c r="W141" s="742">
        <v>29</v>
      </c>
      <c r="X141" s="773">
        <v>10.423571450000001</v>
      </c>
      <c r="Y141" s="773">
        <v>32.468857079999999</v>
      </c>
      <c r="Z141" s="773">
        <v>6.729428564</v>
      </c>
      <c r="AA141" s="773">
        <v>7.1615714349999999</v>
      </c>
      <c r="AB141" s="773">
        <v>3.4249999519999998</v>
      </c>
      <c r="AC141" s="774">
        <v>56.540714260000001</v>
      </c>
      <c r="AD141" s="773">
        <v>23.477142610000001</v>
      </c>
      <c r="AE141" s="773">
        <v>6.2828570089999998</v>
      </c>
      <c r="AF141" s="773">
        <v>10.001428600000001</v>
      </c>
      <c r="AG141" s="773">
        <v>2.1035714489999999</v>
      </c>
      <c r="AH141" s="773">
        <v>44.25</v>
      </c>
      <c r="AI141" s="773">
        <v>6.7128572460000004</v>
      </c>
    </row>
    <row r="142" spans="1:35" ht="15" customHeight="1">
      <c r="A142" s="204"/>
      <c r="B142" s="412"/>
      <c r="C142" s="413"/>
      <c r="D142" s="412"/>
      <c r="E142" s="412"/>
      <c r="F142" s="415"/>
      <c r="G142" s="216"/>
      <c r="H142" s="216"/>
      <c r="I142" s="216"/>
      <c r="W142" s="742">
        <v>30</v>
      </c>
      <c r="X142" s="773">
        <v>10.043285640000001</v>
      </c>
      <c r="Y142" s="773">
        <v>32.112285890000003</v>
      </c>
      <c r="Z142" s="773">
        <v>5.6338571819999999</v>
      </c>
      <c r="AA142" s="773">
        <v>6.6714285440000003</v>
      </c>
      <c r="AB142" s="773">
        <v>2.8789999489999998</v>
      </c>
      <c r="AC142" s="774">
        <v>65.491856709999993</v>
      </c>
      <c r="AD142" s="773">
        <v>21.095714300000001</v>
      </c>
      <c r="AE142" s="773">
        <v>5.8057142669999999</v>
      </c>
      <c r="AF142" s="773">
        <v>10.01142883</v>
      </c>
      <c r="AG142" s="773">
        <v>1.8491428750000001</v>
      </c>
      <c r="AH142" s="773">
        <v>42.498571668352326</v>
      </c>
      <c r="AI142" s="773">
        <v>6.0797142300000004</v>
      </c>
    </row>
    <row r="143" spans="1:35" ht="15" customHeight="1">
      <c r="A143" s="204"/>
      <c r="B143" s="412"/>
      <c r="C143" s="413"/>
      <c r="D143" s="412"/>
      <c r="E143" s="412"/>
      <c r="F143" s="415"/>
      <c r="G143" s="216"/>
      <c r="H143" s="216"/>
      <c r="I143" s="216"/>
      <c r="W143" s="742">
        <v>31</v>
      </c>
      <c r="X143" s="773">
        <v>10.086428642272944</v>
      </c>
      <c r="Y143" s="773">
        <v>29.132714407784558</v>
      </c>
      <c r="Z143" s="773">
        <v>5.181999887738904</v>
      </c>
      <c r="AA143" s="773">
        <v>6.2387143543788328</v>
      </c>
      <c r="AB143" s="773">
        <v>2.9382856232779297</v>
      </c>
      <c r="AC143" s="774">
        <v>65.491856711251344</v>
      </c>
      <c r="AD143" s="773">
        <v>20.037142889840243</v>
      </c>
      <c r="AE143" s="773">
        <v>5.4814286231994549</v>
      </c>
      <c r="AF143" s="773">
        <v>10.011428833007772</v>
      </c>
      <c r="AG143" s="773">
        <v>1.8019999946866672</v>
      </c>
      <c r="AH143" s="773">
        <v>39.98428617204933</v>
      </c>
      <c r="AI143" s="773">
        <v>4.9059999329703157</v>
      </c>
    </row>
    <row r="144" spans="1:35" ht="15" customHeight="1">
      <c r="A144" s="204"/>
      <c r="B144" s="412"/>
      <c r="C144" s="413"/>
      <c r="D144" s="412"/>
      <c r="E144" s="412"/>
      <c r="F144" s="415"/>
      <c r="G144" s="216"/>
      <c r="H144" s="216"/>
      <c r="I144" s="216"/>
      <c r="V144" s="742">
        <v>32</v>
      </c>
      <c r="W144" s="742">
        <v>32</v>
      </c>
      <c r="X144" s="773">
        <v>12.08228561</v>
      </c>
      <c r="Y144" s="773">
        <v>34.150143489999998</v>
      </c>
      <c r="Z144" s="773">
        <v>4.8032856669999999</v>
      </c>
      <c r="AA144" s="773">
        <v>6.1697142459999998</v>
      </c>
      <c r="AB144" s="773">
        <v>3.2030000689999998</v>
      </c>
      <c r="AC144" s="774">
        <v>49.942714418571427</v>
      </c>
      <c r="AD144" s="773">
        <v>23.275714059999999</v>
      </c>
      <c r="AE144" s="773">
        <v>5.8257142479999997</v>
      </c>
      <c r="AF144" s="773">
        <v>10.004285810000001</v>
      </c>
      <c r="AG144" s="773">
        <v>1.2214285650000001</v>
      </c>
      <c r="AH144" s="773">
        <v>36.654999320000002</v>
      </c>
      <c r="AI144" s="773">
        <v>4.0242800000000001</v>
      </c>
    </row>
    <row r="145" spans="1:35" ht="15" customHeight="1">
      <c r="A145" s="204"/>
      <c r="B145" s="412"/>
      <c r="C145" s="413"/>
      <c r="D145" s="412"/>
      <c r="E145" s="412"/>
      <c r="F145" s="415"/>
      <c r="G145" s="216"/>
      <c r="H145" s="216"/>
      <c r="I145" s="216"/>
      <c r="W145" s="742">
        <v>33</v>
      </c>
      <c r="X145" s="773">
        <v>11.874000004359614</v>
      </c>
      <c r="Y145" s="773">
        <v>35.225571223667643</v>
      </c>
      <c r="Z145" s="773">
        <v>4.3821428843906904</v>
      </c>
      <c r="AA145" s="773">
        <v>6.3728570940000004</v>
      </c>
      <c r="AB145" s="773">
        <v>2.841857144</v>
      </c>
      <c r="AC145" s="774">
        <v>57.183571406773112</v>
      </c>
      <c r="AD145" s="773">
        <v>22.619999750000002</v>
      </c>
      <c r="AE145" s="773">
        <v>5.5228571210000004</v>
      </c>
      <c r="AF145" s="773">
        <v>10</v>
      </c>
      <c r="AG145" s="773">
        <v>1.3032857349940685</v>
      </c>
      <c r="AH145" s="773">
        <v>35.152857099999999</v>
      </c>
      <c r="AI145" s="773">
        <v>4.354285752</v>
      </c>
    </row>
    <row r="146" spans="1:35" ht="15" customHeight="1">
      <c r="A146" s="204"/>
      <c r="B146" s="412"/>
      <c r="C146" s="413"/>
      <c r="D146" s="412"/>
      <c r="E146" s="412"/>
      <c r="F146" s="415"/>
      <c r="G146" s="216"/>
      <c r="H146" s="216"/>
      <c r="I146" s="216"/>
      <c r="W146" s="742">
        <v>34</v>
      </c>
      <c r="X146" s="773">
        <v>10.842857090000001</v>
      </c>
      <c r="Y146" s="773">
        <v>35.168570930000001</v>
      </c>
      <c r="Z146" s="773">
        <v>13.837000059999999</v>
      </c>
      <c r="AA146" s="773">
        <v>6.1195714130000001</v>
      </c>
      <c r="AB146" s="773">
        <v>3.058000088</v>
      </c>
      <c r="AC146" s="774">
        <v>49.366142269999997</v>
      </c>
      <c r="AD146" s="773">
        <v>25.04757145</v>
      </c>
      <c r="AE146" s="773">
        <v>5.8727143149999996</v>
      </c>
      <c r="AF146" s="773">
        <v>10.00857162</v>
      </c>
      <c r="AG146" s="773">
        <v>1.2842857160000001</v>
      </c>
      <c r="AH146" s="773">
        <v>34.115715029999997</v>
      </c>
      <c r="AI146" s="773">
        <v>4.3511429509999999</v>
      </c>
    </row>
    <row r="147" spans="1:35" ht="15" customHeight="1">
      <c r="A147" s="132"/>
      <c r="B147" s="412"/>
      <c r="C147" s="413"/>
      <c r="D147" s="412"/>
      <c r="E147" s="412"/>
      <c r="F147" s="415"/>
      <c r="G147" s="236"/>
      <c r="H147" s="221"/>
      <c r="I147" s="221"/>
      <c r="W147" s="742">
        <v>35</v>
      </c>
      <c r="X147" s="773">
        <v>10.48142842</v>
      </c>
      <c r="Y147" s="773">
        <v>37.824428560000001</v>
      </c>
      <c r="Z147" s="773">
        <v>3.922857182</v>
      </c>
      <c r="AA147" s="773">
        <v>5.9814286230000002</v>
      </c>
      <c r="AB147" s="773">
        <v>1.506999969</v>
      </c>
      <c r="AC147" s="774">
        <v>56.934856959999998</v>
      </c>
      <c r="AD147" s="773">
        <v>21.374285830000002</v>
      </c>
      <c r="AE147" s="773">
        <v>4.9342857090000001</v>
      </c>
      <c r="AF147" s="773">
        <v>10.28714289</v>
      </c>
      <c r="AG147" s="773">
        <v>1.5979999810000001</v>
      </c>
      <c r="AH147" s="773">
        <v>30.92</v>
      </c>
      <c r="AI147" s="773">
        <v>5.3042856629999999</v>
      </c>
    </row>
    <row r="148" spans="1:35" ht="15" customHeight="1">
      <c r="A148" s="237"/>
      <c r="B148" s="412"/>
      <c r="C148" s="413"/>
      <c r="D148" s="412"/>
      <c r="E148" s="412"/>
      <c r="F148" s="415"/>
      <c r="G148" s="195"/>
      <c r="H148" s="239"/>
      <c r="I148" s="239"/>
      <c r="V148" s="742">
        <v>36</v>
      </c>
      <c r="W148" s="742">
        <v>36</v>
      </c>
      <c r="X148" s="773">
        <v>11.85</v>
      </c>
      <c r="Y148" s="773">
        <v>39.78</v>
      </c>
      <c r="Z148" s="773">
        <v>4.9800000000000004</v>
      </c>
      <c r="AA148" s="773">
        <v>6.03</v>
      </c>
      <c r="AB148" s="773">
        <v>2.8</v>
      </c>
      <c r="AC148" s="774">
        <v>48.51</v>
      </c>
      <c r="AD148" s="773">
        <v>22.661428449999999</v>
      </c>
      <c r="AE148" s="773">
        <v>4.9800000000000004</v>
      </c>
      <c r="AF148" s="773">
        <v>11.01</v>
      </c>
      <c r="AG148" s="773">
        <v>1.63</v>
      </c>
      <c r="AH148" s="773">
        <v>30.922143120000001</v>
      </c>
      <c r="AI148" s="773">
        <v>7.46</v>
      </c>
    </row>
    <row r="149" spans="1:35" ht="15" customHeight="1">
      <c r="A149" s="195"/>
      <c r="B149" s="412"/>
      <c r="C149" s="413"/>
      <c r="D149" s="412"/>
      <c r="E149" s="412"/>
      <c r="F149" s="415"/>
      <c r="G149" s="238"/>
      <c r="H149" s="239"/>
      <c r="I149" s="239"/>
      <c r="W149" s="742">
        <v>37</v>
      </c>
      <c r="X149" s="773">
        <v>12.08</v>
      </c>
      <c r="Y149" s="773">
        <v>44.25</v>
      </c>
      <c r="Z149" s="773">
        <v>4.92</v>
      </c>
      <c r="AA149" s="773">
        <v>6.03</v>
      </c>
      <c r="AB149" s="773">
        <v>2.37</v>
      </c>
      <c r="AC149" s="774">
        <v>43.99</v>
      </c>
      <c r="AD149" s="773">
        <v>19.149999999999999</v>
      </c>
      <c r="AE149" s="773">
        <v>5.31</v>
      </c>
      <c r="AF149" s="773">
        <v>11</v>
      </c>
      <c r="AG149" s="773">
        <v>1.59</v>
      </c>
      <c r="AH149" s="773">
        <v>29.33</v>
      </c>
      <c r="AI149" s="773">
        <v>7.79</v>
      </c>
    </row>
    <row r="150" spans="1:35" ht="15" customHeight="1">
      <c r="A150" s="195"/>
      <c r="B150" s="412"/>
      <c r="C150" s="413"/>
      <c r="D150" s="412"/>
      <c r="E150" s="412"/>
      <c r="F150" s="415"/>
      <c r="G150" s="195"/>
      <c r="H150" s="239"/>
      <c r="I150" s="239"/>
      <c r="W150" s="742">
        <v>38</v>
      </c>
      <c r="X150" s="773">
        <v>11.88371427</v>
      </c>
      <c r="Y150" s="773">
        <v>41.311858039999997</v>
      </c>
      <c r="Z150" s="773">
        <v>4.6447142870000002</v>
      </c>
      <c r="AA150" s="773">
        <v>6.5951428410000004</v>
      </c>
      <c r="AB150" s="773">
        <v>3.0060000420000001</v>
      </c>
      <c r="AC150" s="774">
        <v>47.220570700000003</v>
      </c>
      <c r="AD150" s="773">
        <v>22.304285589999999</v>
      </c>
      <c r="AE150" s="773">
        <v>5.581428528</v>
      </c>
      <c r="AF150" s="773">
        <v>10.85142858</v>
      </c>
      <c r="AG150" s="773">
        <v>1.5402856890000001</v>
      </c>
      <c r="AH150" s="773">
        <v>34.179286410000003</v>
      </c>
      <c r="AI150" s="773">
        <v>8.5442856379999998</v>
      </c>
    </row>
    <row r="151" spans="1:35" ht="15" customHeight="1">
      <c r="A151" s="240"/>
      <c r="B151" s="412"/>
      <c r="C151" s="413"/>
      <c r="D151" s="412"/>
      <c r="E151" s="412"/>
      <c r="F151" s="415"/>
      <c r="G151" s="240"/>
      <c r="H151" s="240"/>
      <c r="I151" s="240"/>
      <c r="V151" s="742">
        <v>39</v>
      </c>
      <c r="W151" s="742">
        <v>39</v>
      </c>
      <c r="X151" s="773">
        <v>13.06</v>
      </c>
      <c r="Y151" s="773">
        <v>41.13</v>
      </c>
      <c r="Z151" s="773">
        <v>4.2699999999999996</v>
      </c>
      <c r="AA151" s="773">
        <v>6.84</v>
      </c>
      <c r="AB151" s="773">
        <v>3.32</v>
      </c>
      <c r="AC151" s="774">
        <v>63.05</v>
      </c>
      <c r="AD151" s="773">
        <v>48.7</v>
      </c>
      <c r="AE151" s="773">
        <v>7.81</v>
      </c>
      <c r="AF151" s="773">
        <v>11.15</v>
      </c>
      <c r="AG151" s="773">
        <v>1.32</v>
      </c>
      <c r="AH151" s="773">
        <v>38.82</v>
      </c>
      <c r="AI151" s="773">
        <v>6.81</v>
      </c>
    </row>
    <row r="152" spans="1:35" ht="15" customHeight="1">
      <c r="A152" s="241"/>
      <c r="B152" s="412"/>
      <c r="C152" s="413"/>
      <c r="D152" s="412"/>
      <c r="E152" s="412"/>
      <c r="F152" s="415"/>
      <c r="G152" s="195"/>
      <c r="H152" s="239"/>
      <c r="I152" s="239"/>
      <c r="W152" s="742">
        <v>40</v>
      </c>
      <c r="X152" s="773">
        <v>15.95</v>
      </c>
      <c r="Y152" s="773">
        <v>46.47</v>
      </c>
      <c r="Z152" s="773">
        <v>5.36</v>
      </c>
      <c r="AA152" s="773">
        <v>7.69</v>
      </c>
      <c r="AB152" s="773">
        <v>3.16</v>
      </c>
      <c r="AC152" s="774">
        <v>61.54</v>
      </c>
      <c r="AD152" s="773">
        <v>37.93</v>
      </c>
      <c r="AE152" s="773">
        <v>7.92</v>
      </c>
      <c r="AF152" s="773">
        <v>11.01</v>
      </c>
      <c r="AG152" s="773">
        <v>1.38</v>
      </c>
      <c r="AH152" s="773">
        <v>43.88</v>
      </c>
      <c r="AI152" s="773">
        <v>6.28</v>
      </c>
    </row>
    <row r="153" spans="1:35" ht="8.85" customHeight="1">
      <c r="A153" s="195"/>
      <c r="B153" s="195"/>
      <c r="C153" s="195"/>
      <c r="D153" s="195"/>
      <c r="E153" s="195"/>
      <c r="F153" s="195"/>
      <c r="G153" s="195"/>
      <c r="H153" s="242"/>
      <c r="I153" s="242"/>
      <c r="W153" s="742">
        <v>41</v>
      </c>
      <c r="X153" s="773">
        <v>15.85</v>
      </c>
      <c r="Y153" s="773">
        <v>37.270000000000003</v>
      </c>
      <c r="Z153" s="773">
        <v>6.97</v>
      </c>
      <c r="AA153" s="773">
        <v>7.1</v>
      </c>
      <c r="AB153" s="773">
        <v>2.9</v>
      </c>
      <c r="AC153" s="774">
        <v>58.12</v>
      </c>
      <c r="AD153" s="773">
        <v>48.92</v>
      </c>
      <c r="AE153" s="773">
        <v>8.59</v>
      </c>
      <c r="AF153" s="773">
        <v>11</v>
      </c>
      <c r="AG153" s="773">
        <v>1.32</v>
      </c>
      <c r="AH153" s="773">
        <v>45.63</v>
      </c>
      <c r="AI153" s="773">
        <v>9.93</v>
      </c>
    </row>
    <row r="154" spans="1:35" ht="8.85" customHeight="1">
      <c r="A154" s="197"/>
      <c r="B154" s="197"/>
      <c r="C154" s="197"/>
      <c r="D154" s="197"/>
      <c r="E154" s="197"/>
      <c r="F154" s="197"/>
      <c r="G154" s="197"/>
      <c r="H154" s="197"/>
      <c r="I154" s="197"/>
      <c r="W154" s="742">
        <v>42</v>
      </c>
      <c r="X154" s="773">
        <v>15.55</v>
      </c>
      <c r="Y154" s="773">
        <v>48.57</v>
      </c>
      <c r="Z154" s="773">
        <v>11.1</v>
      </c>
      <c r="AA154" s="773">
        <v>6.76</v>
      </c>
      <c r="AB154" s="773">
        <v>2.87</v>
      </c>
      <c r="AC154" s="774">
        <v>58.89</v>
      </c>
      <c r="AD154" s="773">
        <v>55.62</v>
      </c>
      <c r="AE154" s="773">
        <v>9.51</v>
      </c>
      <c r="AF154" s="773">
        <v>11.01</v>
      </c>
      <c r="AG154" s="773">
        <v>1.22</v>
      </c>
      <c r="AH154" s="773">
        <v>52.62</v>
      </c>
      <c r="AI154" s="773">
        <v>9.68</v>
      </c>
    </row>
    <row r="155" spans="1:35" ht="8.85" customHeight="1">
      <c r="A155" s="197"/>
      <c r="B155" s="197"/>
      <c r="C155" s="197"/>
      <c r="D155" s="197"/>
      <c r="E155" s="197"/>
      <c r="F155" s="197"/>
      <c r="G155" s="197"/>
      <c r="H155" s="197"/>
      <c r="I155" s="197"/>
      <c r="V155" s="742">
        <v>43</v>
      </c>
      <c r="W155" s="742">
        <v>43</v>
      </c>
      <c r="X155" s="773">
        <v>13.17</v>
      </c>
      <c r="Y155" s="773">
        <v>35.32</v>
      </c>
      <c r="Z155" s="773">
        <v>6.01</v>
      </c>
      <c r="AA155" s="773">
        <v>6.53</v>
      </c>
      <c r="AB155" s="773">
        <v>2.37</v>
      </c>
      <c r="AC155" s="774">
        <v>69.2</v>
      </c>
      <c r="AD155" s="773">
        <v>54.58</v>
      </c>
      <c r="AE155" s="773">
        <v>8.23</v>
      </c>
      <c r="AF155" s="773">
        <v>11.01</v>
      </c>
      <c r="AG155" s="773">
        <v>1.35</v>
      </c>
      <c r="AH155" s="773">
        <v>50.71</v>
      </c>
      <c r="AI155" s="773">
        <v>10.33</v>
      </c>
    </row>
    <row r="156" spans="1:35" ht="8.85" customHeight="1">
      <c r="A156" s="197"/>
      <c r="B156" s="197"/>
      <c r="C156" s="197"/>
      <c r="D156" s="197"/>
      <c r="E156" s="197"/>
      <c r="F156" s="197"/>
      <c r="G156" s="197"/>
      <c r="H156" s="197"/>
      <c r="I156" s="197"/>
      <c r="W156" s="742">
        <v>44</v>
      </c>
      <c r="X156" s="773">
        <v>13.18</v>
      </c>
      <c r="Y156" s="773">
        <v>36.83</v>
      </c>
      <c r="Z156" s="773">
        <v>4.57</v>
      </c>
      <c r="AA156" s="773">
        <v>7.58</v>
      </c>
      <c r="AB156" s="773">
        <v>4.8899999999999997</v>
      </c>
      <c r="AC156" s="774">
        <v>51.59</v>
      </c>
      <c r="AD156" s="773">
        <v>57.65</v>
      </c>
      <c r="AE156" s="773">
        <v>7.72</v>
      </c>
      <c r="AF156" s="773">
        <v>11.01</v>
      </c>
      <c r="AG156" s="773">
        <v>1.47</v>
      </c>
      <c r="AH156" s="773">
        <v>48.41</v>
      </c>
      <c r="AI156" s="773">
        <v>11.29</v>
      </c>
    </row>
    <row r="157" spans="1:35" ht="8.85" customHeight="1">
      <c r="A157" s="197"/>
      <c r="B157" s="197"/>
      <c r="C157" s="197"/>
      <c r="D157" s="197"/>
      <c r="E157" s="197"/>
      <c r="F157" s="197"/>
      <c r="G157" s="197"/>
      <c r="H157" s="197"/>
      <c r="I157" s="197"/>
      <c r="W157" s="742">
        <v>45</v>
      </c>
      <c r="X157" s="773">
        <v>13.49</v>
      </c>
      <c r="Y157" s="773">
        <v>39.520000000000003</v>
      </c>
      <c r="Z157" s="773">
        <v>4.83</v>
      </c>
      <c r="AA157" s="773">
        <v>6.95</v>
      </c>
      <c r="AB157" s="773">
        <v>1.61</v>
      </c>
      <c r="AC157" s="774">
        <v>72.92</v>
      </c>
      <c r="AD157" s="773">
        <v>67.069999999999993</v>
      </c>
      <c r="AE157" s="773">
        <v>6.9</v>
      </c>
      <c r="AF157" s="773">
        <v>11</v>
      </c>
      <c r="AG157" s="773">
        <v>1.42</v>
      </c>
      <c r="AH157" s="773">
        <v>47.24</v>
      </c>
      <c r="AI157" s="773">
        <v>9</v>
      </c>
    </row>
    <row r="158" spans="1:35" ht="8.85" customHeight="1">
      <c r="A158" s="197"/>
      <c r="B158" s="197"/>
      <c r="C158" s="197"/>
      <c r="D158" s="197"/>
      <c r="E158" s="197"/>
      <c r="F158" s="197"/>
      <c r="G158" s="197"/>
      <c r="H158" s="197"/>
      <c r="I158" s="197"/>
      <c r="W158" s="742">
        <v>46</v>
      </c>
      <c r="X158" s="773">
        <v>15.4</v>
      </c>
      <c r="Y158" s="773">
        <v>53.38</v>
      </c>
      <c r="Z158" s="773">
        <v>3.73</v>
      </c>
      <c r="AA158" s="773">
        <v>6.86</v>
      </c>
      <c r="AB158" s="773">
        <v>1.64</v>
      </c>
      <c r="AC158" s="774">
        <v>58.4</v>
      </c>
      <c r="AD158" s="773">
        <v>34.979999999999997</v>
      </c>
      <c r="AE158" s="773">
        <v>5.07</v>
      </c>
      <c r="AF158" s="773">
        <v>11.01</v>
      </c>
      <c r="AG158" s="773">
        <v>1.38</v>
      </c>
      <c r="AH158" s="773">
        <v>40.61</v>
      </c>
      <c r="AI158" s="773">
        <v>8.81</v>
      </c>
    </row>
    <row r="159" spans="1:35" ht="8.85" customHeight="1">
      <c r="A159" s="197"/>
      <c r="B159" s="197"/>
      <c r="C159" s="197"/>
      <c r="D159" s="197"/>
      <c r="E159" s="197"/>
      <c r="F159" s="197"/>
      <c r="G159" s="197"/>
      <c r="H159" s="197"/>
      <c r="I159" s="197"/>
      <c r="W159" s="742">
        <v>47</v>
      </c>
      <c r="X159" s="773">
        <v>16.41</v>
      </c>
      <c r="Y159" s="773">
        <v>61.85</v>
      </c>
      <c r="Z159" s="773">
        <v>2.52</v>
      </c>
      <c r="AA159" s="773">
        <v>6.99</v>
      </c>
      <c r="AB159" s="773">
        <v>1.51</v>
      </c>
      <c r="AC159" s="774">
        <v>52.55</v>
      </c>
      <c r="AD159" s="773">
        <v>29.08</v>
      </c>
      <c r="AE159" s="773">
        <v>4.2699999999999996</v>
      </c>
      <c r="AF159" s="773">
        <v>11</v>
      </c>
      <c r="AG159" s="773">
        <v>1.63</v>
      </c>
      <c r="AH159" s="773">
        <v>41.63</v>
      </c>
      <c r="AI159" s="773">
        <v>9.35</v>
      </c>
    </row>
    <row r="160" spans="1:35" ht="8.85" customHeight="1">
      <c r="A160" s="197"/>
      <c r="B160" s="197"/>
      <c r="C160" s="197"/>
      <c r="D160" s="197"/>
      <c r="E160" s="197"/>
      <c r="F160" s="197"/>
      <c r="G160" s="197"/>
      <c r="H160" s="197"/>
      <c r="I160" s="197"/>
      <c r="V160" s="742">
        <v>48</v>
      </c>
      <c r="W160" s="742">
        <v>48</v>
      </c>
      <c r="X160" s="773">
        <v>16.329999999999998</v>
      </c>
      <c r="Y160" s="773">
        <v>65.33</v>
      </c>
      <c r="Z160" s="773">
        <v>3.57</v>
      </c>
      <c r="AA160" s="773">
        <v>7.11</v>
      </c>
      <c r="AB160" s="773">
        <v>1.47</v>
      </c>
      <c r="AC160" s="774">
        <v>53.43</v>
      </c>
      <c r="AD160" s="773">
        <v>88.06</v>
      </c>
      <c r="AE160" s="773">
        <v>7.88</v>
      </c>
      <c r="AF160" s="773">
        <v>10.86</v>
      </c>
      <c r="AG160" s="773">
        <v>1.6</v>
      </c>
      <c r="AH160" s="773">
        <v>41.01</v>
      </c>
      <c r="AI160" s="773">
        <v>14.19</v>
      </c>
    </row>
    <row r="161" spans="1:35" ht="8.85" customHeight="1">
      <c r="A161" s="197"/>
      <c r="B161" s="197"/>
      <c r="C161" s="197"/>
      <c r="D161" s="197"/>
      <c r="E161" s="197"/>
      <c r="F161" s="197"/>
      <c r="G161" s="197"/>
      <c r="H161" s="197"/>
      <c r="I161" s="197"/>
      <c r="W161" s="742">
        <v>49</v>
      </c>
      <c r="X161" s="773">
        <v>20.239999999999998</v>
      </c>
      <c r="Y161" s="773">
        <v>66.680000000000007</v>
      </c>
      <c r="Z161" s="773">
        <v>6.1</v>
      </c>
      <c r="AA161" s="773">
        <v>8.43</v>
      </c>
      <c r="AB161" s="773">
        <v>2.2400000000000002</v>
      </c>
      <c r="AC161" s="774">
        <v>61.07</v>
      </c>
      <c r="AD161" s="773">
        <v>106.59</v>
      </c>
      <c r="AE161" s="773">
        <v>16.09</v>
      </c>
      <c r="AF161" s="773">
        <v>10.5</v>
      </c>
      <c r="AG161" s="773">
        <v>1.1200000000000001</v>
      </c>
      <c r="AH161" s="773">
        <v>83.6</v>
      </c>
      <c r="AI161" s="773">
        <v>22.62</v>
      </c>
    </row>
    <row r="162" spans="1:35" ht="8.85" customHeight="1">
      <c r="A162" s="197"/>
      <c r="B162" s="197"/>
      <c r="C162" s="197"/>
      <c r="D162" s="197"/>
      <c r="E162" s="197"/>
      <c r="F162" s="197"/>
      <c r="G162" s="197"/>
      <c r="H162" s="197"/>
      <c r="I162" s="197"/>
      <c r="W162" s="742">
        <v>50</v>
      </c>
      <c r="X162" s="773">
        <v>19.809999999999999</v>
      </c>
      <c r="Y162" s="773">
        <v>61.31</v>
      </c>
      <c r="Z162" s="773">
        <v>6.69</v>
      </c>
      <c r="AA162" s="773">
        <v>8.32</v>
      </c>
      <c r="AB162" s="773">
        <v>2.19</v>
      </c>
      <c r="AC162" s="774">
        <v>78.02</v>
      </c>
      <c r="AD162" s="773">
        <v>104.79</v>
      </c>
      <c r="AE162" s="773">
        <v>18.649999999999999</v>
      </c>
      <c r="AF162" s="773">
        <v>10.51</v>
      </c>
      <c r="AG162" s="773">
        <v>1.1399999999999999</v>
      </c>
      <c r="AH162" s="773">
        <v>66.8</v>
      </c>
      <c r="AI162" s="773">
        <v>22.62</v>
      </c>
    </row>
    <row r="163" spans="1:35" ht="8.85" customHeight="1">
      <c r="A163" s="197"/>
      <c r="B163" s="197"/>
      <c r="C163" s="197"/>
      <c r="D163" s="197"/>
      <c r="E163" s="197"/>
      <c r="F163" s="197"/>
      <c r="G163" s="197"/>
      <c r="H163" s="197"/>
      <c r="I163" s="197"/>
      <c r="W163" s="742">
        <v>51</v>
      </c>
      <c r="X163" s="773">
        <v>21.91</v>
      </c>
      <c r="Y163" s="773">
        <v>70.790000000000006</v>
      </c>
      <c r="Z163" s="773">
        <v>13.15</v>
      </c>
      <c r="AA163" s="773">
        <v>9.08</v>
      </c>
      <c r="AB163" s="773">
        <v>3.71</v>
      </c>
      <c r="AC163" s="774">
        <v>67.64</v>
      </c>
      <c r="AD163" s="773">
        <v>69.61</v>
      </c>
      <c r="AE163" s="773">
        <v>11.22</v>
      </c>
      <c r="AF163" s="773">
        <v>10.5</v>
      </c>
      <c r="AG163" s="773">
        <v>1.37</v>
      </c>
      <c r="AH163" s="773">
        <v>55.42</v>
      </c>
      <c r="AI163" s="773">
        <v>17.489999999999998</v>
      </c>
    </row>
    <row r="164" spans="1:35" ht="8.85" customHeight="1">
      <c r="A164" s="197"/>
      <c r="B164" s="197"/>
      <c r="C164" s="197"/>
      <c r="D164" s="197"/>
      <c r="E164" s="197"/>
      <c r="F164" s="197"/>
      <c r="G164" s="197"/>
      <c r="H164" s="197"/>
      <c r="I164" s="197"/>
      <c r="V164" s="742">
        <v>52</v>
      </c>
      <c r="W164" s="742">
        <v>52</v>
      </c>
      <c r="X164" s="773">
        <v>22</v>
      </c>
      <c r="Y164" s="773">
        <v>77.430000000000007</v>
      </c>
      <c r="Z164" s="773">
        <v>17.760000000000002</v>
      </c>
      <c r="AA164" s="773">
        <v>8.42</v>
      </c>
      <c r="AB164" s="773">
        <v>3.57</v>
      </c>
      <c r="AC164" s="774">
        <v>56.19</v>
      </c>
      <c r="AD164" s="773">
        <v>58.45</v>
      </c>
      <c r="AE164" s="773">
        <v>8.01</v>
      </c>
      <c r="AF164" s="773">
        <v>10.51</v>
      </c>
      <c r="AG164" s="773">
        <v>1.53</v>
      </c>
      <c r="AH164" s="773">
        <v>59.55</v>
      </c>
      <c r="AI164" s="773">
        <v>18.61</v>
      </c>
    </row>
    <row r="165" spans="1:35" ht="8.85" customHeight="1">
      <c r="A165" s="197"/>
      <c r="B165" s="197"/>
      <c r="C165" s="197"/>
      <c r="D165" s="197"/>
      <c r="E165" s="197"/>
      <c r="F165" s="197"/>
      <c r="G165" s="197"/>
      <c r="H165" s="197"/>
      <c r="I165" s="197"/>
      <c r="U165" s="761">
        <v>2017</v>
      </c>
      <c r="V165" s="789">
        <v>1</v>
      </c>
      <c r="W165" s="760">
        <v>1</v>
      </c>
      <c r="X165" s="773">
        <v>41.55</v>
      </c>
      <c r="Y165" s="773">
        <v>103.58</v>
      </c>
      <c r="Z165" s="773">
        <v>29.67</v>
      </c>
      <c r="AA165" s="773">
        <v>13.85</v>
      </c>
      <c r="AB165" s="773">
        <v>11.3</v>
      </c>
      <c r="AC165" s="774">
        <v>104.02</v>
      </c>
      <c r="AD165" s="773">
        <v>148.43</v>
      </c>
      <c r="AE165" s="773">
        <v>24.1</v>
      </c>
      <c r="AF165" s="773">
        <v>10.220000000000001</v>
      </c>
      <c r="AG165" s="773">
        <v>3.28</v>
      </c>
      <c r="AH165" s="773">
        <v>89.46</v>
      </c>
      <c r="AI165" s="773">
        <v>25.43</v>
      </c>
    </row>
    <row r="166" spans="1:35" ht="8.85" customHeight="1">
      <c r="A166" s="197"/>
      <c r="B166" s="197"/>
      <c r="C166" s="197"/>
      <c r="D166" s="197"/>
      <c r="E166" s="197"/>
      <c r="F166" s="197"/>
      <c r="G166" s="197"/>
      <c r="H166" s="197"/>
      <c r="I166" s="197"/>
      <c r="U166" s="761"/>
      <c r="V166" s="789"/>
      <c r="W166" s="760">
        <v>2</v>
      </c>
      <c r="X166" s="773">
        <v>39.6</v>
      </c>
      <c r="Y166" s="773">
        <v>105.01</v>
      </c>
      <c r="Z166" s="773">
        <v>51.2</v>
      </c>
      <c r="AA166" s="773">
        <v>14.96</v>
      </c>
      <c r="AB166" s="773">
        <v>15.4</v>
      </c>
      <c r="AC166" s="774">
        <v>143.97</v>
      </c>
      <c r="AD166" s="773">
        <v>175.88</v>
      </c>
      <c r="AE166" s="773">
        <v>33.74</v>
      </c>
      <c r="AF166" s="773">
        <v>10.17</v>
      </c>
      <c r="AG166" s="773">
        <v>6.45</v>
      </c>
      <c r="AH166" s="773">
        <v>178.14</v>
      </c>
      <c r="AI166" s="773">
        <v>55.67</v>
      </c>
    </row>
    <row r="167" spans="1:35" ht="8.85" customHeight="1">
      <c r="A167" s="197"/>
      <c r="B167" s="197"/>
      <c r="C167" s="197"/>
      <c r="D167" s="197"/>
      <c r="E167" s="197"/>
      <c r="F167" s="197"/>
      <c r="G167" s="197"/>
      <c r="H167" s="197"/>
      <c r="I167" s="197"/>
      <c r="U167" s="761"/>
      <c r="V167" s="789"/>
      <c r="W167" s="760">
        <v>3</v>
      </c>
      <c r="X167" s="773">
        <v>73.650000000000006</v>
      </c>
      <c r="Y167" s="773">
        <v>137.41</v>
      </c>
      <c r="Z167" s="773">
        <v>43.26</v>
      </c>
      <c r="AA167" s="773">
        <v>28.98</v>
      </c>
      <c r="AB167" s="773">
        <v>21.94</v>
      </c>
      <c r="AC167" s="774">
        <v>355.12</v>
      </c>
      <c r="AD167" s="773">
        <v>177.57</v>
      </c>
      <c r="AE167" s="773">
        <v>35.49</v>
      </c>
      <c r="AF167" s="773">
        <v>10</v>
      </c>
      <c r="AG167" s="773">
        <v>9.0500000000000007</v>
      </c>
      <c r="AH167" s="773">
        <v>174.94</v>
      </c>
      <c r="AI167" s="773">
        <v>58.31</v>
      </c>
    </row>
    <row r="168" spans="1:35" ht="8.85" customHeight="1">
      <c r="A168" s="197"/>
      <c r="B168" s="197"/>
      <c r="C168" s="197"/>
      <c r="D168" s="197"/>
      <c r="E168" s="197"/>
      <c r="F168" s="197"/>
      <c r="G168" s="197"/>
      <c r="H168" s="197"/>
      <c r="I168" s="197"/>
      <c r="U168" s="761"/>
      <c r="V168" s="789">
        <v>4</v>
      </c>
      <c r="W168" s="760">
        <v>4</v>
      </c>
      <c r="X168" s="773">
        <v>65.03</v>
      </c>
      <c r="Y168" s="773">
        <v>127.83</v>
      </c>
      <c r="Z168" s="773">
        <v>32.72</v>
      </c>
      <c r="AA168" s="773">
        <v>30.46</v>
      </c>
      <c r="AB168" s="773">
        <v>23.91</v>
      </c>
      <c r="AC168" s="774">
        <v>519.4</v>
      </c>
      <c r="AD168" s="773">
        <v>205.76</v>
      </c>
      <c r="AE168" s="773">
        <v>48.48</v>
      </c>
      <c r="AF168" s="773">
        <v>10</v>
      </c>
      <c r="AG168" s="773">
        <v>2.4300000000000002</v>
      </c>
      <c r="AH168" s="773">
        <v>141.31</v>
      </c>
      <c r="AI168" s="773">
        <v>47.49</v>
      </c>
    </row>
    <row r="169" spans="1:35" ht="8.85" customHeight="1">
      <c r="A169" s="197"/>
      <c r="B169" s="197"/>
      <c r="C169" s="197"/>
      <c r="D169" s="197"/>
      <c r="E169" s="197"/>
      <c r="F169" s="197"/>
      <c r="G169" s="197"/>
      <c r="H169" s="197"/>
      <c r="I169" s="197"/>
      <c r="W169" s="760">
        <v>5</v>
      </c>
      <c r="X169" s="742">
        <v>56.95</v>
      </c>
      <c r="Y169" s="742">
        <v>97.31</v>
      </c>
      <c r="Z169" s="742">
        <v>48.46</v>
      </c>
      <c r="AA169" s="742">
        <v>21.36</v>
      </c>
      <c r="AB169" s="742">
        <v>18.07</v>
      </c>
      <c r="AC169" s="742">
        <v>330.78</v>
      </c>
      <c r="AD169" s="742">
        <v>123.41</v>
      </c>
      <c r="AE169" s="742">
        <v>25.33</v>
      </c>
      <c r="AF169" s="742">
        <v>11.41</v>
      </c>
      <c r="AG169" s="742">
        <v>2.87</v>
      </c>
      <c r="AH169" s="742">
        <v>123.59</v>
      </c>
      <c r="AI169" s="742">
        <v>45.46</v>
      </c>
    </row>
    <row r="170" spans="1:35" ht="8.85" customHeight="1">
      <c r="A170" s="197"/>
      <c r="B170" s="197"/>
      <c r="C170" s="197"/>
      <c r="D170" s="197"/>
      <c r="E170" s="197"/>
      <c r="F170" s="197"/>
      <c r="G170" s="197"/>
      <c r="H170" s="197"/>
      <c r="I170" s="197"/>
      <c r="W170" s="742">
        <v>6</v>
      </c>
      <c r="X170" s="742">
        <v>61.87</v>
      </c>
      <c r="Y170" s="742">
        <v>123.44</v>
      </c>
      <c r="Z170" s="742">
        <v>72.52</v>
      </c>
      <c r="AA170" s="742">
        <v>25.42</v>
      </c>
      <c r="AB170" s="742">
        <v>21.42</v>
      </c>
      <c r="AC170" s="742">
        <v>200.58</v>
      </c>
      <c r="AD170" s="742">
        <v>108.48</v>
      </c>
      <c r="AE170" s="742">
        <v>22.99</v>
      </c>
      <c r="AF170" s="742">
        <v>10.57</v>
      </c>
      <c r="AG170" s="742">
        <v>3.01</v>
      </c>
      <c r="AH170" s="742">
        <v>85.48</v>
      </c>
      <c r="AI170" s="742">
        <v>8.9600000000000009</v>
      </c>
    </row>
    <row r="171" spans="1:35" ht="8.85" customHeight="1">
      <c r="A171" s="197"/>
      <c r="B171" s="197"/>
      <c r="C171" s="197"/>
      <c r="D171" s="197"/>
      <c r="E171" s="197"/>
      <c r="F171" s="197"/>
      <c r="G171" s="197"/>
      <c r="H171" s="197"/>
      <c r="I171" s="197"/>
      <c r="W171" s="742">
        <v>7</v>
      </c>
      <c r="X171" s="742">
        <v>77.569999999999993</v>
      </c>
      <c r="Y171" s="742">
        <v>145.02000000000001</v>
      </c>
      <c r="Z171" s="742">
        <v>59.16</v>
      </c>
      <c r="AA171" s="742">
        <v>35.43</v>
      </c>
      <c r="AB171" s="742">
        <v>25.12</v>
      </c>
      <c r="AC171" s="742">
        <v>393.69</v>
      </c>
      <c r="AD171" s="742">
        <v>144.62</v>
      </c>
      <c r="AE171" s="742">
        <v>39.44</v>
      </c>
      <c r="AF171" s="742">
        <v>10</v>
      </c>
      <c r="AG171" s="742">
        <v>2.88</v>
      </c>
      <c r="AH171" s="742">
        <v>100.57</v>
      </c>
      <c r="AI171" s="742">
        <v>9.42</v>
      </c>
    </row>
    <row r="172" spans="1:35" ht="8.85" customHeight="1">
      <c r="A172" s="197"/>
      <c r="B172" s="197"/>
      <c r="C172" s="197"/>
      <c r="D172" s="197"/>
      <c r="E172" s="197"/>
      <c r="F172" s="197"/>
      <c r="G172" s="197"/>
      <c r="H172" s="197"/>
      <c r="I172" s="197"/>
      <c r="V172" s="742">
        <v>8</v>
      </c>
      <c r="W172" s="742">
        <v>8</v>
      </c>
      <c r="X172" s="742">
        <v>86.94</v>
      </c>
      <c r="Y172" s="742">
        <v>175.03</v>
      </c>
      <c r="Z172" s="742">
        <v>24.36</v>
      </c>
      <c r="AA172" s="742">
        <v>30.45</v>
      </c>
      <c r="AB172" s="742">
        <v>23.33</v>
      </c>
      <c r="AC172" s="742">
        <v>345.37</v>
      </c>
      <c r="AD172" s="742">
        <v>140.63</v>
      </c>
      <c r="AE172" s="742">
        <v>30.47</v>
      </c>
      <c r="AF172" s="742">
        <v>9.58</v>
      </c>
      <c r="AG172" s="742">
        <v>2.0699999999999998</v>
      </c>
      <c r="AH172" s="742">
        <v>163.72999999999999</v>
      </c>
      <c r="AI172" s="742">
        <v>58.84</v>
      </c>
    </row>
    <row r="173" spans="1:35" ht="8.85" customHeight="1">
      <c r="A173" s="197"/>
      <c r="B173" s="197"/>
      <c r="C173" s="197"/>
      <c r="D173" s="197"/>
      <c r="E173" s="197"/>
      <c r="F173" s="197"/>
      <c r="G173" s="197"/>
      <c r="H173" s="197"/>
      <c r="I173" s="197"/>
      <c r="W173" s="742">
        <v>9</v>
      </c>
      <c r="X173" s="742">
        <v>85.13</v>
      </c>
      <c r="Y173" s="742">
        <v>206.14</v>
      </c>
      <c r="Z173" s="742">
        <v>39.07</v>
      </c>
      <c r="AA173" s="742">
        <v>37.72</v>
      </c>
      <c r="AB173" s="742">
        <v>24.83</v>
      </c>
      <c r="AC173" s="742">
        <v>567.22</v>
      </c>
      <c r="AD173" s="742">
        <v>245.85</v>
      </c>
      <c r="AE173" s="742">
        <v>67.56</v>
      </c>
      <c r="AF173" s="742">
        <v>9.01</v>
      </c>
      <c r="AG173" s="742">
        <v>7.33</v>
      </c>
      <c r="AH173" s="742">
        <v>285.31</v>
      </c>
      <c r="AI173" s="742">
        <v>102.26</v>
      </c>
    </row>
    <row r="174" spans="1:35" ht="8.85" customHeight="1">
      <c r="A174" s="197"/>
      <c r="B174" s="197"/>
      <c r="C174" s="197"/>
      <c r="D174" s="197"/>
      <c r="E174" s="197"/>
      <c r="F174" s="197"/>
      <c r="G174" s="197"/>
      <c r="H174" s="197"/>
      <c r="I174" s="197"/>
      <c r="W174" s="742">
        <v>10</v>
      </c>
      <c r="X174" s="742">
        <v>84.78</v>
      </c>
      <c r="Y174" s="742">
        <v>270.17</v>
      </c>
      <c r="Z174" s="742">
        <v>109.16</v>
      </c>
      <c r="AA174" s="742">
        <v>36.46</v>
      </c>
      <c r="AB174" s="742">
        <v>24.95</v>
      </c>
      <c r="AC174" s="742">
        <v>467.04</v>
      </c>
      <c r="AD174" s="742">
        <v>188.01</v>
      </c>
      <c r="AE174" s="742">
        <v>50.5</v>
      </c>
      <c r="AF174" s="742">
        <v>10.06</v>
      </c>
      <c r="AG174" s="742">
        <v>3.71</v>
      </c>
      <c r="AH174" s="742">
        <v>374.33</v>
      </c>
      <c r="AI174" s="742">
        <v>83.74</v>
      </c>
    </row>
    <row r="175" spans="1:35" ht="8.85" customHeight="1">
      <c r="A175" s="197"/>
      <c r="B175" s="197"/>
      <c r="C175" s="197"/>
      <c r="D175" s="197"/>
      <c r="E175" s="197"/>
      <c r="F175" s="197"/>
      <c r="G175" s="197"/>
      <c r="H175" s="197"/>
      <c r="I175" s="197"/>
      <c r="W175" s="742">
        <v>11</v>
      </c>
      <c r="X175" s="742">
        <v>84.78</v>
      </c>
      <c r="Y175" s="742">
        <v>376.42</v>
      </c>
      <c r="Z175" s="742">
        <v>188.18</v>
      </c>
      <c r="AA175" s="742">
        <v>35.590000000000003</v>
      </c>
      <c r="AB175" s="742">
        <v>26.89</v>
      </c>
      <c r="AC175" s="742">
        <v>448.3</v>
      </c>
      <c r="AD175" s="742">
        <v>169.95</v>
      </c>
      <c r="AE175" s="742">
        <v>51.21</v>
      </c>
      <c r="AF175" s="742">
        <v>26.15</v>
      </c>
      <c r="AG175" s="742">
        <v>8.66</v>
      </c>
      <c r="AH175" s="742">
        <v>219.86</v>
      </c>
      <c r="AI175" s="742">
        <v>62.42</v>
      </c>
    </row>
    <row r="176" spans="1:35" ht="8.85" customHeight="1">
      <c r="A176" s="197"/>
      <c r="B176" s="197"/>
      <c r="C176" s="197"/>
      <c r="D176" s="197"/>
      <c r="E176" s="197"/>
      <c r="F176" s="197"/>
      <c r="G176" s="197"/>
      <c r="H176" s="197"/>
      <c r="I176" s="197"/>
      <c r="V176" s="742">
        <v>12</v>
      </c>
      <c r="W176" s="742">
        <v>12</v>
      </c>
      <c r="X176" s="742">
        <v>106.16</v>
      </c>
      <c r="Y176" s="742">
        <v>351.57</v>
      </c>
      <c r="Z176" s="742">
        <v>159.6</v>
      </c>
      <c r="AA176" s="742">
        <v>37.82</v>
      </c>
      <c r="AB176" s="742">
        <v>20.6</v>
      </c>
      <c r="AC176" s="742">
        <v>350.87</v>
      </c>
      <c r="AD176" s="742">
        <v>146.01</v>
      </c>
      <c r="AE176" s="742">
        <v>38.08</v>
      </c>
      <c r="AF176" s="742">
        <v>12.43</v>
      </c>
      <c r="AG176" s="742">
        <v>5.63</v>
      </c>
      <c r="AH176" s="742">
        <v>190.11</v>
      </c>
      <c r="AI176" s="742">
        <v>52.01</v>
      </c>
    </row>
    <row r="177" spans="1:35" ht="8.85" customHeight="1">
      <c r="A177" s="197"/>
      <c r="B177" s="197"/>
      <c r="C177" s="197"/>
      <c r="D177" s="197"/>
      <c r="E177" s="197"/>
      <c r="F177" s="197"/>
      <c r="G177" s="197"/>
      <c r="H177" s="197"/>
      <c r="I177" s="197"/>
      <c r="W177" s="742">
        <v>13</v>
      </c>
      <c r="X177" s="742">
        <v>101.71</v>
      </c>
      <c r="Y177" s="742">
        <v>384.37</v>
      </c>
      <c r="Z177" s="742">
        <v>161.77000000000001</v>
      </c>
      <c r="AA177" s="742">
        <v>35.93</v>
      </c>
      <c r="AB177" s="742">
        <v>25.47</v>
      </c>
      <c r="AC177" s="742">
        <v>380.48</v>
      </c>
      <c r="AD177" s="742">
        <v>173.02</v>
      </c>
      <c r="AE177" s="742">
        <v>38.869999999999997</v>
      </c>
      <c r="AF177" s="742">
        <v>11.98</v>
      </c>
      <c r="AG177" s="742">
        <v>5.83</v>
      </c>
      <c r="AH177" s="742">
        <v>272.08999999999997</v>
      </c>
      <c r="AI177" s="742">
        <v>65.430000000000007</v>
      </c>
    </row>
    <row r="178" spans="1:35" ht="8.85" customHeight="1">
      <c r="A178" s="197"/>
      <c r="B178" s="197"/>
      <c r="C178" s="197"/>
      <c r="D178" s="197"/>
      <c r="E178" s="197"/>
      <c r="F178" s="197"/>
      <c r="G178" s="197"/>
      <c r="H178" s="197"/>
      <c r="I178" s="197"/>
      <c r="W178" s="742">
        <v>14</v>
      </c>
      <c r="X178" s="742">
        <v>83.1</v>
      </c>
      <c r="Y178" s="742">
        <v>337.84</v>
      </c>
      <c r="Z178" s="742">
        <v>115.43</v>
      </c>
      <c r="AA178" s="742">
        <v>42.9</v>
      </c>
      <c r="AB178" s="742">
        <v>27.42</v>
      </c>
      <c r="AC178" s="742">
        <v>427.28</v>
      </c>
      <c r="AD178" s="742">
        <v>137.65</v>
      </c>
      <c r="AE178" s="742">
        <v>35.950000000000003</v>
      </c>
      <c r="AF178" s="742">
        <v>28.72</v>
      </c>
      <c r="AG178" s="742">
        <v>4.95</v>
      </c>
      <c r="AH178" s="742">
        <v>301.82</v>
      </c>
      <c r="AI178" s="742">
        <v>71.06</v>
      </c>
    </row>
    <row r="179" spans="1:35" ht="8.85" customHeight="1">
      <c r="A179" s="197"/>
      <c r="B179" s="197"/>
      <c r="C179" s="197"/>
      <c r="D179" s="197"/>
      <c r="E179" s="197"/>
      <c r="F179" s="197"/>
      <c r="G179" s="197"/>
      <c r="H179" s="197"/>
      <c r="I179" s="197"/>
      <c r="W179" s="742">
        <v>15</v>
      </c>
      <c r="X179" s="742">
        <v>61.23</v>
      </c>
      <c r="Y179" s="742">
        <v>282.32</v>
      </c>
      <c r="Z179" s="742">
        <v>98.92</v>
      </c>
      <c r="AA179" s="742">
        <v>31.19</v>
      </c>
      <c r="AB179" s="742">
        <v>20.8</v>
      </c>
      <c r="AC179" s="742">
        <v>334.14</v>
      </c>
      <c r="AD179" s="742">
        <v>129.9</v>
      </c>
      <c r="AE179" s="742">
        <v>29.93</v>
      </c>
      <c r="AF179" s="742">
        <v>16.28</v>
      </c>
      <c r="AG179" s="742">
        <v>1.82</v>
      </c>
      <c r="AH179" s="742">
        <v>203.49</v>
      </c>
      <c r="AI179" s="742">
        <v>77.099999999999994</v>
      </c>
    </row>
    <row r="180" spans="1:35" ht="8.85" customHeight="1">
      <c r="A180" s="197"/>
      <c r="B180" s="197"/>
      <c r="C180" s="197"/>
      <c r="D180" s="197"/>
      <c r="E180" s="197"/>
      <c r="F180" s="197"/>
      <c r="G180" s="197"/>
      <c r="H180" s="197"/>
      <c r="I180" s="197"/>
      <c r="V180" s="742">
        <v>16</v>
      </c>
      <c r="W180" s="742">
        <v>16</v>
      </c>
      <c r="X180" s="742">
        <v>49.8</v>
      </c>
      <c r="Y180" s="742">
        <v>191.65</v>
      </c>
      <c r="Z180" s="742">
        <v>82.48</v>
      </c>
      <c r="AA180" s="742">
        <v>22.8</v>
      </c>
      <c r="AB180" s="742">
        <v>15.73</v>
      </c>
      <c r="AC180" s="742">
        <v>218.96</v>
      </c>
      <c r="AD180" s="742">
        <v>100.66</v>
      </c>
      <c r="AE180" s="742">
        <v>21.85</v>
      </c>
      <c r="AF180" s="742">
        <v>15.43</v>
      </c>
      <c r="AG180" s="742">
        <v>2.33</v>
      </c>
      <c r="AH180" s="742">
        <v>155.33000000000001</v>
      </c>
      <c r="AI180" s="742">
        <v>48.77</v>
      </c>
    </row>
    <row r="181" spans="1:35" ht="13.5" customHeight="1">
      <c r="A181" s="197"/>
      <c r="B181" s="197"/>
      <c r="C181" s="197"/>
      <c r="D181" s="197"/>
      <c r="E181" s="197"/>
      <c r="F181" s="197"/>
      <c r="G181" s="197"/>
      <c r="H181" s="197"/>
      <c r="I181" s="197"/>
      <c r="W181" s="742">
        <v>17</v>
      </c>
      <c r="X181" s="742">
        <v>40.21</v>
      </c>
      <c r="Y181" s="742">
        <v>160.35</v>
      </c>
      <c r="Z181" s="742">
        <v>77.02</v>
      </c>
      <c r="AA181" s="742">
        <v>20.18</v>
      </c>
      <c r="AB181" s="742">
        <v>13.18</v>
      </c>
      <c r="AC181" s="742">
        <v>180.47</v>
      </c>
      <c r="AD181" s="742">
        <v>91.24</v>
      </c>
      <c r="AE181" s="742">
        <v>18.89</v>
      </c>
      <c r="AF181" s="742">
        <v>12.29</v>
      </c>
      <c r="AG181" s="742">
        <v>1.9</v>
      </c>
      <c r="AH181" s="742">
        <v>111.37</v>
      </c>
      <c r="AI181" s="742">
        <v>34.409999999999997</v>
      </c>
    </row>
    <row r="182" spans="1:35" ht="8.85" customHeight="1">
      <c r="A182" s="197"/>
      <c r="B182" s="197"/>
      <c r="C182" s="197"/>
      <c r="D182" s="197"/>
      <c r="E182" s="197"/>
      <c r="F182" s="197"/>
      <c r="G182" s="197"/>
      <c r="H182" s="197"/>
      <c r="I182" s="197"/>
      <c r="U182" s="762"/>
      <c r="V182" s="761"/>
      <c r="W182" s="760">
        <v>18</v>
      </c>
      <c r="X182" s="791">
        <v>43.46</v>
      </c>
      <c r="Y182" s="791">
        <v>136.65</v>
      </c>
      <c r="Z182" s="791">
        <v>62.63</v>
      </c>
      <c r="AA182" s="791">
        <v>19.84</v>
      </c>
      <c r="AB182" s="791">
        <v>14.23</v>
      </c>
      <c r="AC182" s="791">
        <v>212.89</v>
      </c>
      <c r="AD182" s="791">
        <v>98.95</v>
      </c>
      <c r="AE182" s="791">
        <v>19.899999999999999</v>
      </c>
      <c r="AF182" s="791">
        <v>11.64</v>
      </c>
      <c r="AG182" s="791">
        <v>1.46</v>
      </c>
      <c r="AH182" s="791">
        <v>117.05</v>
      </c>
      <c r="AI182" s="791">
        <v>28.8</v>
      </c>
    </row>
    <row r="183" spans="1:35" ht="8.85" customHeight="1">
      <c r="A183" s="197"/>
      <c r="B183" s="197"/>
      <c r="C183" s="197"/>
      <c r="D183" s="197"/>
      <c r="E183" s="197"/>
      <c r="F183" s="197"/>
      <c r="G183" s="197"/>
      <c r="H183" s="197"/>
      <c r="I183" s="197"/>
      <c r="U183" s="762"/>
      <c r="V183" s="761"/>
      <c r="W183" s="760">
        <v>19</v>
      </c>
      <c r="X183" s="791">
        <v>35.65</v>
      </c>
      <c r="Y183" s="791">
        <v>135.97</v>
      </c>
      <c r="Z183" s="791">
        <v>93.03</v>
      </c>
      <c r="AA183" s="791">
        <v>21.4</v>
      </c>
      <c r="AB183" s="791">
        <v>15.58</v>
      </c>
      <c r="AC183" s="791">
        <v>199.54</v>
      </c>
      <c r="AD183" s="791">
        <v>89.02</v>
      </c>
      <c r="AE183" s="791">
        <v>15.9</v>
      </c>
      <c r="AF183" s="791">
        <v>11</v>
      </c>
      <c r="AG183" s="791">
        <v>1.36</v>
      </c>
      <c r="AH183" s="791">
        <v>79.2</v>
      </c>
      <c r="AI183" s="791">
        <v>22.78</v>
      </c>
    </row>
    <row r="184" spans="1:35" ht="8.85" customHeight="1">
      <c r="A184" s="197"/>
      <c r="B184" s="197"/>
      <c r="C184" s="197"/>
      <c r="D184" s="197"/>
      <c r="E184" s="197"/>
      <c r="F184" s="197"/>
      <c r="G184" s="197"/>
      <c r="H184" s="197"/>
      <c r="I184" s="197"/>
      <c r="U184" s="762"/>
      <c r="V184" s="761">
        <v>20</v>
      </c>
      <c r="W184" s="760">
        <v>20</v>
      </c>
      <c r="X184" s="791">
        <v>26.22</v>
      </c>
      <c r="Y184" s="791">
        <v>135.66</v>
      </c>
      <c r="Z184" s="791">
        <v>72.349999999999994</v>
      </c>
      <c r="AA184" s="791">
        <v>17.23</v>
      </c>
      <c r="AB184" s="791">
        <v>13.26</v>
      </c>
      <c r="AC184" s="791">
        <v>136.84</v>
      </c>
      <c r="AD184" s="791">
        <v>72.95</v>
      </c>
      <c r="AE184" s="791">
        <v>15.03</v>
      </c>
      <c r="AF184" s="791">
        <v>11</v>
      </c>
      <c r="AG184" s="791">
        <v>1.98</v>
      </c>
      <c r="AH184" s="791">
        <v>69.37</v>
      </c>
      <c r="AI184" s="791">
        <v>17.8</v>
      </c>
    </row>
    <row r="185" spans="1:35" ht="8.85" customHeight="1">
      <c r="A185" s="197"/>
      <c r="B185" s="197"/>
      <c r="C185" s="197"/>
      <c r="D185" s="197"/>
      <c r="E185" s="197"/>
      <c r="F185" s="197"/>
      <c r="G185" s="197"/>
      <c r="H185" s="197"/>
      <c r="I185" s="197"/>
      <c r="U185" s="762"/>
      <c r="V185" s="761"/>
      <c r="W185" s="760">
        <v>21</v>
      </c>
      <c r="X185" s="742">
        <v>27.95</v>
      </c>
      <c r="Y185" s="742">
        <v>113.82</v>
      </c>
      <c r="Z185" s="742">
        <v>90.75</v>
      </c>
      <c r="AA185" s="742">
        <v>16.09</v>
      </c>
      <c r="AB185" s="742">
        <v>13.67</v>
      </c>
      <c r="AC185" s="742">
        <v>116.86</v>
      </c>
      <c r="AD185" s="742">
        <v>99.42</v>
      </c>
      <c r="AE185" s="742">
        <v>20.059999999999999</v>
      </c>
      <c r="AF185" s="742">
        <v>11.01</v>
      </c>
      <c r="AG185" s="742">
        <v>1.6</v>
      </c>
      <c r="AH185" s="742">
        <v>68.8</v>
      </c>
      <c r="AI185" s="742">
        <v>17.84</v>
      </c>
    </row>
    <row r="186" spans="1:35" ht="8.85" customHeight="1">
      <c r="A186" s="197"/>
      <c r="B186" s="197"/>
      <c r="C186" s="197"/>
      <c r="D186" s="197"/>
      <c r="E186" s="197"/>
      <c r="F186" s="197"/>
      <c r="G186" s="197"/>
      <c r="H186" s="197"/>
      <c r="I186" s="197"/>
      <c r="U186" s="762"/>
      <c r="V186" s="761"/>
      <c r="W186" s="760">
        <v>22</v>
      </c>
      <c r="X186" s="742">
        <v>32.409999999999997</v>
      </c>
      <c r="Y186" s="742">
        <v>64.03</v>
      </c>
      <c r="Z186" s="742">
        <v>53.02</v>
      </c>
      <c r="AA186" s="742">
        <v>15.1</v>
      </c>
      <c r="AB186" s="742">
        <v>13.61</v>
      </c>
      <c r="AC186" s="742">
        <v>118.58</v>
      </c>
      <c r="AD186" s="742">
        <v>79.099999999999994</v>
      </c>
      <c r="AE186" s="742">
        <v>16</v>
      </c>
      <c r="AF186" s="742">
        <v>11</v>
      </c>
      <c r="AG186" s="742">
        <v>1.01</v>
      </c>
      <c r="AH186" s="742">
        <v>69.05</v>
      </c>
      <c r="AI186" s="742">
        <v>21.47</v>
      </c>
    </row>
    <row r="187" spans="1:35" ht="8.85" customHeight="1">
      <c r="A187" s="197"/>
      <c r="B187" s="197"/>
      <c r="C187" s="197"/>
      <c r="D187" s="197"/>
      <c r="E187" s="197"/>
      <c r="F187" s="197"/>
      <c r="G187" s="197"/>
      <c r="H187" s="197"/>
      <c r="I187" s="197"/>
      <c r="U187" s="762"/>
      <c r="V187" s="761"/>
      <c r="W187" s="760">
        <v>23</v>
      </c>
      <c r="X187" s="791">
        <v>28.93</v>
      </c>
      <c r="Y187" s="791">
        <v>53.15</v>
      </c>
      <c r="Z187" s="791">
        <v>32.43</v>
      </c>
      <c r="AA187" s="791">
        <v>14.28</v>
      </c>
      <c r="AB187" s="791">
        <v>12.49</v>
      </c>
      <c r="AC187" s="791">
        <v>112.05</v>
      </c>
      <c r="AD187" s="791">
        <v>63.27</v>
      </c>
      <c r="AE187" s="791">
        <v>13.78</v>
      </c>
      <c r="AF187" s="791">
        <v>11</v>
      </c>
      <c r="AG187" s="791">
        <v>1.82</v>
      </c>
      <c r="AH187" s="791">
        <v>54.09</v>
      </c>
      <c r="AI187" s="791">
        <v>21.9</v>
      </c>
    </row>
    <row r="188" spans="1:35" ht="8.85" customHeight="1">
      <c r="A188" s="197"/>
      <c r="B188" s="197"/>
      <c r="C188" s="197"/>
      <c r="D188" s="197"/>
      <c r="E188" s="197"/>
      <c r="F188" s="197"/>
      <c r="G188" s="197"/>
      <c r="H188" s="197"/>
      <c r="I188" s="197"/>
      <c r="U188" s="762"/>
      <c r="V188" s="761">
        <v>24</v>
      </c>
      <c r="W188" s="760">
        <v>24</v>
      </c>
      <c r="X188" s="791">
        <v>26.59</v>
      </c>
      <c r="Y188" s="791">
        <v>45.98</v>
      </c>
      <c r="Z188" s="791">
        <v>27.75</v>
      </c>
      <c r="AA188" s="791">
        <v>13.3</v>
      </c>
      <c r="AB188" s="791">
        <v>11.37</v>
      </c>
      <c r="AC188" s="791">
        <v>91.62</v>
      </c>
      <c r="AD188" s="791">
        <v>49.79</v>
      </c>
      <c r="AE188" s="791">
        <v>11.29</v>
      </c>
      <c r="AF188" s="791">
        <v>11</v>
      </c>
      <c r="AG188" s="791">
        <v>1.89</v>
      </c>
      <c r="AH188" s="791">
        <v>45.31</v>
      </c>
      <c r="AI188" s="791">
        <v>22.01</v>
      </c>
    </row>
    <row r="189" spans="1:35" ht="8.85" customHeight="1">
      <c r="A189" s="197"/>
      <c r="B189" s="197"/>
      <c r="C189" s="197"/>
      <c r="D189" s="197"/>
      <c r="E189" s="197"/>
      <c r="F189" s="197"/>
      <c r="G189" s="197"/>
      <c r="H189" s="197"/>
      <c r="I189" s="197"/>
      <c r="U189" s="762"/>
      <c r="V189" s="761"/>
      <c r="W189" s="760">
        <v>25</v>
      </c>
      <c r="X189" s="791">
        <v>23.61</v>
      </c>
      <c r="Y189" s="791">
        <v>38.68</v>
      </c>
      <c r="Z189" s="791">
        <v>24.81</v>
      </c>
      <c r="AA189" s="791">
        <v>12.63</v>
      </c>
      <c r="AB189" s="791">
        <v>11.05</v>
      </c>
      <c r="AC189" s="791">
        <v>81.33</v>
      </c>
      <c r="AD189" s="791">
        <v>46.74</v>
      </c>
      <c r="AE189" s="791">
        <v>10.02</v>
      </c>
      <c r="AF189" s="791">
        <v>11</v>
      </c>
      <c r="AG189" s="791">
        <v>1.77</v>
      </c>
      <c r="AH189" s="791">
        <v>40.42</v>
      </c>
      <c r="AI189" s="791">
        <v>22.48</v>
      </c>
    </row>
    <row r="190" spans="1:35" ht="8.85" customHeight="1">
      <c r="A190" s="197"/>
      <c r="B190" s="197"/>
      <c r="C190" s="197"/>
      <c r="D190" s="197"/>
      <c r="E190" s="197"/>
      <c r="F190" s="197"/>
      <c r="G190" s="197"/>
      <c r="H190" s="197"/>
      <c r="I190" s="197"/>
      <c r="U190" s="762"/>
      <c r="V190" s="761"/>
      <c r="W190" s="760">
        <v>26</v>
      </c>
      <c r="X190" s="791">
        <v>24.94</v>
      </c>
      <c r="Y190" s="791">
        <v>34.68</v>
      </c>
      <c r="Z190" s="791">
        <v>21.81</v>
      </c>
      <c r="AA190" s="791">
        <v>11.92</v>
      </c>
      <c r="AB190" s="791">
        <v>10.67</v>
      </c>
      <c r="AC190" s="791">
        <v>80.900000000000006</v>
      </c>
      <c r="AD190" s="791">
        <v>41.45</v>
      </c>
      <c r="AE190" s="791">
        <v>9.24</v>
      </c>
      <c r="AF190" s="791">
        <v>11</v>
      </c>
      <c r="AG190" s="791">
        <v>1.86</v>
      </c>
      <c r="AH190" s="791">
        <v>37.89</v>
      </c>
      <c r="AI190" s="791">
        <v>22.4</v>
      </c>
    </row>
    <row r="191" spans="1:35" ht="8.85" customHeight="1">
      <c r="A191" s="197"/>
      <c r="B191" s="197"/>
      <c r="C191" s="197"/>
      <c r="D191" s="197"/>
      <c r="E191" s="197"/>
      <c r="F191" s="197"/>
      <c r="G191" s="197"/>
      <c r="H191" s="197"/>
      <c r="I191" s="197"/>
      <c r="U191" s="762"/>
      <c r="V191" s="761"/>
      <c r="W191" s="760"/>
      <c r="X191" s="791"/>
      <c r="Y191" s="791"/>
      <c r="Z191" s="791"/>
      <c r="AA191" s="791"/>
      <c r="AB191" s="791"/>
      <c r="AC191" s="791"/>
      <c r="AD191" s="791"/>
      <c r="AE191" s="791"/>
      <c r="AF191" s="791"/>
      <c r="AG191" s="791"/>
      <c r="AH191" s="791"/>
      <c r="AI191" s="791"/>
    </row>
    <row r="192" spans="1:35" ht="8.85" customHeight="1">
      <c r="A192" s="197"/>
      <c r="B192" s="197"/>
      <c r="C192" s="197"/>
      <c r="D192" s="197"/>
      <c r="E192" s="197"/>
      <c r="F192" s="197"/>
      <c r="G192" s="197"/>
      <c r="H192" s="197"/>
      <c r="I192" s="197"/>
      <c r="U192" s="762"/>
      <c r="V192" s="761"/>
      <c r="W192" s="760"/>
      <c r="X192" s="791"/>
      <c r="Y192" s="791"/>
      <c r="Z192" s="791"/>
      <c r="AA192" s="791"/>
      <c r="AB192" s="791"/>
      <c r="AC192" s="791"/>
      <c r="AD192" s="791"/>
      <c r="AE192" s="791"/>
      <c r="AF192" s="791"/>
      <c r="AG192" s="791"/>
      <c r="AH192" s="791"/>
      <c r="AI192" s="791"/>
    </row>
    <row r="193" spans="1:35" ht="8.85" customHeight="1">
      <c r="A193" s="197"/>
      <c r="B193" s="197"/>
      <c r="C193" s="197"/>
      <c r="D193" s="197"/>
      <c r="E193" s="197"/>
      <c r="F193" s="197"/>
      <c r="G193" s="197"/>
      <c r="H193" s="197"/>
      <c r="I193" s="197"/>
      <c r="U193" s="762"/>
      <c r="V193" s="761"/>
      <c r="W193" s="760"/>
      <c r="X193" s="791"/>
      <c r="Y193" s="791"/>
      <c r="Z193" s="791"/>
      <c r="AA193" s="791"/>
      <c r="AB193" s="791"/>
      <c r="AC193" s="791"/>
      <c r="AD193" s="791"/>
      <c r="AE193" s="791"/>
      <c r="AF193" s="791"/>
      <c r="AG193" s="791"/>
      <c r="AH193" s="791"/>
      <c r="AI193" s="791"/>
    </row>
    <row r="194" spans="1:35" ht="8.85" customHeight="1">
      <c r="A194" s="197"/>
      <c r="B194" s="197"/>
      <c r="C194" s="197"/>
      <c r="D194" s="197"/>
      <c r="E194" s="197"/>
      <c r="F194" s="197"/>
      <c r="G194" s="197"/>
      <c r="H194" s="197"/>
      <c r="I194" s="197"/>
      <c r="U194" s="762"/>
      <c r="V194" s="761"/>
      <c r="W194" s="760"/>
      <c r="X194" s="791"/>
      <c r="Y194" s="791"/>
      <c r="Z194" s="791"/>
      <c r="AA194" s="791"/>
      <c r="AB194" s="791"/>
      <c r="AC194" s="791"/>
      <c r="AD194" s="791"/>
      <c r="AE194" s="791"/>
      <c r="AF194" s="791"/>
      <c r="AG194" s="791"/>
      <c r="AH194" s="791"/>
      <c r="AI194" s="791"/>
    </row>
    <row r="195" spans="1:35" ht="8.85" customHeight="1">
      <c r="A195" s="197"/>
      <c r="B195" s="197"/>
      <c r="C195" s="197"/>
      <c r="D195" s="197"/>
      <c r="E195" s="197"/>
      <c r="F195" s="197"/>
      <c r="G195" s="197"/>
      <c r="H195" s="197"/>
      <c r="I195" s="197"/>
      <c r="U195" s="762"/>
      <c r="V195" s="761"/>
      <c r="W195" s="760"/>
      <c r="X195" s="791"/>
      <c r="Y195" s="791"/>
      <c r="Z195" s="791"/>
      <c r="AA195" s="791"/>
      <c r="AB195" s="791"/>
      <c r="AC195" s="791"/>
      <c r="AD195" s="791"/>
      <c r="AE195" s="791"/>
      <c r="AF195" s="791"/>
      <c r="AG195" s="791"/>
      <c r="AH195" s="791"/>
      <c r="AI195" s="791"/>
    </row>
    <row r="196" spans="1:35" ht="8.85" customHeight="1">
      <c r="A196" s="197"/>
      <c r="B196" s="197"/>
      <c r="C196" s="197"/>
      <c r="D196" s="197"/>
      <c r="E196" s="197"/>
      <c r="F196" s="197"/>
      <c r="G196" s="197"/>
      <c r="H196" s="197"/>
      <c r="I196" s="197"/>
      <c r="U196" s="762"/>
      <c r="V196" s="761"/>
      <c r="W196" s="760"/>
      <c r="X196" s="791"/>
      <c r="Y196" s="791"/>
      <c r="Z196" s="791"/>
      <c r="AA196" s="791"/>
      <c r="AB196" s="791"/>
      <c r="AC196" s="791"/>
      <c r="AD196" s="791"/>
      <c r="AE196" s="791"/>
      <c r="AF196" s="791"/>
      <c r="AG196" s="791"/>
      <c r="AH196" s="791"/>
      <c r="AI196" s="791"/>
    </row>
    <row r="197" spans="1:35" ht="8.85" customHeight="1">
      <c r="A197" s="197"/>
      <c r="B197" s="197"/>
      <c r="C197" s="197"/>
      <c r="D197" s="197"/>
      <c r="E197" s="197"/>
      <c r="F197" s="197"/>
      <c r="G197" s="197"/>
      <c r="H197" s="197"/>
      <c r="I197" s="197"/>
      <c r="U197" s="762"/>
      <c r="V197" s="761"/>
      <c r="W197" s="760"/>
      <c r="X197" s="791"/>
      <c r="Y197" s="791"/>
      <c r="Z197" s="791"/>
      <c r="AA197" s="791"/>
      <c r="AB197" s="791"/>
      <c r="AC197" s="791"/>
      <c r="AD197" s="791"/>
      <c r="AE197" s="791"/>
      <c r="AF197" s="791"/>
      <c r="AG197" s="791"/>
      <c r="AH197" s="791"/>
      <c r="AI197" s="791"/>
    </row>
    <row r="198" spans="1:35" ht="8.85" customHeight="1">
      <c r="A198" s="197"/>
      <c r="B198" s="197"/>
      <c r="C198" s="197"/>
      <c r="D198" s="197"/>
      <c r="E198" s="197"/>
      <c r="F198" s="197"/>
      <c r="G198" s="197"/>
      <c r="H198" s="197"/>
      <c r="I198" s="197"/>
      <c r="U198" s="762"/>
      <c r="V198" s="761"/>
      <c r="W198" s="760"/>
      <c r="X198" s="791"/>
      <c r="Y198" s="791"/>
      <c r="Z198" s="791"/>
      <c r="AA198" s="791"/>
      <c r="AB198" s="791"/>
      <c r="AC198" s="791"/>
      <c r="AD198" s="791"/>
      <c r="AE198" s="791"/>
      <c r="AF198" s="791"/>
      <c r="AG198" s="791"/>
      <c r="AH198" s="791"/>
      <c r="AI198" s="791"/>
    </row>
    <row r="199" spans="1:35" ht="8.85" customHeight="1">
      <c r="A199" s="197"/>
      <c r="B199" s="197"/>
      <c r="C199" s="197"/>
      <c r="D199" s="197"/>
      <c r="E199" s="197"/>
      <c r="F199" s="197"/>
      <c r="G199" s="197"/>
      <c r="H199" s="197"/>
      <c r="I199" s="197"/>
      <c r="U199" s="762"/>
      <c r="V199" s="761"/>
      <c r="W199" s="760"/>
      <c r="X199" s="791"/>
      <c r="Y199" s="791"/>
      <c r="Z199" s="791"/>
      <c r="AA199" s="791"/>
      <c r="AB199" s="791"/>
      <c r="AC199" s="791"/>
      <c r="AD199" s="791"/>
      <c r="AE199" s="791"/>
      <c r="AF199" s="791"/>
      <c r="AG199" s="791"/>
      <c r="AH199" s="791"/>
      <c r="AI199" s="791"/>
    </row>
    <row r="200" spans="1:35" ht="8.85" customHeight="1">
      <c r="A200" s="197"/>
      <c r="B200" s="197"/>
      <c r="C200" s="197"/>
      <c r="D200" s="197"/>
      <c r="E200" s="197"/>
      <c r="F200" s="197"/>
      <c r="G200" s="197"/>
      <c r="H200" s="197"/>
      <c r="I200" s="197"/>
      <c r="U200" s="762"/>
      <c r="V200" s="761"/>
      <c r="W200" s="760"/>
      <c r="X200" s="791"/>
      <c r="Y200" s="791"/>
      <c r="Z200" s="791"/>
      <c r="AA200" s="791"/>
      <c r="AB200" s="791"/>
      <c r="AC200" s="791"/>
      <c r="AD200" s="791"/>
      <c r="AE200" s="791"/>
      <c r="AF200" s="791"/>
      <c r="AG200" s="791"/>
      <c r="AH200" s="791"/>
      <c r="AI200" s="791"/>
    </row>
    <row r="201" spans="1:35" ht="8.85" customHeight="1">
      <c r="A201" s="197"/>
      <c r="B201" s="197"/>
      <c r="C201" s="197"/>
      <c r="D201" s="197"/>
      <c r="E201" s="197"/>
      <c r="F201" s="197"/>
      <c r="G201" s="197"/>
      <c r="H201" s="197"/>
      <c r="I201" s="197"/>
      <c r="U201" s="762"/>
      <c r="V201" s="761"/>
      <c r="W201" s="760"/>
      <c r="X201" s="791"/>
      <c r="Y201" s="791"/>
      <c r="Z201" s="791"/>
      <c r="AA201" s="791"/>
      <c r="AB201" s="791"/>
      <c r="AC201" s="791"/>
      <c r="AD201" s="791"/>
      <c r="AE201" s="791"/>
      <c r="AF201" s="791"/>
      <c r="AG201" s="791"/>
      <c r="AH201" s="791"/>
      <c r="AI201" s="791"/>
    </row>
    <row r="202" spans="1:35" ht="8.85" customHeight="1">
      <c r="A202" s="197"/>
      <c r="B202" s="197"/>
      <c r="C202" s="197"/>
      <c r="D202" s="197"/>
      <c r="E202" s="197"/>
      <c r="F202" s="197"/>
      <c r="G202" s="197"/>
      <c r="H202" s="197"/>
      <c r="I202" s="197"/>
      <c r="U202" s="762"/>
      <c r="V202" s="761"/>
      <c r="W202" s="760"/>
      <c r="X202" s="791"/>
      <c r="Y202" s="791"/>
      <c r="Z202" s="791"/>
      <c r="AA202" s="791"/>
      <c r="AB202" s="791"/>
      <c r="AC202" s="791"/>
      <c r="AD202" s="791"/>
      <c r="AE202" s="791"/>
      <c r="AF202" s="791"/>
      <c r="AG202" s="791"/>
      <c r="AH202" s="791"/>
      <c r="AI202" s="791"/>
    </row>
    <row r="203" spans="1:35" ht="8.85" customHeight="1">
      <c r="A203" s="197"/>
      <c r="B203" s="197"/>
      <c r="C203" s="197"/>
      <c r="D203" s="197"/>
      <c r="E203" s="197"/>
      <c r="F203" s="197"/>
      <c r="G203" s="197"/>
      <c r="H203" s="197"/>
      <c r="I203" s="197"/>
      <c r="U203" s="762"/>
      <c r="V203" s="761"/>
      <c r="W203" s="760"/>
      <c r="X203" s="791"/>
      <c r="Y203" s="791"/>
      <c r="Z203" s="791"/>
      <c r="AA203" s="791"/>
      <c r="AB203" s="791"/>
      <c r="AC203" s="791"/>
      <c r="AD203" s="791"/>
      <c r="AE203" s="791"/>
      <c r="AF203" s="791"/>
      <c r="AG203" s="791"/>
      <c r="AH203" s="791"/>
      <c r="AI203" s="791"/>
    </row>
    <row r="204" spans="1:35" ht="8.85" customHeight="1">
      <c r="A204" s="197"/>
      <c r="B204" s="197"/>
      <c r="C204" s="197"/>
      <c r="D204" s="197"/>
      <c r="E204" s="197"/>
      <c r="F204" s="197"/>
      <c r="G204" s="197"/>
      <c r="H204" s="197"/>
      <c r="I204" s="197"/>
      <c r="U204" s="762"/>
      <c r="V204" s="761"/>
      <c r="W204" s="760"/>
      <c r="X204" s="791"/>
      <c r="Y204" s="791"/>
      <c r="Z204" s="791"/>
      <c r="AA204" s="791"/>
      <c r="AB204" s="791"/>
      <c r="AC204" s="791"/>
      <c r="AD204" s="791"/>
      <c r="AE204" s="791"/>
      <c r="AF204" s="791"/>
      <c r="AG204" s="791"/>
      <c r="AH204" s="791"/>
      <c r="AI204" s="791"/>
    </row>
    <row r="205" spans="1:35" ht="8.85" customHeight="1">
      <c r="A205" s="197"/>
      <c r="B205" s="197"/>
      <c r="C205" s="197"/>
      <c r="D205" s="197"/>
      <c r="E205" s="197"/>
      <c r="F205" s="197"/>
      <c r="G205" s="197"/>
      <c r="H205" s="197"/>
      <c r="I205" s="197"/>
      <c r="U205" s="762"/>
      <c r="V205" s="761"/>
      <c r="W205" s="760"/>
      <c r="X205" s="791"/>
      <c r="Y205" s="791"/>
      <c r="Z205" s="791"/>
      <c r="AA205" s="791"/>
      <c r="AB205" s="791"/>
      <c r="AC205" s="791"/>
      <c r="AD205" s="791"/>
      <c r="AE205" s="791"/>
      <c r="AF205" s="791"/>
      <c r="AG205" s="791"/>
      <c r="AH205" s="791"/>
      <c r="AI205" s="791"/>
    </row>
    <row r="206" spans="1:35" ht="8.85" customHeight="1">
      <c r="A206" s="197"/>
      <c r="B206" s="197"/>
      <c r="C206" s="197"/>
      <c r="D206" s="197"/>
      <c r="E206" s="197"/>
      <c r="F206" s="197"/>
      <c r="G206" s="197"/>
      <c r="H206" s="197"/>
      <c r="I206" s="197"/>
      <c r="U206" s="762"/>
      <c r="V206" s="761"/>
      <c r="W206" s="760"/>
      <c r="X206" s="791"/>
      <c r="Y206" s="791"/>
      <c r="Z206" s="791"/>
      <c r="AA206" s="791"/>
      <c r="AB206" s="791"/>
      <c r="AC206" s="791"/>
      <c r="AD206" s="791"/>
      <c r="AE206" s="791"/>
      <c r="AF206" s="791"/>
      <c r="AG206" s="791"/>
      <c r="AH206" s="791"/>
      <c r="AI206" s="791"/>
    </row>
    <row r="207" spans="1:35" ht="8.85" customHeight="1">
      <c r="A207" s="197"/>
      <c r="B207" s="197"/>
      <c r="C207" s="197"/>
      <c r="D207" s="197"/>
      <c r="E207" s="197"/>
      <c r="F207" s="197"/>
      <c r="G207" s="197"/>
      <c r="H207" s="197"/>
      <c r="I207" s="197"/>
      <c r="U207" s="762"/>
      <c r="V207" s="761"/>
      <c r="W207" s="760"/>
      <c r="X207" s="791"/>
      <c r="Y207" s="791"/>
      <c r="Z207" s="791"/>
      <c r="AA207" s="791"/>
      <c r="AB207" s="791"/>
      <c r="AC207" s="791"/>
      <c r="AD207" s="791"/>
      <c r="AE207" s="791"/>
      <c r="AF207" s="791"/>
      <c r="AG207" s="791"/>
      <c r="AH207" s="791"/>
      <c r="AI207" s="791"/>
    </row>
    <row r="208" spans="1:35" ht="8.85" customHeight="1">
      <c r="A208" s="197"/>
      <c r="B208" s="197"/>
      <c r="C208" s="197"/>
      <c r="D208" s="197"/>
      <c r="E208" s="197"/>
      <c r="F208" s="197"/>
      <c r="G208" s="197"/>
      <c r="H208" s="197"/>
      <c r="I208" s="197"/>
      <c r="U208" s="762"/>
      <c r="V208" s="761"/>
      <c r="W208" s="760"/>
      <c r="X208" s="791"/>
      <c r="Y208" s="791"/>
      <c r="Z208" s="791"/>
      <c r="AA208" s="791"/>
      <c r="AB208" s="791"/>
      <c r="AC208" s="791"/>
      <c r="AD208" s="791"/>
      <c r="AE208" s="791"/>
      <c r="AF208" s="791"/>
      <c r="AG208" s="791"/>
      <c r="AH208" s="791"/>
      <c r="AI208" s="791"/>
    </row>
    <row r="209" spans="1:35" ht="8.85" customHeight="1">
      <c r="A209" s="197"/>
      <c r="B209" s="197"/>
      <c r="C209" s="197"/>
      <c r="D209" s="197"/>
      <c r="E209" s="197"/>
      <c r="F209" s="197"/>
      <c r="G209" s="197"/>
      <c r="H209" s="197"/>
      <c r="I209" s="197"/>
      <c r="U209" s="762"/>
      <c r="V209" s="761"/>
      <c r="W209" s="760"/>
      <c r="X209" s="791"/>
      <c r="Y209" s="791"/>
      <c r="Z209" s="791"/>
      <c r="AA209" s="791"/>
      <c r="AB209" s="791"/>
      <c r="AC209" s="791"/>
      <c r="AD209" s="791"/>
      <c r="AE209" s="791"/>
      <c r="AF209" s="791"/>
      <c r="AG209" s="791"/>
      <c r="AH209" s="791"/>
      <c r="AI209" s="791"/>
    </row>
    <row r="210" spans="1:35" ht="8.85" customHeight="1">
      <c r="A210" s="197"/>
      <c r="B210" s="197"/>
      <c r="C210" s="197"/>
      <c r="D210" s="197"/>
      <c r="E210" s="197"/>
      <c r="F210" s="197"/>
      <c r="G210" s="197"/>
      <c r="H210" s="197"/>
      <c r="I210" s="197"/>
      <c r="U210" s="762"/>
      <c r="V210" s="761"/>
      <c r="W210" s="760"/>
      <c r="X210" s="791"/>
      <c r="Y210" s="791"/>
      <c r="Z210" s="791"/>
      <c r="AA210" s="791"/>
      <c r="AB210" s="791"/>
      <c r="AC210" s="791"/>
      <c r="AD210" s="791"/>
      <c r="AE210" s="791"/>
      <c r="AF210" s="791"/>
      <c r="AG210" s="791"/>
      <c r="AH210" s="791"/>
      <c r="AI210" s="791"/>
    </row>
    <row r="211" spans="1:35" ht="8.85" customHeight="1">
      <c r="A211" s="197"/>
      <c r="B211" s="197"/>
      <c r="C211" s="197"/>
      <c r="D211" s="197"/>
      <c r="E211" s="197"/>
      <c r="F211" s="197"/>
      <c r="G211" s="197"/>
      <c r="H211" s="197"/>
      <c r="I211" s="197"/>
      <c r="U211" s="762"/>
      <c r="V211" s="761"/>
      <c r="W211" s="760"/>
      <c r="X211" s="791"/>
      <c r="Y211" s="791"/>
      <c r="Z211" s="791"/>
      <c r="AA211" s="791"/>
      <c r="AB211" s="791"/>
      <c r="AC211" s="791"/>
      <c r="AD211" s="791"/>
      <c r="AE211" s="791"/>
      <c r="AF211" s="791"/>
      <c r="AG211" s="791"/>
      <c r="AH211" s="791"/>
      <c r="AI211" s="791"/>
    </row>
    <row r="212" spans="1:35" ht="8.85" customHeight="1">
      <c r="A212" s="197"/>
      <c r="B212" s="197"/>
      <c r="C212" s="197"/>
      <c r="D212" s="197"/>
      <c r="E212" s="197"/>
      <c r="F212" s="197"/>
      <c r="G212" s="197"/>
      <c r="H212" s="197"/>
      <c r="I212" s="197"/>
      <c r="U212" s="762"/>
      <c r="V212" s="761"/>
      <c r="W212" s="760"/>
      <c r="X212" s="791"/>
      <c r="Y212" s="791"/>
      <c r="Z212" s="791"/>
      <c r="AA212" s="791"/>
      <c r="AB212" s="791"/>
      <c r="AC212" s="791"/>
      <c r="AD212" s="791"/>
      <c r="AE212" s="791"/>
      <c r="AF212" s="791"/>
      <c r="AG212" s="791"/>
      <c r="AH212" s="791"/>
      <c r="AI212" s="791"/>
    </row>
    <row r="213" spans="1:35" ht="8.85" customHeight="1">
      <c r="A213" s="197"/>
      <c r="B213" s="197"/>
      <c r="C213" s="197"/>
      <c r="D213" s="197"/>
      <c r="E213" s="197"/>
      <c r="F213" s="197"/>
      <c r="G213" s="197"/>
      <c r="H213" s="197"/>
      <c r="I213" s="197"/>
      <c r="U213" s="762"/>
      <c r="V213" s="761"/>
      <c r="W213" s="760"/>
      <c r="X213" s="791"/>
      <c r="Y213" s="791"/>
      <c r="Z213" s="791"/>
      <c r="AA213" s="791"/>
      <c r="AB213" s="791"/>
      <c r="AC213" s="791"/>
      <c r="AD213" s="791"/>
      <c r="AE213" s="791"/>
      <c r="AF213" s="791"/>
      <c r="AG213" s="791"/>
      <c r="AH213" s="791"/>
      <c r="AI213" s="791"/>
    </row>
    <row r="214" spans="1:35" ht="8.85" customHeight="1">
      <c r="A214" s="197"/>
      <c r="B214" s="197"/>
      <c r="C214" s="197"/>
      <c r="D214" s="197"/>
      <c r="E214" s="197"/>
      <c r="F214" s="197"/>
      <c r="G214" s="197"/>
      <c r="H214" s="197"/>
      <c r="I214" s="197"/>
      <c r="U214" s="762"/>
      <c r="V214" s="761"/>
      <c r="W214" s="760"/>
      <c r="X214" s="791"/>
      <c r="Y214" s="791"/>
      <c r="Z214" s="791"/>
      <c r="AA214" s="791"/>
      <c r="AB214" s="791"/>
      <c r="AC214" s="791"/>
      <c r="AD214" s="791"/>
      <c r="AE214" s="791"/>
      <c r="AF214" s="791"/>
      <c r="AG214" s="791"/>
      <c r="AH214" s="791"/>
      <c r="AI214" s="791"/>
    </row>
    <row r="215" spans="1:35" ht="8.85" customHeight="1">
      <c r="A215" s="197"/>
      <c r="B215" s="197"/>
      <c r="C215" s="197"/>
      <c r="D215" s="197"/>
      <c r="E215" s="197"/>
      <c r="F215" s="197"/>
      <c r="G215" s="197"/>
      <c r="H215" s="197"/>
      <c r="I215" s="197"/>
      <c r="U215" s="762"/>
      <c r="V215" s="761"/>
      <c r="W215" s="760"/>
      <c r="X215" s="791"/>
      <c r="Y215" s="791"/>
      <c r="Z215" s="791"/>
      <c r="AA215" s="791"/>
      <c r="AB215" s="791"/>
      <c r="AC215" s="791"/>
      <c r="AD215" s="791"/>
      <c r="AE215" s="791"/>
      <c r="AF215" s="791"/>
      <c r="AG215" s="791"/>
      <c r="AH215" s="791"/>
      <c r="AI215" s="791"/>
    </row>
    <row r="216" spans="1:35" ht="8.85" customHeight="1">
      <c r="A216" s="197"/>
      <c r="B216" s="197"/>
      <c r="C216" s="197"/>
      <c r="D216" s="197"/>
      <c r="E216" s="197"/>
      <c r="F216" s="197"/>
      <c r="G216" s="197"/>
      <c r="H216" s="197"/>
      <c r="I216" s="197"/>
      <c r="U216" s="762"/>
      <c r="V216" s="761"/>
      <c r="W216" s="760"/>
      <c r="X216" s="791"/>
      <c r="Y216" s="791"/>
      <c r="Z216" s="791"/>
      <c r="AA216" s="791"/>
      <c r="AB216" s="791"/>
      <c r="AC216" s="791"/>
      <c r="AD216" s="791"/>
      <c r="AE216" s="791"/>
      <c r="AF216" s="791"/>
      <c r="AG216" s="791"/>
      <c r="AH216" s="791"/>
      <c r="AI216" s="791"/>
    </row>
    <row r="217" spans="1:35" ht="8.85" customHeight="1">
      <c r="A217" s="197"/>
      <c r="B217" s="197"/>
      <c r="C217" s="197"/>
      <c r="D217" s="197"/>
      <c r="E217" s="197"/>
      <c r="F217" s="197"/>
      <c r="G217" s="197"/>
      <c r="H217" s="197"/>
      <c r="I217" s="197"/>
      <c r="U217" s="762"/>
      <c r="V217" s="761"/>
      <c r="W217" s="760"/>
      <c r="X217" s="791"/>
      <c r="Y217" s="791"/>
      <c r="Z217" s="791"/>
      <c r="AA217" s="791"/>
      <c r="AB217" s="791"/>
      <c r="AC217" s="791"/>
      <c r="AD217" s="791"/>
      <c r="AE217" s="791"/>
      <c r="AF217" s="791"/>
      <c r="AG217" s="791"/>
      <c r="AH217" s="791"/>
      <c r="AI217" s="791"/>
    </row>
    <row r="218" spans="1:35" ht="8.85" customHeight="1">
      <c r="A218" s="197"/>
      <c r="B218" s="197"/>
      <c r="C218" s="197"/>
      <c r="D218" s="197"/>
      <c r="E218" s="197"/>
      <c r="F218" s="197"/>
      <c r="G218" s="197"/>
      <c r="H218" s="197"/>
      <c r="I218" s="197"/>
      <c r="U218" s="762"/>
      <c r="V218" s="761"/>
      <c r="W218" s="760"/>
      <c r="X218" s="791"/>
      <c r="Y218" s="791"/>
      <c r="Z218" s="791"/>
      <c r="AA218" s="791"/>
      <c r="AB218" s="791"/>
      <c r="AC218" s="791"/>
      <c r="AD218" s="791"/>
      <c r="AE218" s="791"/>
      <c r="AF218" s="791"/>
      <c r="AG218" s="791"/>
      <c r="AH218" s="791"/>
      <c r="AI218" s="791"/>
    </row>
    <row r="219" spans="1:35" ht="8.85" customHeight="1">
      <c r="A219" s="197"/>
      <c r="B219" s="197"/>
      <c r="C219" s="197"/>
      <c r="D219" s="197"/>
      <c r="E219" s="197"/>
      <c r="F219" s="197"/>
      <c r="G219" s="197"/>
      <c r="H219" s="197"/>
      <c r="I219" s="197"/>
      <c r="U219" s="762"/>
      <c r="V219" s="761"/>
      <c r="W219" s="760"/>
      <c r="X219" s="791"/>
      <c r="Y219" s="791"/>
      <c r="Z219" s="791"/>
      <c r="AA219" s="791"/>
      <c r="AB219" s="791"/>
      <c r="AC219" s="791"/>
      <c r="AD219" s="791"/>
      <c r="AE219" s="791"/>
      <c r="AF219" s="791"/>
      <c r="AG219" s="791"/>
      <c r="AH219" s="791"/>
      <c r="AI219" s="791"/>
    </row>
    <row r="220" spans="1:35" ht="8.85" customHeight="1">
      <c r="A220" s="197"/>
      <c r="B220" s="197"/>
      <c r="C220" s="197"/>
      <c r="D220" s="197"/>
      <c r="E220" s="197"/>
      <c r="F220" s="197"/>
      <c r="G220" s="197"/>
      <c r="H220" s="197"/>
      <c r="I220" s="197"/>
      <c r="U220" s="762"/>
      <c r="V220" s="761"/>
      <c r="W220" s="760"/>
      <c r="X220" s="791"/>
      <c r="Y220" s="791"/>
      <c r="Z220" s="791"/>
      <c r="AA220" s="791"/>
      <c r="AB220" s="791"/>
      <c r="AC220" s="791"/>
      <c r="AD220" s="791"/>
      <c r="AE220" s="791"/>
      <c r="AF220" s="791"/>
      <c r="AG220" s="791"/>
      <c r="AH220" s="791"/>
      <c r="AI220" s="791"/>
    </row>
    <row r="221" spans="1:35" ht="8.85" customHeight="1">
      <c r="A221" s="197"/>
      <c r="B221" s="197"/>
      <c r="C221" s="197"/>
      <c r="D221" s="197"/>
      <c r="E221" s="197"/>
      <c r="F221" s="197"/>
      <c r="G221" s="197"/>
      <c r="H221" s="197"/>
      <c r="I221" s="197"/>
      <c r="U221" s="762"/>
      <c r="V221" s="761"/>
      <c r="W221" s="760"/>
      <c r="X221" s="791"/>
      <c r="Y221" s="791"/>
      <c r="Z221" s="791"/>
      <c r="AA221" s="791"/>
      <c r="AB221" s="791"/>
      <c r="AC221" s="791"/>
      <c r="AD221" s="791"/>
      <c r="AE221" s="791"/>
      <c r="AF221" s="791"/>
      <c r="AG221" s="791"/>
      <c r="AH221" s="791"/>
      <c r="AI221" s="791"/>
    </row>
    <row r="222" spans="1:35" ht="8.85" customHeight="1">
      <c r="A222" s="197"/>
      <c r="B222" s="197"/>
      <c r="C222" s="197"/>
      <c r="D222" s="197"/>
      <c r="E222" s="197"/>
      <c r="F222" s="197"/>
      <c r="G222" s="197"/>
      <c r="H222" s="197"/>
      <c r="I222" s="197"/>
      <c r="U222" s="762"/>
      <c r="V222" s="761"/>
      <c r="W222" s="760"/>
      <c r="X222" s="791"/>
      <c r="Y222" s="791"/>
      <c r="Z222" s="791"/>
      <c r="AA222" s="791"/>
      <c r="AB222" s="791"/>
      <c r="AC222" s="791"/>
      <c r="AD222" s="791"/>
      <c r="AE222" s="791"/>
      <c r="AF222" s="791"/>
      <c r="AG222" s="791"/>
      <c r="AH222" s="791"/>
      <c r="AI222" s="791"/>
    </row>
    <row r="223" spans="1:35" ht="8.85" customHeight="1">
      <c r="A223" s="197"/>
      <c r="B223" s="197"/>
      <c r="C223" s="197"/>
      <c r="D223" s="197"/>
      <c r="E223" s="197"/>
      <c r="F223" s="197"/>
      <c r="G223" s="197"/>
      <c r="H223" s="197"/>
      <c r="I223" s="197"/>
      <c r="U223" s="762"/>
      <c r="V223" s="761"/>
      <c r="W223" s="760"/>
      <c r="X223" s="791"/>
      <c r="Y223" s="791"/>
      <c r="Z223" s="791"/>
      <c r="AA223" s="791"/>
      <c r="AB223" s="791"/>
      <c r="AC223" s="791"/>
      <c r="AD223" s="791"/>
      <c r="AE223" s="791"/>
      <c r="AF223" s="791"/>
      <c r="AG223" s="791"/>
      <c r="AH223" s="791"/>
      <c r="AI223" s="791"/>
    </row>
    <row r="224" spans="1:35" ht="8.85" customHeight="1">
      <c r="A224" s="197"/>
      <c r="B224" s="197"/>
      <c r="C224" s="197"/>
      <c r="D224" s="197"/>
      <c r="E224" s="197"/>
      <c r="F224" s="197"/>
      <c r="G224" s="197"/>
      <c r="H224" s="197"/>
      <c r="I224" s="197"/>
      <c r="U224" s="762"/>
      <c r="V224" s="761"/>
      <c r="W224" s="760"/>
      <c r="X224" s="791"/>
      <c r="Y224" s="791"/>
      <c r="Z224" s="791"/>
      <c r="AA224" s="791"/>
      <c r="AB224" s="791"/>
      <c r="AC224" s="791"/>
      <c r="AD224" s="791"/>
      <c r="AE224" s="791"/>
      <c r="AF224" s="791"/>
      <c r="AG224" s="791"/>
      <c r="AH224" s="791"/>
      <c r="AI224" s="791"/>
    </row>
    <row r="225" spans="1:35" ht="8.85" customHeight="1">
      <c r="A225" s="197"/>
      <c r="B225" s="197"/>
      <c r="C225" s="197"/>
      <c r="D225" s="197"/>
      <c r="E225" s="197"/>
      <c r="F225" s="197"/>
      <c r="G225" s="197"/>
      <c r="H225" s="197"/>
      <c r="I225" s="197"/>
      <c r="U225" s="762"/>
      <c r="V225" s="761"/>
      <c r="W225" s="760"/>
      <c r="X225" s="791"/>
      <c r="Y225" s="791"/>
      <c r="Z225" s="791"/>
      <c r="AA225" s="791"/>
      <c r="AB225" s="791"/>
      <c r="AC225" s="791"/>
      <c r="AD225" s="791"/>
      <c r="AE225" s="791"/>
      <c r="AF225" s="791"/>
      <c r="AG225" s="791"/>
      <c r="AH225" s="791"/>
      <c r="AI225" s="791"/>
    </row>
    <row r="226" spans="1:35" ht="8.85" customHeight="1">
      <c r="A226" s="197"/>
      <c r="B226" s="197"/>
      <c r="C226" s="197"/>
      <c r="D226" s="197"/>
      <c r="E226" s="197"/>
      <c r="F226" s="197"/>
      <c r="G226" s="197"/>
      <c r="H226" s="197"/>
      <c r="I226" s="197"/>
      <c r="U226" s="762"/>
      <c r="V226" s="761"/>
      <c r="W226" s="760"/>
      <c r="X226" s="791"/>
      <c r="Y226" s="791"/>
      <c r="Z226" s="791"/>
      <c r="AA226" s="791"/>
      <c r="AB226" s="791"/>
      <c r="AC226" s="791"/>
      <c r="AD226" s="791"/>
      <c r="AE226" s="791"/>
      <c r="AF226" s="791"/>
      <c r="AG226" s="791"/>
      <c r="AH226" s="791"/>
      <c r="AI226" s="791"/>
    </row>
    <row r="227" spans="1:35" ht="8.85" customHeight="1">
      <c r="A227" s="197"/>
      <c r="B227" s="197"/>
      <c r="C227" s="197"/>
      <c r="D227" s="197"/>
      <c r="E227" s="197"/>
      <c r="F227" s="197"/>
      <c r="G227" s="197"/>
      <c r="H227" s="197"/>
      <c r="I227" s="197"/>
      <c r="U227" s="762"/>
      <c r="V227" s="761"/>
      <c r="W227" s="760"/>
      <c r="X227" s="791"/>
      <c r="Y227" s="791"/>
      <c r="Z227" s="791"/>
      <c r="AA227" s="791"/>
      <c r="AB227" s="791"/>
      <c r="AC227" s="791"/>
      <c r="AD227" s="791"/>
      <c r="AE227" s="791"/>
      <c r="AF227" s="791"/>
      <c r="AG227" s="791"/>
      <c r="AH227" s="791"/>
      <c r="AI227" s="791"/>
    </row>
    <row r="228" spans="1:35" ht="8.85" customHeight="1">
      <c r="A228" s="197"/>
      <c r="B228" s="197"/>
      <c r="C228" s="197"/>
      <c r="D228" s="197"/>
      <c r="E228" s="197"/>
      <c r="F228" s="197"/>
      <c r="G228" s="197"/>
      <c r="H228" s="197"/>
      <c r="I228" s="197"/>
      <c r="U228" s="762"/>
      <c r="V228" s="761"/>
      <c r="W228" s="760"/>
      <c r="X228" s="791"/>
      <c r="Y228" s="791"/>
      <c r="Z228" s="791"/>
      <c r="AA228" s="791"/>
      <c r="AB228" s="791"/>
      <c r="AC228" s="791"/>
      <c r="AD228" s="791"/>
      <c r="AE228" s="791"/>
      <c r="AF228" s="791"/>
      <c r="AG228" s="791"/>
      <c r="AH228" s="791"/>
      <c r="AI228" s="791"/>
    </row>
    <row r="229" spans="1:35" ht="8.85" customHeight="1">
      <c r="A229" s="197"/>
      <c r="B229" s="197"/>
      <c r="C229" s="197"/>
      <c r="D229" s="197"/>
      <c r="E229" s="197"/>
      <c r="F229" s="197"/>
      <c r="G229" s="197"/>
      <c r="H229" s="197"/>
      <c r="I229" s="197"/>
      <c r="U229" s="762"/>
      <c r="V229" s="761"/>
      <c r="W229" s="760"/>
      <c r="X229" s="791"/>
      <c r="Y229" s="791"/>
      <c r="Z229" s="791"/>
      <c r="AA229" s="791"/>
      <c r="AB229" s="791"/>
      <c r="AC229" s="791"/>
      <c r="AD229" s="791"/>
      <c r="AE229" s="791"/>
      <c r="AF229" s="791"/>
      <c r="AG229" s="791"/>
      <c r="AH229" s="791"/>
      <c r="AI229" s="791"/>
    </row>
    <row r="230" spans="1:35" ht="8.85" customHeight="1">
      <c r="A230" s="197"/>
      <c r="B230" s="197"/>
      <c r="C230" s="197"/>
      <c r="D230" s="197"/>
      <c r="E230" s="197"/>
      <c r="F230" s="197"/>
      <c r="G230" s="197"/>
      <c r="H230" s="197"/>
      <c r="I230" s="197"/>
      <c r="U230" s="762"/>
      <c r="V230" s="761"/>
      <c r="W230" s="760"/>
      <c r="X230" s="791"/>
      <c r="Y230" s="791"/>
      <c r="Z230" s="791"/>
      <c r="AA230" s="791"/>
      <c r="AB230" s="791"/>
      <c r="AC230" s="791"/>
      <c r="AD230" s="791"/>
      <c r="AE230" s="791"/>
      <c r="AF230" s="791"/>
      <c r="AG230" s="791"/>
      <c r="AH230" s="791"/>
      <c r="AI230" s="791"/>
    </row>
    <row r="231" spans="1:35" ht="8.85" customHeight="1">
      <c r="A231" s="197"/>
      <c r="B231" s="197"/>
      <c r="C231" s="197"/>
      <c r="D231" s="197"/>
      <c r="E231" s="197"/>
      <c r="F231" s="197"/>
      <c r="G231" s="197"/>
      <c r="H231" s="197"/>
      <c r="I231" s="197"/>
      <c r="U231" s="762"/>
      <c r="V231" s="761"/>
      <c r="W231" s="760"/>
      <c r="X231" s="791"/>
      <c r="Y231" s="791"/>
      <c r="Z231" s="791"/>
      <c r="AA231" s="791"/>
      <c r="AB231" s="791"/>
      <c r="AC231" s="791"/>
      <c r="AD231" s="791"/>
      <c r="AE231" s="791"/>
      <c r="AF231" s="791"/>
      <c r="AG231" s="791"/>
      <c r="AH231" s="791"/>
      <c r="AI231" s="791"/>
    </row>
    <row r="232" spans="1:35" ht="8.85" customHeight="1">
      <c r="A232" s="197"/>
      <c r="B232" s="197"/>
      <c r="C232" s="197"/>
      <c r="D232" s="197"/>
      <c r="E232" s="197"/>
      <c r="F232" s="197"/>
      <c r="G232" s="197"/>
      <c r="H232" s="197"/>
      <c r="I232" s="197"/>
      <c r="U232" s="762"/>
      <c r="V232" s="761"/>
      <c r="W232" s="760"/>
      <c r="X232" s="791"/>
      <c r="Y232" s="791"/>
      <c r="Z232" s="791"/>
      <c r="AA232" s="791"/>
      <c r="AB232" s="791"/>
      <c r="AC232" s="791"/>
      <c r="AD232" s="791"/>
      <c r="AE232" s="791"/>
      <c r="AF232" s="791"/>
      <c r="AG232" s="791"/>
      <c r="AH232" s="791"/>
      <c r="AI232" s="791"/>
    </row>
    <row r="233" spans="1:35" ht="8.85" customHeight="1">
      <c r="A233" s="197"/>
      <c r="B233" s="197"/>
      <c r="C233" s="197"/>
      <c r="D233" s="197"/>
      <c r="E233" s="197"/>
      <c r="F233" s="197"/>
      <c r="G233" s="197"/>
      <c r="H233" s="197"/>
      <c r="I233" s="197"/>
      <c r="U233" s="762"/>
      <c r="V233" s="761"/>
      <c r="W233" s="760"/>
      <c r="X233" s="791"/>
      <c r="Y233" s="791"/>
      <c r="Z233" s="791"/>
      <c r="AA233" s="791"/>
      <c r="AB233" s="791"/>
      <c r="AC233" s="791"/>
      <c r="AD233" s="791"/>
      <c r="AE233" s="791"/>
      <c r="AF233" s="791"/>
      <c r="AG233" s="791"/>
      <c r="AH233" s="791"/>
      <c r="AI233" s="791"/>
    </row>
    <row r="234" spans="1:35" ht="8.85" customHeight="1">
      <c r="A234" s="197"/>
      <c r="B234" s="197"/>
      <c r="C234" s="197"/>
      <c r="D234" s="197"/>
      <c r="E234" s="197"/>
      <c r="F234" s="197"/>
      <c r="G234" s="197"/>
      <c r="H234" s="197"/>
      <c r="I234" s="197"/>
      <c r="U234" s="762"/>
      <c r="V234" s="761"/>
      <c r="W234" s="760"/>
      <c r="X234" s="791"/>
      <c r="Y234" s="791"/>
      <c r="Z234" s="791"/>
      <c r="AA234" s="791"/>
      <c r="AB234" s="791"/>
      <c r="AC234" s="791"/>
      <c r="AD234" s="791"/>
      <c r="AE234" s="791"/>
      <c r="AF234" s="791"/>
      <c r="AG234" s="791"/>
      <c r="AH234" s="791"/>
      <c r="AI234" s="791"/>
    </row>
    <row r="235" spans="1:35" ht="8.85" customHeight="1">
      <c r="A235" s="197"/>
      <c r="B235" s="197"/>
      <c r="C235" s="197"/>
      <c r="D235" s="197"/>
      <c r="E235" s="197"/>
      <c r="F235" s="197"/>
      <c r="G235" s="197"/>
      <c r="H235" s="197"/>
      <c r="I235" s="197"/>
      <c r="U235" s="762"/>
      <c r="V235" s="761"/>
      <c r="W235" s="760"/>
      <c r="X235" s="791"/>
      <c r="Y235" s="791"/>
      <c r="Z235" s="791"/>
      <c r="AA235" s="791"/>
      <c r="AB235" s="791"/>
      <c r="AC235" s="791"/>
      <c r="AD235" s="791"/>
      <c r="AE235" s="791"/>
      <c r="AF235" s="791"/>
      <c r="AG235" s="791"/>
      <c r="AH235" s="791"/>
      <c r="AI235" s="791"/>
    </row>
    <row r="236" spans="1:35" ht="8.85" customHeight="1">
      <c r="A236" s="197"/>
      <c r="B236" s="197"/>
      <c r="C236" s="197"/>
      <c r="D236" s="197"/>
      <c r="E236" s="197"/>
      <c r="F236" s="197"/>
      <c r="G236" s="197"/>
      <c r="H236" s="197"/>
      <c r="I236" s="197"/>
      <c r="U236" s="762"/>
      <c r="V236" s="761"/>
      <c r="W236" s="760"/>
      <c r="X236" s="791"/>
      <c r="Y236" s="791"/>
      <c r="Z236" s="791"/>
      <c r="AA236" s="791"/>
      <c r="AB236" s="791"/>
      <c r="AC236" s="791"/>
      <c r="AD236" s="791"/>
      <c r="AE236" s="791"/>
      <c r="AF236" s="791"/>
      <c r="AG236" s="791"/>
      <c r="AH236" s="791"/>
      <c r="AI236" s="791"/>
    </row>
    <row r="237" spans="1:35" ht="8.85" customHeight="1">
      <c r="A237" s="197"/>
      <c r="B237" s="197"/>
      <c r="C237" s="197"/>
      <c r="D237" s="197"/>
      <c r="E237" s="197"/>
      <c r="F237" s="197"/>
      <c r="G237" s="197"/>
      <c r="H237" s="197"/>
      <c r="I237" s="197"/>
      <c r="U237" s="762"/>
      <c r="V237" s="761"/>
      <c r="W237" s="760"/>
      <c r="X237" s="791"/>
      <c r="Y237" s="791"/>
      <c r="Z237" s="791"/>
      <c r="AA237" s="791"/>
      <c r="AB237" s="791"/>
      <c r="AC237" s="791"/>
      <c r="AD237" s="791"/>
      <c r="AE237" s="791"/>
      <c r="AF237" s="791"/>
      <c r="AG237" s="791"/>
      <c r="AH237" s="791"/>
      <c r="AI237" s="791"/>
    </row>
    <row r="238" spans="1:35" ht="8.85" customHeight="1">
      <c r="A238" s="197"/>
      <c r="B238" s="197"/>
      <c r="C238" s="197"/>
      <c r="D238" s="197"/>
      <c r="E238" s="197"/>
      <c r="F238" s="197"/>
      <c r="G238" s="197"/>
      <c r="H238" s="197"/>
      <c r="I238" s="197"/>
      <c r="U238" s="762"/>
      <c r="V238" s="761"/>
      <c r="W238" s="760"/>
      <c r="X238" s="791"/>
      <c r="Y238" s="791"/>
      <c r="Z238" s="791"/>
      <c r="AA238" s="791"/>
      <c r="AB238" s="791"/>
      <c r="AC238" s="791"/>
      <c r="AD238" s="791"/>
      <c r="AE238" s="791"/>
      <c r="AF238" s="791"/>
      <c r="AG238" s="791"/>
      <c r="AH238" s="791"/>
      <c r="AI238" s="791"/>
    </row>
    <row r="239" spans="1:35" ht="8.85" customHeight="1">
      <c r="A239" s="197"/>
      <c r="B239" s="197"/>
      <c r="C239" s="197"/>
      <c r="D239" s="197"/>
      <c r="E239" s="197"/>
      <c r="F239" s="197"/>
      <c r="G239" s="197"/>
      <c r="H239" s="197"/>
      <c r="I239" s="197"/>
      <c r="U239" s="762"/>
      <c r="V239" s="761"/>
      <c r="W239" s="760"/>
      <c r="X239" s="791"/>
      <c r="Y239" s="791"/>
      <c r="Z239" s="791"/>
      <c r="AA239" s="791"/>
      <c r="AB239" s="791"/>
      <c r="AC239" s="791"/>
      <c r="AD239" s="791"/>
      <c r="AE239" s="791"/>
      <c r="AF239" s="791"/>
      <c r="AG239" s="791"/>
      <c r="AH239" s="791"/>
      <c r="AI239" s="791"/>
    </row>
    <row r="240" spans="1:35" ht="8.85" customHeight="1">
      <c r="A240" s="197"/>
      <c r="B240" s="197"/>
      <c r="C240" s="197"/>
      <c r="D240" s="197"/>
      <c r="E240" s="197"/>
      <c r="F240" s="197"/>
      <c r="G240" s="197"/>
      <c r="H240" s="197"/>
      <c r="I240" s="197"/>
      <c r="U240" s="762"/>
      <c r="V240" s="761"/>
      <c r="W240" s="760"/>
      <c r="X240" s="791"/>
      <c r="Y240" s="791"/>
      <c r="Z240" s="791"/>
      <c r="AA240" s="791"/>
      <c r="AB240" s="791"/>
      <c r="AC240" s="791"/>
      <c r="AD240" s="791"/>
      <c r="AE240" s="791"/>
      <c r="AF240" s="791"/>
      <c r="AG240" s="791"/>
      <c r="AH240" s="791"/>
      <c r="AI240" s="791"/>
    </row>
    <row r="241" spans="1:35" ht="8.85" customHeight="1">
      <c r="A241" s="197"/>
      <c r="B241" s="197"/>
      <c r="C241" s="197"/>
      <c r="D241" s="197"/>
      <c r="E241" s="197"/>
      <c r="F241" s="197"/>
      <c r="G241" s="197"/>
      <c r="H241" s="197"/>
      <c r="I241" s="197"/>
      <c r="U241" s="762"/>
      <c r="V241" s="761"/>
      <c r="W241" s="760"/>
      <c r="X241" s="791"/>
      <c r="Y241" s="791"/>
      <c r="Z241" s="791"/>
      <c r="AA241" s="791"/>
      <c r="AB241" s="791"/>
      <c r="AC241" s="791"/>
      <c r="AD241" s="791"/>
      <c r="AE241" s="791"/>
      <c r="AF241" s="791"/>
      <c r="AG241" s="791"/>
      <c r="AH241" s="791"/>
      <c r="AI241" s="791"/>
    </row>
    <row r="242" spans="1:35" ht="8.85" customHeight="1">
      <c r="A242" s="197"/>
      <c r="B242" s="197"/>
      <c r="C242" s="197"/>
      <c r="D242" s="197"/>
      <c r="E242" s="197"/>
      <c r="F242" s="197"/>
      <c r="G242" s="197"/>
      <c r="H242" s="197"/>
      <c r="I242" s="197"/>
      <c r="U242" s="762"/>
      <c r="V242" s="761"/>
      <c r="W242" s="760"/>
      <c r="X242" s="791"/>
      <c r="Y242" s="791"/>
      <c r="Z242" s="791"/>
      <c r="AA242" s="791"/>
      <c r="AB242" s="791"/>
      <c r="AC242" s="791"/>
      <c r="AD242" s="791"/>
      <c r="AE242" s="791"/>
      <c r="AF242" s="791"/>
      <c r="AG242" s="791"/>
      <c r="AH242" s="791"/>
      <c r="AI242" s="791"/>
    </row>
    <row r="243" spans="1:35" ht="8.85" customHeight="1">
      <c r="A243" s="197"/>
      <c r="B243" s="197"/>
      <c r="C243" s="197"/>
      <c r="D243" s="197"/>
      <c r="E243" s="197"/>
      <c r="F243" s="197"/>
      <c r="G243" s="197"/>
      <c r="H243" s="197"/>
      <c r="I243" s="197"/>
      <c r="U243" s="762"/>
      <c r="V243" s="761"/>
      <c r="W243" s="760"/>
      <c r="X243" s="791"/>
      <c r="Y243" s="791"/>
      <c r="Z243" s="791"/>
      <c r="AA243" s="791"/>
      <c r="AB243" s="791"/>
      <c r="AC243" s="791"/>
      <c r="AD243" s="791"/>
      <c r="AE243" s="791"/>
      <c r="AF243" s="791"/>
      <c r="AG243" s="791"/>
      <c r="AH243" s="791"/>
      <c r="AI243" s="791"/>
    </row>
    <row r="244" spans="1:35" ht="8.85" customHeight="1">
      <c r="A244" s="197"/>
      <c r="B244" s="197"/>
      <c r="C244" s="197"/>
      <c r="D244" s="197"/>
      <c r="E244" s="197"/>
      <c r="F244" s="197"/>
      <c r="G244" s="197"/>
      <c r="H244" s="197"/>
      <c r="I244" s="197"/>
      <c r="U244" s="762"/>
      <c r="V244" s="761"/>
      <c r="W244" s="760"/>
      <c r="X244" s="791"/>
      <c r="Y244" s="791"/>
      <c r="Z244" s="791"/>
      <c r="AA244" s="791"/>
      <c r="AB244" s="791"/>
      <c r="AC244" s="791"/>
      <c r="AD244" s="791"/>
      <c r="AE244" s="791"/>
      <c r="AF244" s="791"/>
      <c r="AG244" s="791"/>
      <c r="AH244" s="791"/>
      <c r="AI244" s="791"/>
    </row>
    <row r="245" spans="1:35" ht="8.85" customHeight="1">
      <c r="A245" s="197"/>
      <c r="B245" s="197"/>
      <c r="C245" s="197"/>
      <c r="D245" s="197"/>
      <c r="E245" s="197"/>
      <c r="F245" s="197"/>
      <c r="G245" s="197"/>
      <c r="H245" s="197"/>
      <c r="I245" s="197"/>
      <c r="U245" s="762"/>
      <c r="V245" s="761"/>
      <c r="W245" s="760"/>
      <c r="X245" s="791"/>
      <c r="Y245" s="791"/>
      <c r="Z245" s="791"/>
      <c r="AA245" s="791"/>
      <c r="AB245" s="791"/>
      <c r="AC245" s="791"/>
      <c r="AD245" s="791"/>
      <c r="AE245" s="791"/>
      <c r="AF245" s="791"/>
      <c r="AG245" s="791"/>
      <c r="AH245" s="791"/>
      <c r="AI245" s="791"/>
    </row>
    <row r="246" spans="1:35" ht="8.85" customHeight="1">
      <c r="A246" s="197"/>
      <c r="B246" s="197"/>
      <c r="C246" s="197"/>
      <c r="D246" s="197"/>
      <c r="E246" s="197"/>
      <c r="F246" s="197"/>
      <c r="G246" s="197"/>
      <c r="H246" s="197"/>
      <c r="I246" s="197"/>
      <c r="U246" s="762"/>
      <c r="V246" s="761"/>
      <c r="W246" s="760"/>
      <c r="X246" s="791"/>
      <c r="Y246" s="791"/>
      <c r="Z246" s="791"/>
      <c r="AA246" s="791"/>
      <c r="AB246" s="791"/>
      <c r="AC246" s="791"/>
      <c r="AD246" s="791"/>
      <c r="AE246" s="791"/>
      <c r="AF246" s="791"/>
      <c r="AG246" s="791"/>
      <c r="AH246" s="791"/>
      <c r="AI246" s="791"/>
    </row>
    <row r="247" spans="1:35" ht="8.85" customHeight="1">
      <c r="A247" s="197"/>
      <c r="B247" s="197"/>
      <c r="C247" s="197"/>
      <c r="D247" s="197"/>
      <c r="E247" s="197"/>
      <c r="F247" s="197"/>
      <c r="G247" s="197"/>
      <c r="H247" s="197"/>
      <c r="I247" s="197"/>
      <c r="U247" s="762"/>
      <c r="V247" s="761"/>
      <c r="W247" s="760"/>
      <c r="X247" s="791"/>
      <c r="Y247" s="791"/>
      <c r="Z247" s="791"/>
      <c r="AA247" s="791"/>
      <c r="AB247" s="791"/>
      <c r="AC247" s="791"/>
      <c r="AD247" s="791"/>
      <c r="AE247" s="791"/>
      <c r="AF247" s="791"/>
      <c r="AG247" s="791"/>
      <c r="AH247" s="791"/>
      <c r="AI247" s="791"/>
    </row>
    <row r="248" spans="1:35" ht="8.85" customHeight="1">
      <c r="A248" s="197"/>
      <c r="B248" s="197"/>
      <c r="C248" s="197"/>
      <c r="D248" s="197"/>
      <c r="E248" s="197"/>
      <c r="F248" s="197"/>
      <c r="G248" s="197"/>
      <c r="H248" s="197"/>
      <c r="I248" s="197"/>
      <c r="U248" s="762"/>
      <c r="V248" s="761"/>
      <c r="W248" s="760"/>
      <c r="X248" s="791"/>
      <c r="Y248" s="791"/>
      <c r="Z248" s="791"/>
      <c r="AA248" s="791"/>
      <c r="AB248" s="791"/>
      <c r="AC248" s="791"/>
      <c r="AD248" s="791"/>
      <c r="AE248" s="791"/>
      <c r="AF248" s="791"/>
      <c r="AG248" s="791"/>
      <c r="AH248" s="791"/>
      <c r="AI248" s="791"/>
    </row>
    <row r="249" spans="1:35" ht="8.85" customHeight="1">
      <c r="A249" s="197"/>
      <c r="B249" s="197"/>
      <c r="C249" s="197"/>
      <c r="D249" s="197"/>
      <c r="E249" s="197"/>
      <c r="F249" s="197"/>
      <c r="G249" s="197"/>
      <c r="H249" s="197"/>
      <c r="I249" s="197"/>
      <c r="U249" s="762"/>
      <c r="V249" s="761"/>
      <c r="W249" s="760"/>
      <c r="X249" s="791"/>
      <c r="Y249" s="791"/>
      <c r="Z249" s="791"/>
      <c r="AA249" s="791"/>
      <c r="AB249" s="791"/>
      <c r="AC249" s="791"/>
      <c r="AD249" s="791"/>
      <c r="AE249" s="791"/>
      <c r="AF249" s="791"/>
      <c r="AG249" s="791"/>
      <c r="AH249" s="791"/>
      <c r="AI249" s="791"/>
    </row>
    <row r="250" spans="1:35" ht="8.85" customHeight="1">
      <c r="A250" s="197"/>
      <c r="B250" s="197"/>
      <c r="C250" s="197"/>
      <c r="D250" s="197"/>
      <c r="E250" s="197"/>
      <c r="F250" s="197"/>
      <c r="G250" s="197"/>
      <c r="H250" s="197"/>
      <c r="I250" s="197"/>
      <c r="U250" s="762"/>
      <c r="V250" s="761"/>
      <c r="W250" s="760"/>
      <c r="X250" s="791"/>
      <c r="Y250" s="791"/>
      <c r="Z250" s="791"/>
      <c r="AA250" s="791"/>
      <c r="AB250" s="791"/>
      <c r="AC250" s="791"/>
      <c r="AD250" s="791"/>
      <c r="AE250" s="791"/>
      <c r="AF250" s="791"/>
      <c r="AG250" s="791"/>
      <c r="AH250" s="791"/>
      <c r="AI250" s="791"/>
    </row>
    <row r="251" spans="1:35" ht="8.85" customHeight="1">
      <c r="A251" s="197"/>
      <c r="B251" s="197"/>
      <c r="C251" s="197"/>
      <c r="D251" s="197"/>
      <c r="E251" s="197"/>
      <c r="F251" s="197"/>
      <c r="G251" s="197"/>
      <c r="H251" s="197"/>
      <c r="I251" s="197"/>
      <c r="U251" s="762"/>
      <c r="V251" s="761"/>
      <c r="W251" s="760"/>
      <c r="X251" s="791"/>
      <c r="Y251" s="791"/>
      <c r="Z251" s="791"/>
      <c r="AA251" s="791"/>
      <c r="AB251" s="791"/>
      <c r="AC251" s="791"/>
      <c r="AD251" s="791"/>
      <c r="AE251" s="791"/>
      <c r="AF251" s="791"/>
      <c r="AG251" s="791"/>
      <c r="AH251" s="791"/>
      <c r="AI251" s="791"/>
    </row>
    <row r="252" spans="1:35" ht="8.85" customHeight="1">
      <c r="A252" s="197"/>
      <c r="B252" s="197"/>
      <c r="C252" s="197"/>
      <c r="D252" s="197"/>
      <c r="E252" s="197"/>
      <c r="F252" s="197"/>
      <c r="G252" s="197"/>
      <c r="H252" s="197"/>
      <c r="I252" s="197"/>
      <c r="U252" s="762"/>
      <c r="V252" s="761"/>
      <c r="W252" s="760"/>
      <c r="X252" s="791"/>
      <c r="Y252" s="791"/>
      <c r="Z252" s="791"/>
      <c r="AA252" s="791"/>
      <c r="AB252" s="791"/>
      <c r="AC252" s="791"/>
      <c r="AD252" s="791"/>
      <c r="AE252" s="791"/>
      <c r="AF252" s="791"/>
      <c r="AG252" s="791"/>
      <c r="AH252" s="791"/>
      <c r="AI252" s="791"/>
    </row>
    <row r="253" spans="1:35" ht="8.85" customHeight="1">
      <c r="A253" s="197"/>
      <c r="B253" s="197"/>
      <c r="C253" s="197"/>
      <c r="D253" s="197"/>
      <c r="E253" s="197"/>
      <c r="F253" s="197"/>
      <c r="G253" s="197"/>
      <c r="H253" s="197"/>
      <c r="I253" s="197"/>
      <c r="U253" s="762"/>
      <c r="V253" s="761"/>
      <c r="W253" s="760"/>
      <c r="X253" s="791"/>
      <c r="Y253" s="791"/>
      <c r="Z253" s="791"/>
      <c r="AA253" s="791"/>
      <c r="AB253" s="791"/>
      <c r="AC253" s="791"/>
      <c r="AD253" s="791"/>
      <c r="AE253" s="791"/>
      <c r="AF253" s="791"/>
      <c r="AG253" s="791"/>
      <c r="AH253" s="791"/>
      <c r="AI253" s="791"/>
    </row>
    <row r="254" spans="1:35" ht="8.85" customHeight="1">
      <c r="A254" s="197"/>
      <c r="B254" s="197"/>
      <c r="C254" s="197"/>
      <c r="D254" s="197"/>
      <c r="E254" s="197"/>
      <c r="F254" s="197"/>
      <c r="G254" s="197"/>
      <c r="H254" s="197"/>
      <c r="I254" s="197"/>
      <c r="U254" s="762"/>
      <c r="V254" s="761"/>
      <c r="W254" s="760"/>
      <c r="X254" s="791"/>
      <c r="Y254" s="791"/>
      <c r="Z254" s="791"/>
      <c r="AA254" s="791"/>
      <c r="AB254" s="791"/>
      <c r="AC254" s="791"/>
      <c r="AD254" s="791"/>
      <c r="AE254" s="791"/>
      <c r="AF254" s="791"/>
      <c r="AG254" s="791"/>
      <c r="AH254" s="791"/>
      <c r="AI254" s="791"/>
    </row>
    <row r="255" spans="1:35" ht="8.85" customHeight="1">
      <c r="A255" s="197"/>
      <c r="B255" s="197"/>
      <c r="C255" s="197"/>
      <c r="D255" s="197"/>
      <c r="E255" s="197"/>
      <c r="F255" s="197"/>
      <c r="G255" s="197"/>
      <c r="H255" s="197"/>
      <c r="I255" s="197"/>
      <c r="U255" s="762"/>
      <c r="V255" s="761"/>
      <c r="W255" s="760"/>
      <c r="X255" s="791"/>
      <c r="Y255" s="791"/>
      <c r="Z255" s="791"/>
      <c r="AA255" s="791"/>
      <c r="AB255" s="791"/>
      <c r="AC255" s="791"/>
      <c r="AD255" s="791"/>
      <c r="AE255" s="791"/>
      <c r="AF255" s="791"/>
      <c r="AG255" s="791"/>
      <c r="AH255" s="791"/>
      <c r="AI255" s="791"/>
    </row>
    <row r="256" spans="1:35" ht="8.85" customHeight="1">
      <c r="A256" s="197"/>
      <c r="B256" s="197"/>
      <c r="C256" s="197"/>
      <c r="D256" s="197"/>
      <c r="E256" s="197"/>
      <c r="F256" s="197"/>
      <c r="G256" s="197"/>
      <c r="H256" s="197"/>
      <c r="I256" s="197"/>
      <c r="U256" s="762"/>
      <c r="V256" s="761"/>
      <c r="W256" s="760"/>
      <c r="X256" s="791"/>
      <c r="Y256" s="791"/>
      <c r="Z256" s="791"/>
      <c r="AA256" s="791"/>
      <c r="AB256" s="791"/>
      <c r="AC256" s="791"/>
      <c r="AD256" s="791"/>
      <c r="AE256" s="791"/>
      <c r="AF256" s="791"/>
      <c r="AG256" s="791"/>
      <c r="AH256" s="791"/>
      <c r="AI256" s="791"/>
    </row>
    <row r="257" spans="1:35" ht="8.85" customHeight="1">
      <c r="A257" s="197"/>
      <c r="B257" s="197"/>
      <c r="C257" s="197"/>
      <c r="D257" s="197"/>
      <c r="E257" s="197"/>
      <c r="F257" s="197"/>
      <c r="G257" s="197"/>
      <c r="H257" s="197"/>
      <c r="I257" s="197"/>
      <c r="U257" s="762"/>
      <c r="V257" s="761"/>
      <c r="W257" s="760"/>
      <c r="X257" s="791"/>
      <c r="Y257" s="791"/>
      <c r="Z257" s="791"/>
      <c r="AA257" s="791"/>
      <c r="AB257" s="791"/>
      <c r="AC257" s="791"/>
      <c r="AD257" s="791"/>
      <c r="AE257" s="791"/>
      <c r="AF257" s="791"/>
      <c r="AG257" s="791"/>
      <c r="AH257" s="791"/>
      <c r="AI257" s="791"/>
    </row>
    <row r="258" spans="1:35" ht="8.85" customHeight="1">
      <c r="A258" s="197"/>
      <c r="B258" s="197"/>
      <c r="C258" s="197"/>
      <c r="D258" s="197"/>
      <c r="E258" s="197"/>
      <c r="F258" s="197"/>
      <c r="G258" s="197"/>
      <c r="H258" s="197"/>
      <c r="I258" s="197"/>
      <c r="U258" s="762"/>
      <c r="V258" s="761"/>
      <c r="W258" s="760"/>
      <c r="X258" s="791"/>
      <c r="Y258" s="791"/>
      <c r="Z258" s="791"/>
      <c r="AA258" s="791"/>
      <c r="AB258" s="791"/>
      <c r="AC258" s="791"/>
      <c r="AD258" s="791"/>
      <c r="AE258" s="791"/>
      <c r="AF258" s="791"/>
      <c r="AG258" s="791"/>
      <c r="AH258" s="791"/>
      <c r="AI258" s="791"/>
    </row>
    <row r="259" spans="1:35" ht="8.85" customHeight="1">
      <c r="A259" s="197"/>
      <c r="B259" s="197"/>
      <c r="C259" s="197"/>
      <c r="D259" s="197"/>
      <c r="E259" s="197"/>
      <c r="F259" s="197"/>
      <c r="G259" s="197"/>
      <c r="H259" s="197"/>
      <c r="I259" s="197"/>
      <c r="U259" s="762"/>
      <c r="V259" s="761"/>
      <c r="W259" s="760"/>
      <c r="X259" s="791"/>
      <c r="Y259" s="791"/>
      <c r="Z259" s="791"/>
      <c r="AA259" s="791"/>
      <c r="AB259" s="791"/>
      <c r="AC259" s="791"/>
      <c r="AD259" s="791"/>
      <c r="AE259" s="791"/>
      <c r="AF259" s="791"/>
      <c r="AG259" s="791"/>
      <c r="AH259" s="791"/>
      <c r="AI259" s="791"/>
    </row>
    <row r="260" spans="1:35" ht="8.85" customHeight="1">
      <c r="A260" s="197"/>
      <c r="B260" s="197"/>
      <c r="C260" s="197"/>
      <c r="D260" s="197"/>
      <c r="E260" s="197"/>
      <c r="F260" s="197"/>
      <c r="G260" s="197"/>
      <c r="H260" s="197"/>
      <c r="I260" s="197"/>
      <c r="U260" s="762"/>
      <c r="V260" s="761"/>
      <c r="W260" s="760"/>
      <c r="X260" s="791"/>
      <c r="Y260" s="791"/>
      <c r="Z260" s="791"/>
      <c r="AA260" s="791"/>
      <c r="AB260" s="791"/>
      <c r="AC260" s="791"/>
      <c r="AD260" s="791"/>
      <c r="AE260" s="791"/>
      <c r="AF260" s="791"/>
      <c r="AG260" s="791"/>
      <c r="AH260" s="791"/>
      <c r="AI260" s="791"/>
    </row>
    <row r="261" spans="1:35" ht="8.85" customHeight="1">
      <c r="A261" s="197"/>
      <c r="B261" s="197"/>
      <c r="C261" s="197"/>
      <c r="D261" s="197"/>
      <c r="E261" s="197"/>
      <c r="F261" s="197"/>
      <c r="G261" s="197"/>
      <c r="H261" s="197"/>
      <c r="I261" s="197"/>
      <c r="U261" s="762"/>
      <c r="V261" s="761"/>
      <c r="W261" s="760"/>
      <c r="X261" s="791"/>
      <c r="Y261" s="791"/>
      <c r="Z261" s="791"/>
      <c r="AA261" s="791"/>
      <c r="AB261" s="791"/>
      <c r="AC261" s="791"/>
      <c r="AD261" s="791"/>
      <c r="AE261" s="791"/>
      <c r="AF261" s="791"/>
      <c r="AG261" s="791"/>
      <c r="AH261" s="791"/>
      <c r="AI261" s="791"/>
    </row>
    <row r="262" spans="1:35" ht="8.85" customHeight="1">
      <c r="A262" s="197"/>
      <c r="B262" s="197"/>
      <c r="C262" s="197"/>
      <c r="D262" s="197"/>
      <c r="E262" s="197"/>
      <c r="F262" s="197"/>
      <c r="G262" s="197"/>
      <c r="H262" s="197"/>
      <c r="I262" s="197"/>
      <c r="U262" s="762"/>
      <c r="V262" s="761"/>
      <c r="W262" s="760"/>
      <c r="X262" s="791"/>
      <c r="Y262" s="791"/>
      <c r="Z262" s="791"/>
      <c r="AA262" s="791"/>
      <c r="AB262" s="791"/>
      <c r="AC262" s="791"/>
      <c r="AD262" s="791"/>
      <c r="AE262" s="791"/>
      <c r="AF262" s="791"/>
      <c r="AG262" s="791"/>
      <c r="AH262" s="791"/>
      <c r="AI262" s="791"/>
    </row>
    <row r="263" spans="1:35" ht="8.85" customHeight="1">
      <c r="A263" s="197"/>
      <c r="B263" s="197"/>
      <c r="C263" s="197"/>
      <c r="D263" s="197"/>
      <c r="E263" s="197"/>
      <c r="F263" s="197"/>
      <c r="G263" s="197"/>
      <c r="H263" s="197"/>
      <c r="I263" s="197"/>
      <c r="U263" s="762"/>
      <c r="V263" s="761"/>
      <c r="W263" s="760"/>
      <c r="X263" s="791"/>
      <c r="Y263" s="791"/>
      <c r="Z263" s="791"/>
      <c r="AA263" s="791"/>
      <c r="AB263" s="791"/>
      <c r="AC263" s="791"/>
      <c r="AD263" s="791"/>
      <c r="AE263" s="791"/>
      <c r="AF263" s="791"/>
      <c r="AG263" s="791"/>
      <c r="AH263" s="791"/>
      <c r="AI263" s="791"/>
    </row>
    <row r="264" spans="1:35" ht="8.85" customHeight="1">
      <c r="A264" s="197"/>
      <c r="B264" s="197"/>
      <c r="C264" s="197"/>
      <c r="D264" s="197"/>
      <c r="E264" s="197"/>
      <c r="F264" s="197"/>
      <c r="G264" s="197"/>
      <c r="H264" s="197"/>
      <c r="I264" s="197"/>
      <c r="U264" s="762"/>
      <c r="V264" s="761"/>
      <c r="W264" s="760"/>
      <c r="X264" s="791"/>
      <c r="Y264" s="791"/>
      <c r="Z264" s="791"/>
      <c r="AA264" s="791"/>
      <c r="AB264" s="791"/>
      <c r="AC264" s="791"/>
      <c r="AD264" s="791"/>
      <c r="AE264" s="791"/>
      <c r="AF264" s="791"/>
      <c r="AG264" s="791"/>
      <c r="AH264" s="791"/>
      <c r="AI264" s="791"/>
    </row>
    <row r="265" spans="1:35" ht="8.85" customHeight="1">
      <c r="A265" s="197"/>
      <c r="B265" s="197"/>
      <c r="C265" s="197"/>
      <c r="D265" s="197"/>
      <c r="E265" s="197"/>
      <c r="F265" s="197"/>
      <c r="G265" s="197"/>
      <c r="H265" s="197"/>
      <c r="I265" s="197"/>
      <c r="U265" s="762"/>
      <c r="V265" s="761"/>
      <c r="W265" s="760"/>
      <c r="X265" s="791"/>
      <c r="Y265" s="791"/>
      <c r="Z265" s="791"/>
      <c r="AA265" s="791"/>
      <c r="AB265" s="791"/>
      <c r="AC265" s="791"/>
      <c r="AD265" s="791"/>
      <c r="AE265" s="791"/>
      <c r="AF265" s="791"/>
      <c r="AG265" s="791"/>
      <c r="AH265" s="791"/>
      <c r="AI265" s="791"/>
    </row>
    <row r="266" spans="1:35" ht="8.85" customHeight="1">
      <c r="A266" s="197"/>
      <c r="B266" s="197"/>
      <c r="C266" s="197"/>
      <c r="D266" s="197"/>
      <c r="E266" s="197"/>
      <c r="F266" s="197"/>
      <c r="G266" s="197"/>
      <c r="H266" s="197"/>
      <c r="I266" s="197"/>
      <c r="U266" s="762"/>
      <c r="V266" s="761"/>
      <c r="W266" s="760"/>
      <c r="X266" s="791"/>
      <c r="Y266" s="791"/>
      <c r="Z266" s="791"/>
      <c r="AA266" s="791"/>
      <c r="AB266" s="791"/>
      <c r="AC266" s="791"/>
      <c r="AD266" s="791"/>
      <c r="AE266" s="791"/>
      <c r="AF266" s="791"/>
      <c r="AG266" s="791"/>
      <c r="AH266" s="791"/>
      <c r="AI266" s="791"/>
    </row>
    <row r="267" spans="1:35" ht="8.85" customHeight="1">
      <c r="A267" s="197"/>
      <c r="B267" s="197"/>
      <c r="C267" s="197"/>
      <c r="D267" s="197"/>
      <c r="E267" s="197"/>
      <c r="F267" s="197"/>
      <c r="G267" s="197"/>
      <c r="H267" s="197"/>
      <c r="I267" s="197"/>
      <c r="U267" s="762"/>
      <c r="V267" s="761"/>
      <c r="W267" s="760"/>
      <c r="X267" s="791"/>
      <c r="Y267" s="791"/>
      <c r="Z267" s="791"/>
      <c r="AA267" s="791"/>
      <c r="AB267" s="791"/>
      <c r="AC267" s="791"/>
      <c r="AD267" s="791"/>
      <c r="AE267" s="791"/>
      <c r="AF267" s="791"/>
      <c r="AG267" s="791"/>
      <c r="AH267" s="791"/>
      <c r="AI267" s="791"/>
    </row>
    <row r="268" spans="1:35" ht="8.85" customHeight="1">
      <c r="A268" s="197"/>
      <c r="B268" s="197"/>
      <c r="C268" s="197"/>
      <c r="D268" s="197"/>
      <c r="E268" s="197"/>
      <c r="F268" s="197"/>
      <c r="G268" s="197"/>
      <c r="H268" s="197"/>
      <c r="I268" s="197"/>
      <c r="U268" s="762"/>
      <c r="V268" s="761"/>
      <c r="W268" s="760"/>
      <c r="X268" s="791"/>
      <c r="Y268" s="791"/>
      <c r="Z268" s="791"/>
      <c r="AA268" s="791"/>
      <c r="AB268" s="791"/>
      <c r="AC268" s="791"/>
      <c r="AD268" s="791"/>
      <c r="AE268" s="791"/>
      <c r="AF268" s="791"/>
      <c r="AG268" s="791"/>
      <c r="AH268" s="791"/>
      <c r="AI268" s="791"/>
    </row>
    <row r="269" spans="1:35" ht="8.85" customHeight="1">
      <c r="A269" s="197"/>
      <c r="B269" s="197"/>
      <c r="C269" s="197"/>
      <c r="D269" s="197"/>
      <c r="E269" s="197"/>
      <c r="F269" s="197"/>
      <c r="G269" s="197"/>
      <c r="H269" s="197"/>
      <c r="I269" s="197"/>
      <c r="U269" s="762"/>
      <c r="V269" s="761"/>
      <c r="W269" s="760"/>
      <c r="X269" s="791"/>
      <c r="Y269" s="791"/>
      <c r="Z269" s="791"/>
      <c r="AA269" s="791"/>
      <c r="AB269" s="791"/>
      <c r="AC269" s="791"/>
      <c r="AD269" s="791"/>
      <c r="AE269" s="791"/>
      <c r="AF269" s="791"/>
      <c r="AG269" s="791"/>
      <c r="AH269" s="791"/>
      <c r="AI269" s="791"/>
    </row>
    <row r="270" spans="1:35" ht="8.85" customHeight="1">
      <c r="A270" s="197"/>
      <c r="B270" s="197"/>
      <c r="C270" s="197"/>
      <c r="D270" s="197"/>
      <c r="E270" s="197"/>
      <c r="F270" s="197"/>
      <c r="G270" s="197"/>
      <c r="H270" s="197"/>
      <c r="I270" s="197"/>
      <c r="U270" s="762"/>
      <c r="V270" s="761"/>
      <c r="W270" s="760"/>
      <c r="X270" s="791"/>
      <c r="Y270" s="791"/>
      <c r="Z270" s="791"/>
      <c r="AA270" s="791"/>
      <c r="AB270" s="791"/>
      <c r="AC270" s="791"/>
      <c r="AD270" s="791"/>
      <c r="AE270" s="791"/>
      <c r="AF270" s="791"/>
      <c r="AG270" s="791"/>
      <c r="AH270" s="791"/>
      <c r="AI270" s="791"/>
    </row>
    <row r="271" spans="1:35" ht="8.85" customHeight="1">
      <c r="A271" s="197"/>
      <c r="B271" s="197"/>
      <c r="C271" s="197"/>
      <c r="D271" s="197"/>
      <c r="E271" s="197"/>
      <c r="F271" s="197"/>
      <c r="G271" s="197"/>
      <c r="H271" s="197"/>
      <c r="I271" s="197"/>
      <c r="U271" s="762"/>
      <c r="V271" s="761"/>
      <c r="W271" s="760"/>
      <c r="X271" s="791"/>
      <c r="Y271" s="791"/>
      <c r="Z271" s="791"/>
      <c r="AA271" s="791"/>
      <c r="AB271" s="791"/>
      <c r="AC271" s="791"/>
      <c r="AD271" s="791"/>
      <c r="AE271" s="791"/>
      <c r="AF271" s="791"/>
      <c r="AG271" s="791"/>
      <c r="AH271" s="791"/>
      <c r="AI271" s="791"/>
    </row>
    <row r="272" spans="1:35" ht="8.85" customHeight="1">
      <c r="A272" s="197"/>
      <c r="B272" s="197"/>
      <c r="C272" s="197"/>
      <c r="D272" s="197"/>
      <c r="E272" s="197"/>
      <c r="F272" s="197"/>
      <c r="G272" s="197"/>
      <c r="H272" s="197"/>
      <c r="I272" s="197"/>
      <c r="U272" s="762"/>
      <c r="V272" s="761"/>
      <c r="W272" s="760"/>
      <c r="X272" s="791"/>
      <c r="Y272" s="791"/>
      <c r="Z272" s="791"/>
      <c r="AA272" s="791"/>
      <c r="AB272" s="791"/>
      <c r="AC272" s="791"/>
      <c r="AD272" s="791"/>
      <c r="AE272" s="791"/>
      <c r="AF272" s="791"/>
      <c r="AG272" s="791"/>
      <c r="AH272" s="791"/>
      <c r="AI272" s="791"/>
    </row>
    <row r="273" spans="1:35" ht="8.85" customHeight="1">
      <c r="A273" s="197"/>
      <c r="B273" s="197"/>
      <c r="C273" s="197"/>
      <c r="D273" s="197"/>
      <c r="E273" s="197"/>
      <c r="F273" s="197"/>
      <c r="G273" s="197"/>
      <c r="H273" s="197"/>
      <c r="I273" s="197"/>
      <c r="U273" s="762"/>
      <c r="V273" s="761"/>
      <c r="W273" s="760"/>
      <c r="X273" s="791"/>
      <c r="Y273" s="791"/>
      <c r="Z273" s="791"/>
      <c r="AA273" s="791"/>
      <c r="AB273" s="791"/>
      <c r="AC273" s="791"/>
      <c r="AD273" s="791"/>
      <c r="AE273" s="791"/>
      <c r="AF273" s="791"/>
      <c r="AG273" s="791"/>
      <c r="AH273" s="791"/>
      <c r="AI273" s="791"/>
    </row>
    <row r="274" spans="1:35" ht="8.85" customHeight="1">
      <c r="A274" s="197"/>
      <c r="B274" s="197"/>
      <c r="C274" s="197"/>
      <c r="D274" s="197"/>
      <c r="E274" s="197"/>
      <c r="F274" s="197"/>
      <c r="G274" s="197"/>
      <c r="H274" s="197"/>
      <c r="I274" s="197"/>
      <c r="U274" s="762"/>
      <c r="V274" s="761"/>
      <c r="W274" s="760"/>
      <c r="X274" s="791"/>
      <c r="Y274" s="791"/>
      <c r="Z274" s="791"/>
      <c r="AA274" s="791"/>
      <c r="AB274" s="791"/>
      <c r="AC274" s="791"/>
      <c r="AD274" s="791"/>
      <c r="AE274" s="791"/>
      <c r="AF274" s="791"/>
      <c r="AG274" s="791"/>
      <c r="AH274" s="791"/>
      <c r="AI274" s="791"/>
    </row>
    <row r="275" spans="1:35" ht="8.85" customHeight="1">
      <c r="A275" s="197"/>
      <c r="B275" s="197"/>
      <c r="C275" s="197"/>
      <c r="D275" s="197"/>
      <c r="E275" s="197"/>
      <c r="F275" s="197"/>
      <c r="G275" s="197"/>
      <c r="H275" s="197"/>
      <c r="I275" s="197"/>
      <c r="U275" s="762"/>
      <c r="V275" s="761"/>
      <c r="W275" s="760"/>
      <c r="X275" s="791"/>
      <c r="Y275" s="791"/>
      <c r="Z275" s="791"/>
      <c r="AA275" s="791"/>
      <c r="AB275" s="791"/>
      <c r="AC275" s="791"/>
      <c r="AD275" s="791"/>
      <c r="AE275" s="791"/>
      <c r="AF275" s="791"/>
      <c r="AG275" s="791"/>
      <c r="AH275" s="791"/>
      <c r="AI275" s="791"/>
    </row>
    <row r="276" spans="1:35" ht="8.85" customHeight="1">
      <c r="A276" s="197"/>
      <c r="B276" s="197"/>
      <c r="C276" s="197"/>
      <c r="D276" s="197"/>
      <c r="E276" s="197"/>
      <c r="F276" s="197"/>
      <c r="G276" s="197"/>
      <c r="H276" s="197"/>
      <c r="I276" s="197"/>
      <c r="U276" s="762"/>
      <c r="V276" s="761"/>
      <c r="W276" s="760"/>
      <c r="X276" s="791"/>
      <c r="Y276" s="791"/>
      <c r="Z276" s="791"/>
      <c r="AA276" s="791"/>
      <c r="AB276" s="791"/>
      <c r="AC276" s="791"/>
      <c r="AD276" s="791"/>
      <c r="AE276" s="791"/>
      <c r="AF276" s="791"/>
      <c r="AG276" s="791"/>
      <c r="AH276" s="791"/>
      <c r="AI276" s="791"/>
    </row>
    <row r="277" spans="1:35" ht="8.85" customHeight="1">
      <c r="A277" s="197"/>
      <c r="B277" s="197"/>
      <c r="C277" s="197"/>
      <c r="D277" s="197"/>
      <c r="E277" s="197"/>
      <c r="F277" s="197"/>
      <c r="G277" s="197"/>
      <c r="H277" s="197"/>
      <c r="I277" s="197"/>
      <c r="U277" s="762"/>
      <c r="V277" s="761"/>
      <c r="W277" s="760"/>
      <c r="X277" s="791"/>
      <c r="Y277" s="791"/>
      <c r="Z277" s="791"/>
      <c r="AA277" s="791"/>
      <c r="AB277" s="791"/>
      <c r="AC277" s="791"/>
      <c r="AD277" s="791"/>
      <c r="AE277" s="791"/>
      <c r="AF277" s="791"/>
      <c r="AG277" s="791"/>
      <c r="AH277" s="791"/>
      <c r="AI277" s="791"/>
    </row>
    <row r="278" spans="1:35" ht="8.85" customHeight="1">
      <c r="A278" s="197"/>
      <c r="B278" s="197"/>
      <c r="C278" s="197"/>
      <c r="D278" s="197"/>
      <c r="E278" s="197"/>
      <c r="F278" s="197"/>
      <c r="G278" s="197"/>
      <c r="H278" s="197"/>
      <c r="I278" s="197"/>
      <c r="U278" s="762"/>
      <c r="V278" s="761"/>
      <c r="W278" s="760"/>
      <c r="X278" s="791"/>
      <c r="Y278" s="791"/>
      <c r="Z278" s="791"/>
      <c r="AA278" s="791"/>
      <c r="AB278" s="791"/>
      <c r="AC278" s="791"/>
      <c r="AD278" s="791"/>
      <c r="AE278" s="791"/>
      <c r="AF278" s="791"/>
      <c r="AG278" s="791"/>
      <c r="AH278" s="791"/>
      <c r="AI278" s="791"/>
    </row>
    <row r="279" spans="1:35" ht="8.85" customHeight="1">
      <c r="A279" s="197"/>
      <c r="B279" s="197"/>
      <c r="C279" s="197"/>
      <c r="D279" s="197"/>
      <c r="E279" s="197"/>
      <c r="F279" s="197"/>
      <c r="G279" s="197"/>
      <c r="H279" s="197"/>
      <c r="I279" s="197"/>
      <c r="U279" s="762"/>
      <c r="V279" s="761"/>
      <c r="W279" s="760"/>
      <c r="X279" s="791"/>
      <c r="Y279" s="791"/>
      <c r="Z279" s="791"/>
      <c r="AA279" s="791"/>
      <c r="AB279" s="791"/>
      <c r="AC279" s="791"/>
      <c r="AD279" s="791"/>
      <c r="AE279" s="791"/>
      <c r="AF279" s="791"/>
      <c r="AG279" s="791"/>
      <c r="AH279" s="791"/>
      <c r="AI279" s="791"/>
    </row>
    <row r="280" spans="1:35" ht="8.85" customHeight="1">
      <c r="A280" s="197"/>
      <c r="B280" s="197"/>
      <c r="C280" s="197"/>
      <c r="D280" s="197"/>
      <c r="E280" s="197"/>
      <c r="F280" s="197"/>
      <c r="G280" s="197"/>
      <c r="H280" s="197"/>
      <c r="I280" s="197"/>
      <c r="U280" s="762"/>
      <c r="V280" s="761"/>
      <c r="W280" s="760"/>
      <c r="X280" s="791"/>
      <c r="Y280" s="791"/>
      <c r="Z280" s="791"/>
      <c r="AA280" s="791"/>
      <c r="AB280" s="791"/>
      <c r="AC280" s="791"/>
      <c r="AD280" s="791"/>
      <c r="AE280" s="791"/>
      <c r="AF280" s="791"/>
      <c r="AG280" s="791"/>
      <c r="AH280" s="791"/>
      <c r="AI280" s="791"/>
    </row>
    <row r="281" spans="1:35" ht="8.85" customHeight="1">
      <c r="A281" s="197"/>
      <c r="B281" s="197"/>
      <c r="C281" s="197"/>
      <c r="D281" s="197"/>
      <c r="E281" s="197"/>
      <c r="F281" s="197"/>
      <c r="G281" s="197"/>
      <c r="H281" s="197"/>
      <c r="I281" s="197"/>
      <c r="M281" s="792"/>
      <c r="U281" s="762"/>
      <c r="V281" s="761"/>
      <c r="W281" s="760"/>
      <c r="X281" s="791"/>
      <c r="Y281" s="791"/>
      <c r="Z281" s="791"/>
      <c r="AA281" s="791"/>
      <c r="AB281" s="791"/>
      <c r="AC281" s="791"/>
      <c r="AD281" s="791"/>
      <c r="AE281" s="791"/>
      <c r="AF281" s="791"/>
      <c r="AG281" s="791"/>
      <c r="AH281" s="791"/>
      <c r="AI281" s="791"/>
    </row>
    <row r="282" spans="1:35" ht="8.85" customHeight="1">
      <c r="A282" s="197"/>
      <c r="B282" s="197"/>
      <c r="C282" s="197"/>
      <c r="D282" s="197"/>
      <c r="E282" s="197"/>
      <c r="F282" s="197"/>
      <c r="G282" s="197"/>
      <c r="H282" s="197"/>
      <c r="I282" s="197"/>
      <c r="U282" s="762"/>
      <c r="V282" s="761"/>
      <c r="W282" s="760"/>
      <c r="X282" s="791"/>
      <c r="Y282" s="791"/>
      <c r="Z282" s="791"/>
      <c r="AA282" s="791"/>
      <c r="AB282" s="791"/>
      <c r="AC282" s="791"/>
      <c r="AD282" s="791"/>
      <c r="AE282" s="791"/>
      <c r="AF282" s="791"/>
      <c r="AG282" s="791"/>
      <c r="AH282" s="791"/>
      <c r="AI282" s="791"/>
    </row>
    <row r="283" spans="1:35" ht="8.85" customHeight="1">
      <c r="A283" s="197"/>
      <c r="B283" s="197"/>
      <c r="C283" s="197"/>
      <c r="D283" s="197"/>
      <c r="E283" s="197"/>
      <c r="F283" s="197"/>
      <c r="G283" s="197"/>
      <c r="H283" s="197"/>
      <c r="I283" s="197"/>
      <c r="U283" s="762"/>
      <c r="V283" s="761"/>
      <c r="W283" s="760"/>
      <c r="X283" s="791"/>
      <c r="Y283" s="791"/>
      <c r="Z283" s="791"/>
      <c r="AA283" s="791"/>
      <c r="AB283" s="791"/>
      <c r="AC283" s="791"/>
      <c r="AD283" s="791"/>
      <c r="AE283" s="791"/>
      <c r="AF283" s="791"/>
      <c r="AG283" s="791"/>
      <c r="AH283" s="791"/>
      <c r="AI283" s="791"/>
    </row>
    <row r="284" spans="1:35" ht="8.85" customHeight="1">
      <c r="A284" s="197"/>
      <c r="B284" s="197"/>
      <c r="C284" s="197"/>
      <c r="D284" s="197"/>
      <c r="E284" s="197"/>
      <c r="F284" s="197"/>
      <c r="G284" s="197"/>
      <c r="H284" s="197"/>
      <c r="I284" s="197"/>
      <c r="U284" s="762"/>
      <c r="V284" s="761"/>
      <c r="W284" s="760"/>
      <c r="X284" s="791"/>
      <c r="Y284" s="791"/>
      <c r="Z284" s="791"/>
      <c r="AA284" s="791"/>
      <c r="AB284" s="791"/>
      <c r="AC284" s="791"/>
      <c r="AD284" s="791"/>
      <c r="AE284" s="791"/>
      <c r="AF284" s="791"/>
      <c r="AG284" s="791"/>
      <c r="AH284" s="791"/>
      <c r="AI284" s="791"/>
    </row>
    <row r="285" spans="1:35" ht="8.85" customHeight="1">
      <c r="A285" s="197"/>
      <c r="B285" s="197"/>
      <c r="C285" s="197"/>
      <c r="D285" s="197"/>
      <c r="E285" s="197"/>
      <c r="F285" s="197"/>
      <c r="G285" s="197"/>
      <c r="H285" s="197"/>
      <c r="I285" s="197"/>
      <c r="U285" s="762"/>
      <c r="V285" s="761"/>
      <c r="W285" s="760"/>
      <c r="X285" s="791"/>
      <c r="Y285" s="791"/>
      <c r="Z285" s="791"/>
      <c r="AA285" s="791"/>
      <c r="AB285" s="791"/>
      <c r="AC285" s="791"/>
      <c r="AD285" s="791"/>
      <c r="AE285" s="791"/>
      <c r="AF285" s="791"/>
      <c r="AG285" s="791"/>
      <c r="AH285" s="791"/>
      <c r="AI285" s="791"/>
    </row>
    <row r="286" spans="1:35" ht="8.85" customHeight="1">
      <c r="A286" s="197"/>
      <c r="B286" s="197"/>
      <c r="C286" s="197"/>
      <c r="D286" s="197"/>
      <c r="E286" s="197"/>
      <c r="F286" s="197"/>
      <c r="G286" s="197"/>
      <c r="H286" s="197"/>
      <c r="I286" s="197"/>
      <c r="U286" s="762"/>
      <c r="V286" s="761"/>
      <c r="W286" s="760"/>
      <c r="X286" s="791"/>
      <c r="Y286" s="791"/>
      <c r="Z286" s="791"/>
      <c r="AA286" s="791"/>
      <c r="AB286" s="791"/>
      <c r="AC286" s="791"/>
      <c r="AD286" s="791"/>
      <c r="AE286" s="791"/>
      <c r="AF286" s="791"/>
      <c r="AG286" s="791"/>
      <c r="AH286" s="791"/>
      <c r="AI286" s="791"/>
    </row>
    <row r="287" spans="1:35" ht="8.85" customHeight="1">
      <c r="A287" s="197"/>
      <c r="B287" s="197"/>
      <c r="C287" s="197"/>
      <c r="D287" s="197"/>
      <c r="E287" s="197"/>
      <c r="F287" s="197"/>
      <c r="G287" s="197"/>
      <c r="H287" s="197"/>
      <c r="I287" s="197"/>
      <c r="U287" s="762"/>
      <c r="V287" s="761"/>
      <c r="W287" s="760"/>
      <c r="X287" s="791"/>
      <c r="Y287" s="791"/>
      <c r="Z287" s="791"/>
      <c r="AA287" s="791"/>
      <c r="AB287" s="791"/>
      <c r="AC287" s="791"/>
      <c r="AD287" s="791"/>
      <c r="AE287" s="791"/>
      <c r="AF287" s="791"/>
      <c r="AG287" s="791"/>
      <c r="AH287" s="791"/>
      <c r="AI287" s="791"/>
    </row>
    <row r="288" spans="1:35" ht="8.85" customHeight="1">
      <c r="A288" s="197"/>
      <c r="B288" s="197"/>
      <c r="C288" s="197"/>
      <c r="D288" s="197"/>
      <c r="E288" s="197"/>
      <c r="F288" s="197"/>
      <c r="G288" s="197"/>
      <c r="H288" s="197"/>
      <c r="I288" s="197"/>
      <c r="U288" s="762"/>
      <c r="V288" s="761"/>
      <c r="W288" s="760"/>
      <c r="X288" s="791"/>
      <c r="Y288" s="791"/>
      <c r="Z288" s="791"/>
      <c r="AA288" s="791"/>
      <c r="AB288" s="791"/>
      <c r="AC288" s="791"/>
      <c r="AD288" s="791"/>
      <c r="AE288" s="791"/>
      <c r="AF288" s="791"/>
      <c r="AG288" s="791"/>
      <c r="AH288" s="791"/>
      <c r="AI288" s="791"/>
    </row>
    <row r="289" spans="1:35" ht="8.85" customHeight="1">
      <c r="A289" s="197"/>
      <c r="B289" s="197"/>
      <c r="C289" s="197"/>
      <c r="D289" s="197"/>
      <c r="E289" s="197"/>
      <c r="F289" s="197"/>
      <c r="G289" s="197"/>
      <c r="H289" s="197"/>
      <c r="I289" s="197"/>
      <c r="U289" s="762"/>
      <c r="V289" s="761"/>
      <c r="W289" s="760"/>
      <c r="X289" s="791"/>
      <c r="Y289" s="791"/>
      <c r="Z289" s="791"/>
      <c r="AA289" s="791"/>
      <c r="AB289" s="791"/>
      <c r="AC289" s="791"/>
      <c r="AD289" s="791"/>
      <c r="AE289" s="791"/>
      <c r="AF289" s="791"/>
      <c r="AG289" s="791"/>
      <c r="AH289" s="791"/>
      <c r="AI289" s="791"/>
    </row>
    <row r="290" spans="1:35" ht="8.85" customHeight="1">
      <c r="A290" s="197"/>
      <c r="B290" s="197"/>
      <c r="C290" s="197"/>
      <c r="D290" s="197"/>
      <c r="E290" s="197"/>
      <c r="F290" s="197"/>
      <c r="G290" s="197"/>
      <c r="H290" s="197"/>
      <c r="I290" s="197"/>
      <c r="U290" s="762"/>
      <c r="V290" s="761"/>
      <c r="W290" s="760"/>
      <c r="X290" s="791"/>
      <c r="Y290" s="791"/>
      <c r="Z290" s="791"/>
      <c r="AA290" s="791"/>
      <c r="AB290" s="791"/>
      <c r="AC290" s="791"/>
      <c r="AD290" s="791"/>
      <c r="AE290" s="791"/>
      <c r="AF290" s="791"/>
      <c r="AG290" s="791"/>
      <c r="AH290" s="791"/>
      <c r="AI290" s="791"/>
    </row>
    <row r="291" spans="1:35" ht="8.85" customHeight="1">
      <c r="A291" s="197"/>
      <c r="B291" s="197"/>
      <c r="C291" s="197"/>
      <c r="D291" s="197"/>
      <c r="E291" s="197"/>
      <c r="F291" s="197"/>
      <c r="G291" s="197"/>
      <c r="H291" s="197"/>
      <c r="I291" s="197"/>
      <c r="U291" s="762"/>
      <c r="V291" s="761"/>
      <c r="W291" s="760"/>
      <c r="X291" s="791"/>
      <c r="Y291" s="791"/>
      <c r="Z291" s="791"/>
      <c r="AA291" s="791"/>
      <c r="AB291" s="791"/>
      <c r="AC291" s="791"/>
      <c r="AD291" s="791"/>
      <c r="AE291" s="791"/>
      <c r="AF291" s="791"/>
      <c r="AG291" s="791"/>
      <c r="AH291" s="791"/>
      <c r="AI291" s="791"/>
    </row>
    <row r="292" spans="1:35" ht="8.85" customHeight="1">
      <c r="A292" s="197"/>
      <c r="B292" s="197"/>
      <c r="C292" s="197"/>
      <c r="D292" s="197"/>
      <c r="E292" s="197"/>
      <c r="F292" s="197"/>
      <c r="G292" s="197"/>
      <c r="H292" s="197"/>
      <c r="I292" s="197"/>
      <c r="U292" s="762"/>
      <c r="V292" s="761"/>
      <c r="W292" s="760"/>
      <c r="X292" s="791"/>
      <c r="Y292" s="791"/>
      <c r="Z292" s="791"/>
      <c r="AA292" s="791"/>
      <c r="AB292" s="791"/>
      <c r="AC292" s="791"/>
      <c r="AD292" s="791"/>
      <c r="AE292" s="791"/>
      <c r="AF292" s="791"/>
      <c r="AG292" s="791"/>
      <c r="AH292" s="791"/>
      <c r="AI292" s="791"/>
    </row>
    <row r="293" spans="1:35" ht="8.85" customHeight="1">
      <c r="A293" s="197"/>
      <c r="B293" s="197"/>
      <c r="C293" s="197"/>
      <c r="D293" s="197"/>
      <c r="E293" s="197"/>
      <c r="F293" s="197"/>
      <c r="G293" s="197"/>
      <c r="H293" s="197"/>
      <c r="I293" s="197"/>
      <c r="U293" s="762"/>
      <c r="V293" s="761"/>
      <c r="W293" s="760"/>
      <c r="X293" s="791"/>
      <c r="Y293" s="791"/>
      <c r="Z293" s="791"/>
      <c r="AA293" s="791"/>
      <c r="AB293" s="791"/>
      <c r="AC293" s="791"/>
      <c r="AD293" s="791"/>
      <c r="AE293" s="791"/>
      <c r="AF293" s="791"/>
      <c r="AG293" s="791"/>
      <c r="AH293" s="791"/>
      <c r="AI293" s="791"/>
    </row>
    <row r="294" spans="1:35" ht="8.85" customHeight="1">
      <c r="A294" s="197"/>
      <c r="B294" s="197"/>
      <c r="C294" s="197"/>
      <c r="D294" s="197"/>
      <c r="E294" s="197"/>
      <c r="F294" s="197"/>
      <c r="G294" s="197"/>
      <c r="H294" s="197"/>
      <c r="I294" s="197"/>
      <c r="U294" s="762"/>
      <c r="V294" s="761"/>
      <c r="W294" s="760"/>
      <c r="X294" s="791"/>
      <c r="Y294" s="791"/>
      <c r="Z294" s="791"/>
      <c r="AA294" s="791"/>
      <c r="AB294" s="791"/>
      <c r="AC294" s="791"/>
      <c r="AD294" s="791"/>
      <c r="AE294" s="791"/>
      <c r="AF294" s="791"/>
      <c r="AG294" s="791"/>
      <c r="AH294" s="791"/>
      <c r="AI294" s="791"/>
    </row>
    <row r="295" spans="1:35" ht="8.85" customHeight="1">
      <c r="A295" s="197"/>
      <c r="B295" s="197"/>
      <c r="C295" s="197"/>
      <c r="D295" s="197"/>
      <c r="E295" s="197"/>
      <c r="F295" s="197"/>
      <c r="G295" s="197"/>
      <c r="H295" s="197"/>
      <c r="I295" s="197"/>
      <c r="U295" s="762"/>
      <c r="V295" s="761"/>
      <c r="W295" s="760"/>
      <c r="X295" s="791"/>
      <c r="Y295" s="791"/>
      <c r="Z295" s="791"/>
      <c r="AA295" s="791"/>
      <c r="AB295" s="791"/>
      <c r="AC295" s="791"/>
      <c r="AD295" s="791"/>
      <c r="AE295" s="791"/>
      <c r="AF295" s="791"/>
      <c r="AG295" s="791"/>
      <c r="AH295" s="791"/>
      <c r="AI295" s="791"/>
    </row>
    <row r="296" spans="1:35" ht="8.85" customHeight="1">
      <c r="A296" s="197"/>
      <c r="B296" s="197"/>
      <c r="C296" s="197"/>
      <c r="D296" s="197"/>
      <c r="E296" s="197"/>
      <c r="F296" s="197"/>
      <c r="G296" s="197"/>
      <c r="H296" s="197"/>
      <c r="I296" s="197"/>
      <c r="U296" s="762"/>
      <c r="V296" s="761"/>
      <c r="W296" s="760"/>
      <c r="X296" s="791"/>
      <c r="Y296" s="791"/>
      <c r="Z296" s="791"/>
      <c r="AA296" s="791"/>
      <c r="AB296" s="791"/>
      <c r="AC296" s="791"/>
      <c r="AD296" s="791"/>
      <c r="AE296" s="791"/>
      <c r="AF296" s="791"/>
      <c r="AG296" s="791"/>
      <c r="AH296" s="791"/>
      <c r="AI296" s="791"/>
    </row>
    <row r="297" spans="1:35" ht="8.85" customHeight="1">
      <c r="A297" s="197"/>
      <c r="B297" s="197"/>
      <c r="C297" s="197"/>
      <c r="D297" s="197"/>
      <c r="E297" s="197"/>
      <c r="F297" s="197"/>
      <c r="G297" s="197"/>
      <c r="H297" s="197"/>
      <c r="I297" s="197"/>
      <c r="U297" s="762"/>
      <c r="V297" s="761"/>
      <c r="W297" s="760"/>
      <c r="X297" s="791"/>
      <c r="Y297" s="791"/>
      <c r="Z297" s="791"/>
      <c r="AA297" s="791"/>
      <c r="AB297" s="791"/>
      <c r="AC297" s="791"/>
      <c r="AD297" s="791"/>
      <c r="AE297" s="791"/>
      <c r="AF297" s="791"/>
      <c r="AG297" s="791"/>
      <c r="AH297" s="791"/>
      <c r="AI297" s="791"/>
    </row>
    <row r="298" spans="1:35" ht="8.85" customHeight="1">
      <c r="A298" s="197"/>
      <c r="B298" s="197"/>
      <c r="C298" s="197"/>
      <c r="D298" s="197"/>
      <c r="E298" s="197"/>
      <c r="F298" s="197"/>
      <c r="G298" s="197"/>
      <c r="H298" s="197"/>
      <c r="I298" s="197"/>
      <c r="U298" s="762"/>
      <c r="V298" s="761"/>
      <c r="W298" s="760"/>
      <c r="X298" s="791"/>
      <c r="Y298" s="791"/>
      <c r="Z298" s="791"/>
      <c r="AA298" s="791"/>
      <c r="AB298" s="791"/>
      <c r="AC298" s="791"/>
      <c r="AD298" s="791"/>
      <c r="AE298" s="791"/>
      <c r="AF298" s="791"/>
      <c r="AG298" s="791"/>
      <c r="AH298" s="791"/>
      <c r="AI298" s="791"/>
    </row>
    <row r="299" spans="1:35" ht="8.85" customHeight="1">
      <c r="A299" s="197"/>
      <c r="B299" s="197"/>
      <c r="C299" s="197"/>
      <c r="D299" s="197"/>
      <c r="E299" s="197"/>
      <c r="F299" s="197"/>
      <c r="G299" s="197"/>
      <c r="H299" s="197"/>
      <c r="I299" s="197"/>
      <c r="U299" s="762"/>
      <c r="V299" s="761"/>
      <c r="W299" s="760"/>
      <c r="X299" s="791"/>
      <c r="Y299" s="791"/>
      <c r="Z299" s="791"/>
      <c r="AA299" s="791"/>
      <c r="AB299" s="791"/>
      <c r="AC299" s="791"/>
      <c r="AD299" s="791"/>
      <c r="AE299" s="791"/>
      <c r="AF299" s="791"/>
      <c r="AG299" s="791"/>
      <c r="AH299" s="791"/>
      <c r="AI299" s="791"/>
    </row>
    <row r="300" spans="1:35" ht="8.85" customHeight="1">
      <c r="A300" s="197"/>
      <c r="B300" s="197"/>
      <c r="C300" s="197"/>
      <c r="D300" s="197"/>
      <c r="E300" s="197"/>
      <c r="F300" s="197"/>
      <c r="G300" s="197"/>
      <c r="H300" s="197"/>
      <c r="I300" s="197"/>
      <c r="U300" s="762"/>
      <c r="V300" s="761"/>
      <c r="W300" s="760"/>
      <c r="X300" s="791"/>
      <c r="Y300" s="791"/>
      <c r="Z300" s="791"/>
      <c r="AA300" s="791"/>
      <c r="AB300" s="791"/>
      <c r="AC300" s="791"/>
      <c r="AD300" s="791"/>
      <c r="AE300" s="791"/>
      <c r="AF300" s="791"/>
      <c r="AG300" s="791"/>
      <c r="AH300" s="791"/>
      <c r="AI300" s="791"/>
    </row>
    <row r="301" spans="1:35" ht="8.85" customHeight="1">
      <c r="A301" s="197"/>
      <c r="B301" s="197"/>
      <c r="C301" s="197"/>
      <c r="D301" s="197"/>
      <c r="E301" s="197"/>
      <c r="F301" s="197"/>
      <c r="G301" s="197"/>
      <c r="H301" s="197"/>
      <c r="I301" s="197"/>
      <c r="U301" s="762"/>
      <c r="V301" s="761"/>
      <c r="W301" s="760"/>
      <c r="X301" s="791"/>
      <c r="Y301" s="791"/>
      <c r="Z301" s="791"/>
      <c r="AA301" s="791"/>
      <c r="AB301" s="791"/>
      <c r="AC301" s="791"/>
      <c r="AD301" s="791"/>
      <c r="AE301" s="791"/>
      <c r="AF301" s="791"/>
      <c r="AG301" s="791"/>
      <c r="AH301" s="791"/>
      <c r="AI301" s="791"/>
    </row>
    <row r="302" spans="1:35" ht="8.85" customHeight="1">
      <c r="A302" s="197"/>
      <c r="B302" s="197"/>
      <c r="C302" s="197"/>
      <c r="D302" s="197"/>
      <c r="E302" s="197"/>
      <c r="F302" s="197"/>
      <c r="G302" s="197"/>
      <c r="H302" s="197"/>
      <c r="I302" s="197"/>
      <c r="U302" s="762"/>
      <c r="V302" s="761"/>
      <c r="W302" s="760"/>
      <c r="X302" s="791"/>
      <c r="Y302" s="791"/>
      <c r="Z302" s="791"/>
      <c r="AA302" s="791"/>
      <c r="AB302" s="791"/>
      <c r="AC302" s="791"/>
      <c r="AD302" s="791"/>
      <c r="AE302" s="791"/>
      <c r="AF302" s="791"/>
      <c r="AG302" s="791"/>
      <c r="AH302" s="791"/>
      <c r="AI302" s="791"/>
    </row>
    <row r="303" spans="1:35" ht="8.85" customHeight="1">
      <c r="A303" s="197"/>
      <c r="B303" s="197"/>
      <c r="C303" s="197"/>
      <c r="D303" s="197"/>
      <c r="E303" s="197"/>
      <c r="F303" s="197"/>
      <c r="G303" s="197"/>
      <c r="H303" s="197"/>
      <c r="I303" s="197"/>
      <c r="U303" s="762"/>
      <c r="V303" s="761"/>
      <c r="W303" s="760"/>
      <c r="X303" s="791"/>
      <c r="Y303" s="791"/>
      <c r="Z303" s="791"/>
      <c r="AA303" s="791"/>
      <c r="AB303" s="791"/>
      <c r="AC303" s="791"/>
      <c r="AD303" s="791"/>
      <c r="AE303" s="791"/>
      <c r="AF303" s="791"/>
      <c r="AG303" s="791"/>
      <c r="AH303" s="791"/>
      <c r="AI303" s="791"/>
    </row>
    <row r="304" spans="1:35" ht="8.85" customHeight="1">
      <c r="A304" s="197"/>
      <c r="B304" s="197"/>
      <c r="C304" s="197"/>
      <c r="D304" s="197"/>
      <c r="E304" s="197"/>
      <c r="F304" s="197"/>
      <c r="G304" s="197"/>
      <c r="H304" s="197"/>
      <c r="I304" s="197"/>
      <c r="U304" s="762"/>
      <c r="V304" s="761"/>
      <c r="W304" s="760"/>
      <c r="X304" s="791"/>
      <c r="Y304" s="791"/>
      <c r="Z304" s="791"/>
      <c r="AA304" s="791"/>
      <c r="AB304" s="791"/>
      <c r="AC304" s="791"/>
      <c r="AD304" s="791"/>
      <c r="AE304" s="791"/>
      <c r="AF304" s="791"/>
      <c r="AG304" s="791"/>
      <c r="AH304" s="791"/>
      <c r="AI304" s="791"/>
    </row>
    <row r="305" spans="1:35" ht="8.85" customHeight="1">
      <c r="A305" s="197"/>
      <c r="B305" s="197"/>
      <c r="C305" s="197"/>
      <c r="D305" s="197"/>
      <c r="E305" s="197"/>
      <c r="F305" s="197"/>
      <c r="G305" s="197"/>
      <c r="H305" s="197"/>
      <c r="I305" s="197"/>
      <c r="U305" s="762"/>
      <c r="V305" s="761"/>
      <c r="W305" s="760"/>
      <c r="X305" s="791"/>
      <c r="Y305" s="791"/>
      <c r="Z305" s="791"/>
      <c r="AA305" s="791"/>
      <c r="AB305" s="791"/>
      <c r="AC305" s="791"/>
      <c r="AD305" s="791"/>
      <c r="AE305" s="791"/>
      <c r="AF305" s="791"/>
      <c r="AG305" s="791"/>
      <c r="AH305" s="791"/>
      <c r="AI305" s="791"/>
    </row>
    <row r="306" spans="1:35" ht="8.85" customHeight="1">
      <c r="A306" s="197"/>
      <c r="B306" s="197"/>
      <c r="C306" s="197"/>
      <c r="D306" s="197"/>
      <c r="E306" s="197"/>
      <c r="F306" s="197"/>
      <c r="G306" s="197"/>
      <c r="H306" s="197"/>
      <c r="I306" s="197"/>
      <c r="U306" s="762"/>
      <c r="V306" s="761"/>
      <c r="W306" s="760"/>
      <c r="X306" s="791"/>
      <c r="Y306" s="791"/>
      <c r="Z306" s="791"/>
      <c r="AA306" s="791"/>
      <c r="AB306" s="791"/>
      <c r="AC306" s="791"/>
      <c r="AD306" s="791"/>
      <c r="AE306" s="791"/>
      <c r="AF306" s="791"/>
      <c r="AG306" s="791"/>
      <c r="AH306" s="791"/>
      <c r="AI306" s="791"/>
    </row>
    <row r="307" spans="1:35" ht="8.85" customHeight="1">
      <c r="A307" s="197"/>
      <c r="B307" s="197"/>
      <c r="C307" s="197"/>
      <c r="D307" s="197"/>
      <c r="E307" s="197"/>
      <c r="F307" s="197"/>
      <c r="G307" s="197"/>
      <c r="H307" s="197"/>
      <c r="I307" s="197"/>
      <c r="U307" s="762"/>
      <c r="V307" s="761"/>
      <c r="W307" s="760"/>
      <c r="X307" s="791"/>
      <c r="Y307" s="791"/>
      <c r="Z307" s="791"/>
      <c r="AA307" s="791"/>
      <c r="AB307" s="791"/>
      <c r="AC307" s="791"/>
      <c r="AD307" s="791"/>
      <c r="AE307" s="791"/>
      <c r="AF307" s="791"/>
      <c r="AG307" s="791"/>
      <c r="AH307" s="791"/>
      <c r="AI307" s="791"/>
    </row>
    <row r="308" spans="1:35" ht="8.85" customHeight="1">
      <c r="A308" s="197"/>
      <c r="B308" s="197"/>
      <c r="C308" s="197"/>
      <c r="D308" s="197"/>
      <c r="E308" s="197"/>
      <c r="F308" s="197"/>
      <c r="G308" s="197"/>
      <c r="H308" s="197"/>
      <c r="I308" s="197"/>
      <c r="U308" s="762"/>
      <c r="V308" s="761"/>
      <c r="W308" s="760"/>
      <c r="X308" s="791"/>
      <c r="Y308" s="791"/>
      <c r="Z308" s="791"/>
      <c r="AA308" s="791"/>
      <c r="AB308" s="791"/>
      <c r="AC308" s="791"/>
      <c r="AD308" s="791"/>
      <c r="AE308" s="791"/>
      <c r="AF308" s="791"/>
      <c r="AG308" s="791"/>
      <c r="AH308" s="791"/>
      <c r="AI308" s="791"/>
    </row>
    <row r="309" spans="1:35" ht="8.85" customHeight="1">
      <c r="A309" s="197"/>
      <c r="B309" s="197"/>
      <c r="C309" s="197"/>
      <c r="D309" s="197"/>
      <c r="E309" s="197"/>
      <c r="F309" s="197"/>
      <c r="G309" s="197"/>
      <c r="H309" s="197"/>
      <c r="I309" s="197"/>
      <c r="U309" s="762"/>
      <c r="V309" s="761"/>
      <c r="W309" s="760"/>
      <c r="X309" s="791"/>
      <c r="Y309" s="791"/>
      <c r="Z309" s="791"/>
      <c r="AA309" s="791"/>
      <c r="AB309" s="791"/>
      <c r="AC309" s="791"/>
      <c r="AD309" s="791"/>
      <c r="AE309" s="791"/>
      <c r="AF309" s="791"/>
      <c r="AG309" s="791"/>
      <c r="AH309" s="791"/>
      <c r="AI309" s="791"/>
    </row>
    <row r="310" spans="1:35" ht="8.85" customHeight="1">
      <c r="A310" s="197"/>
      <c r="B310" s="197"/>
      <c r="C310" s="197"/>
      <c r="D310" s="197"/>
      <c r="E310" s="197"/>
      <c r="F310" s="197"/>
      <c r="G310" s="197"/>
      <c r="H310" s="197"/>
      <c r="I310" s="197"/>
      <c r="U310" s="762"/>
      <c r="V310" s="761"/>
      <c r="W310" s="760"/>
      <c r="X310" s="791"/>
      <c r="Y310" s="791"/>
      <c r="Z310" s="791"/>
      <c r="AA310" s="791"/>
      <c r="AB310" s="791"/>
      <c r="AC310" s="791"/>
      <c r="AD310" s="791"/>
      <c r="AE310" s="791"/>
      <c r="AF310" s="791"/>
      <c r="AG310" s="791"/>
      <c r="AH310" s="791"/>
      <c r="AI310" s="791"/>
    </row>
    <row r="311" spans="1:35" ht="8.85" customHeight="1">
      <c r="A311" s="197"/>
      <c r="B311" s="197"/>
      <c r="C311" s="197"/>
      <c r="D311" s="197"/>
      <c r="E311" s="197"/>
      <c r="F311" s="197"/>
      <c r="G311" s="197"/>
      <c r="H311" s="197"/>
      <c r="I311" s="197"/>
      <c r="U311" s="762"/>
      <c r="V311" s="761"/>
      <c r="W311" s="760"/>
      <c r="X311" s="791"/>
      <c r="Y311" s="791"/>
      <c r="Z311" s="791"/>
      <c r="AA311" s="791"/>
      <c r="AB311" s="791"/>
      <c r="AC311" s="791"/>
      <c r="AD311" s="791"/>
      <c r="AE311" s="791"/>
      <c r="AF311" s="791"/>
      <c r="AG311" s="791"/>
      <c r="AH311" s="791"/>
      <c r="AI311" s="791"/>
    </row>
    <row r="312" spans="1:35" ht="8.85" customHeight="1">
      <c r="A312" s="197"/>
      <c r="B312" s="197"/>
      <c r="C312" s="197"/>
      <c r="D312" s="197"/>
      <c r="E312" s="197"/>
      <c r="F312" s="197"/>
      <c r="G312" s="197"/>
      <c r="H312" s="197"/>
      <c r="I312" s="197"/>
      <c r="U312" s="762"/>
      <c r="V312" s="761"/>
      <c r="W312" s="760"/>
      <c r="X312" s="791"/>
      <c r="Y312" s="791"/>
      <c r="Z312" s="791"/>
      <c r="AA312" s="791"/>
      <c r="AB312" s="791"/>
      <c r="AC312" s="791"/>
      <c r="AD312" s="791"/>
      <c r="AE312" s="791"/>
      <c r="AF312" s="791"/>
      <c r="AG312" s="791"/>
      <c r="AH312" s="791"/>
      <c r="AI312" s="791"/>
    </row>
    <row r="313" spans="1:35" ht="8.85" customHeight="1">
      <c r="A313" s="197"/>
      <c r="B313" s="197"/>
      <c r="C313" s="197"/>
      <c r="D313" s="197"/>
      <c r="E313" s="197"/>
      <c r="F313" s="197"/>
      <c r="G313" s="197"/>
      <c r="H313" s="197"/>
      <c r="I313" s="197"/>
      <c r="U313" s="762"/>
      <c r="V313" s="761"/>
      <c r="W313" s="760"/>
      <c r="X313" s="791"/>
      <c r="Y313" s="791"/>
      <c r="Z313" s="791"/>
      <c r="AA313" s="791"/>
      <c r="AB313" s="791"/>
      <c r="AC313" s="791"/>
      <c r="AD313" s="791"/>
      <c r="AE313" s="791"/>
      <c r="AF313" s="791"/>
      <c r="AG313" s="791"/>
      <c r="AH313" s="791"/>
      <c r="AI313" s="791"/>
    </row>
    <row r="314" spans="1:35" ht="8.85" customHeight="1">
      <c r="A314" s="197"/>
      <c r="B314" s="197"/>
      <c r="C314" s="197"/>
      <c r="D314" s="197"/>
      <c r="E314" s="197"/>
      <c r="F314" s="197"/>
      <c r="G314" s="197"/>
      <c r="H314" s="197"/>
      <c r="I314" s="197"/>
      <c r="U314" s="762"/>
      <c r="V314" s="761"/>
      <c r="W314" s="760"/>
      <c r="X314" s="791"/>
      <c r="Y314" s="791"/>
      <c r="Z314" s="791"/>
      <c r="AA314" s="791"/>
      <c r="AB314" s="791"/>
      <c r="AC314" s="791"/>
      <c r="AD314" s="791"/>
      <c r="AE314" s="791"/>
      <c r="AF314" s="791"/>
      <c r="AG314" s="791"/>
      <c r="AH314" s="791"/>
      <c r="AI314" s="791"/>
    </row>
    <row r="315" spans="1:35" ht="8.85" customHeight="1">
      <c r="A315" s="197"/>
      <c r="B315" s="197"/>
      <c r="C315" s="197"/>
      <c r="D315" s="197"/>
      <c r="E315" s="197"/>
      <c r="F315" s="197"/>
      <c r="G315" s="197"/>
      <c r="H315" s="197"/>
      <c r="I315" s="197"/>
      <c r="U315" s="762"/>
      <c r="V315" s="761"/>
      <c r="W315" s="760"/>
      <c r="X315" s="791"/>
      <c r="Y315" s="791"/>
      <c r="Z315" s="791"/>
      <c r="AA315" s="791"/>
      <c r="AB315" s="791"/>
      <c r="AC315" s="791"/>
      <c r="AD315" s="791"/>
      <c r="AE315" s="791"/>
      <c r="AF315" s="791"/>
      <c r="AG315" s="791"/>
      <c r="AH315" s="791"/>
      <c r="AI315" s="791"/>
    </row>
    <row r="316" spans="1:35" ht="8.85" customHeight="1">
      <c r="A316" s="197"/>
      <c r="B316" s="197"/>
      <c r="C316" s="197"/>
      <c r="D316" s="197"/>
      <c r="E316" s="197"/>
      <c r="F316" s="197"/>
      <c r="G316" s="197"/>
      <c r="H316" s="197"/>
      <c r="I316" s="197"/>
      <c r="U316" s="762"/>
      <c r="V316" s="761"/>
      <c r="W316" s="760"/>
      <c r="X316" s="791"/>
      <c r="Y316" s="791"/>
      <c r="Z316" s="791"/>
      <c r="AA316" s="791"/>
      <c r="AB316" s="791"/>
      <c r="AC316" s="791"/>
      <c r="AD316" s="791"/>
      <c r="AE316" s="791"/>
      <c r="AF316" s="791"/>
      <c r="AG316" s="791"/>
      <c r="AH316" s="791"/>
      <c r="AI316" s="791"/>
    </row>
    <row r="317" spans="1:35" ht="8.85" customHeight="1">
      <c r="A317" s="197"/>
      <c r="B317" s="197"/>
      <c r="C317" s="197"/>
      <c r="D317" s="197"/>
      <c r="E317" s="197"/>
      <c r="F317" s="197"/>
      <c r="G317" s="197"/>
      <c r="H317" s="197"/>
      <c r="I317" s="197"/>
      <c r="U317" s="762"/>
      <c r="V317" s="761"/>
      <c r="W317" s="760"/>
      <c r="X317" s="791"/>
      <c r="Y317" s="791"/>
      <c r="Z317" s="791"/>
      <c r="AA317" s="791"/>
      <c r="AB317" s="791"/>
      <c r="AC317" s="791"/>
      <c r="AD317" s="791"/>
      <c r="AE317" s="791"/>
      <c r="AF317" s="791"/>
      <c r="AG317" s="791"/>
      <c r="AH317" s="791"/>
      <c r="AI317" s="791"/>
    </row>
    <row r="318" spans="1:35" ht="8.85" customHeight="1">
      <c r="U318" s="762"/>
      <c r="V318" s="761"/>
      <c r="W318" s="760"/>
      <c r="X318" s="791"/>
      <c r="Y318" s="791"/>
      <c r="Z318" s="791"/>
      <c r="AA318" s="791"/>
      <c r="AB318" s="791"/>
      <c r="AC318" s="791"/>
      <c r="AD318" s="791"/>
      <c r="AE318" s="791"/>
      <c r="AF318" s="791"/>
      <c r="AG318" s="791"/>
      <c r="AH318" s="791"/>
      <c r="AI318" s="791"/>
    </row>
    <row r="319" spans="1:35" ht="8.85" customHeight="1">
      <c r="U319" s="762"/>
      <c r="V319" s="761"/>
      <c r="W319" s="760"/>
      <c r="X319" s="791"/>
      <c r="Y319" s="791"/>
      <c r="Z319" s="791"/>
      <c r="AA319" s="791"/>
      <c r="AB319" s="791"/>
      <c r="AC319" s="791"/>
      <c r="AD319" s="791"/>
      <c r="AE319" s="791"/>
      <c r="AF319" s="791"/>
      <c r="AG319" s="791"/>
      <c r="AH319" s="791"/>
      <c r="AI319" s="791"/>
    </row>
    <row r="320" spans="1:35" ht="8.85" customHeight="1">
      <c r="U320" s="762"/>
      <c r="V320" s="761"/>
      <c r="W320" s="760"/>
      <c r="X320" s="791"/>
      <c r="Y320" s="791"/>
      <c r="Z320" s="791"/>
      <c r="AA320" s="791"/>
      <c r="AB320" s="791"/>
      <c r="AC320" s="791"/>
      <c r="AD320" s="791"/>
      <c r="AE320" s="791"/>
      <c r="AF320" s="791"/>
      <c r="AG320" s="791"/>
      <c r="AH320" s="791"/>
      <c r="AI320" s="791"/>
    </row>
    <row r="321" spans="21:35" ht="8.85" customHeight="1">
      <c r="U321" s="762"/>
      <c r="V321" s="761"/>
      <c r="W321" s="760"/>
      <c r="X321" s="791"/>
      <c r="Y321" s="791"/>
      <c r="Z321" s="791"/>
      <c r="AA321" s="791"/>
      <c r="AB321" s="791"/>
      <c r="AC321" s="791"/>
      <c r="AD321" s="791"/>
      <c r="AE321" s="791"/>
      <c r="AF321" s="791"/>
      <c r="AG321" s="791"/>
      <c r="AH321" s="791"/>
      <c r="AI321" s="791"/>
    </row>
    <row r="322" spans="21:35" ht="8.85" customHeight="1">
      <c r="U322" s="762"/>
      <c r="V322" s="761"/>
      <c r="W322" s="760"/>
      <c r="X322" s="791"/>
      <c r="Y322" s="791"/>
      <c r="Z322" s="791"/>
      <c r="AA322" s="791"/>
      <c r="AB322" s="791"/>
      <c r="AC322" s="791"/>
      <c r="AD322" s="791"/>
      <c r="AE322" s="791"/>
      <c r="AF322" s="791"/>
      <c r="AG322" s="791"/>
      <c r="AH322" s="791"/>
      <c r="AI322" s="791"/>
    </row>
    <row r="323" spans="21:35" ht="8.85" customHeight="1">
      <c r="U323" s="762"/>
      <c r="V323" s="761"/>
      <c r="W323" s="760"/>
      <c r="X323" s="791"/>
      <c r="Y323" s="791"/>
      <c r="Z323" s="791"/>
      <c r="AA323" s="791"/>
      <c r="AB323" s="791"/>
      <c r="AC323" s="791"/>
      <c r="AD323" s="791"/>
      <c r="AE323" s="791"/>
      <c r="AF323" s="791"/>
      <c r="AG323" s="791"/>
      <c r="AH323" s="791"/>
      <c r="AI323" s="791"/>
    </row>
    <row r="324" spans="21:35" ht="8.85" customHeight="1">
      <c r="U324" s="762"/>
      <c r="V324" s="761"/>
      <c r="W324" s="760"/>
      <c r="X324" s="791"/>
      <c r="Y324" s="791"/>
      <c r="Z324" s="791"/>
      <c r="AA324" s="791"/>
      <c r="AB324" s="791"/>
      <c r="AC324" s="791"/>
      <c r="AD324" s="791"/>
      <c r="AE324" s="791"/>
      <c r="AF324" s="791"/>
      <c r="AG324" s="791"/>
      <c r="AH324" s="791"/>
      <c r="AI324" s="791"/>
    </row>
    <row r="325" spans="21:35" ht="8.85" customHeight="1">
      <c r="U325" s="762"/>
      <c r="V325" s="761"/>
      <c r="W325" s="760"/>
      <c r="X325" s="791"/>
      <c r="Y325" s="791"/>
      <c r="Z325" s="791"/>
      <c r="AA325" s="791"/>
      <c r="AB325" s="791"/>
      <c r="AC325" s="791"/>
      <c r="AD325" s="791"/>
      <c r="AE325" s="791"/>
      <c r="AF325" s="791"/>
      <c r="AG325" s="791"/>
      <c r="AH325" s="791"/>
      <c r="AI325" s="791"/>
    </row>
    <row r="326" spans="21:35" ht="8.85" customHeight="1">
      <c r="U326" s="762"/>
      <c r="V326" s="761"/>
      <c r="W326" s="760"/>
      <c r="X326" s="791"/>
      <c r="Y326" s="791"/>
      <c r="Z326" s="791"/>
      <c r="AA326" s="791"/>
      <c r="AB326" s="791"/>
      <c r="AC326" s="791"/>
      <c r="AD326" s="791"/>
      <c r="AE326" s="791"/>
      <c r="AF326" s="791"/>
      <c r="AG326" s="791"/>
      <c r="AH326" s="791"/>
      <c r="AI326" s="791"/>
    </row>
    <row r="327" spans="21:35" ht="8.85" customHeight="1">
      <c r="U327" s="762"/>
      <c r="V327" s="761"/>
      <c r="W327" s="760"/>
      <c r="X327" s="791"/>
      <c r="Y327" s="791"/>
      <c r="Z327" s="791"/>
      <c r="AA327" s="791"/>
      <c r="AB327" s="791"/>
      <c r="AC327" s="791"/>
      <c r="AD327" s="791"/>
      <c r="AE327" s="791"/>
      <c r="AF327" s="791"/>
      <c r="AG327" s="791"/>
      <c r="AH327" s="791"/>
      <c r="AI327" s="791"/>
    </row>
    <row r="328" spans="21:35" ht="8.85" customHeight="1">
      <c r="U328" s="762"/>
      <c r="V328" s="761"/>
      <c r="W328" s="760"/>
      <c r="X328" s="791"/>
      <c r="Y328" s="791"/>
      <c r="Z328" s="791"/>
      <c r="AA328" s="791"/>
      <c r="AB328" s="791"/>
      <c r="AC328" s="791"/>
      <c r="AD328" s="791"/>
      <c r="AE328" s="791"/>
      <c r="AF328" s="791"/>
      <c r="AG328" s="791"/>
      <c r="AH328" s="791"/>
      <c r="AI328" s="791"/>
    </row>
    <row r="329" spans="21:35" ht="8.85" customHeight="1">
      <c r="U329" s="762"/>
      <c r="V329" s="761"/>
      <c r="W329" s="760"/>
      <c r="X329" s="791"/>
      <c r="Y329" s="791"/>
      <c r="Z329" s="791"/>
      <c r="AA329" s="791"/>
      <c r="AB329" s="791"/>
      <c r="AC329" s="791"/>
      <c r="AD329" s="791"/>
      <c r="AE329" s="791"/>
      <c r="AF329" s="791"/>
      <c r="AG329" s="791"/>
      <c r="AH329" s="791"/>
      <c r="AI329" s="791"/>
    </row>
    <row r="330" spans="21:35" ht="8.85" customHeight="1">
      <c r="U330" s="762"/>
      <c r="V330" s="761"/>
      <c r="W330" s="760"/>
      <c r="X330" s="791"/>
      <c r="Y330" s="791"/>
      <c r="Z330" s="791"/>
      <c r="AA330" s="791"/>
      <c r="AB330" s="791"/>
      <c r="AC330" s="791"/>
      <c r="AD330" s="791"/>
      <c r="AE330" s="791"/>
      <c r="AF330" s="791"/>
      <c r="AG330" s="791"/>
      <c r="AH330" s="791"/>
      <c r="AI330" s="791"/>
    </row>
    <row r="331" spans="21:35" ht="8.85" customHeight="1">
      <c r="U331" s="762"/>
      <c r="V331" s="761"/>
      <c r="W331" s="760"/>
      <c r="X331" s="791"/>
      <c r="Y331" s="791"/>
      <c r="Z331" s="791"/>
      <c r="AA331" s="791"/>
      <c r="AB331" s="791"/>
      <c r="AC331" s="791"/>
      <c r="AD331" s="791"/>
      <c r="AE331" s="791"/>
      <c r="AF331" s="791"/>
      <c r="AG331" s="791"/>
      <c r="AH331" s="791"/>
      <c r="AI331" s="791"/>
    </row>
    <row r="332" spans="21:35" ht="8.85" customHeight="1">
      <c r="U332" s="762"/>
      <c r="V332" s="761"/>
      <c r="W332" s="760"/>
      <c r="X332" s="791"/>
      <c r="Y332" s="791"/>
      <c r="Z332" s="791"/>
      <c r="AA332" s="791"/>
      <c r="AB332" s="791"/>
      <c r="AC332" s="791"/>
      <c r="AD332" s="791"/>
      <c r="AE332" s="791"/>
      <c r="AF332" s="791"/>
      <c r="AG332" s="791"/>
      <c r="AH332" s="791"/>
      <c r="AI332" s="791"/>
    </row>
    <row r="333" spans="21:35" ht="8.85" customHeight="1">
      <c r="U333" s="762"/>
      <c r="V333" s="761"/>
      <c r="W333" s="760"/>
      <c r="X333" s="791"/>
      <c r="Y333" s="791"/>
      <c r="Z333" s="791"/>
      <c r="AA333" s="791"/>
      <c r="AB333" s="791"/>
      <c r="AC333" s="791"/>
      <c r="AD333" s="791"/>
      <c r="AE333" s="791"/>
      <c r="AF333" s="791"/>
      <c r="AG333" s="791"/>
      <c r="AH333" s="791"/>
      <c r="AI333" s="791"/>
    </row>
    <row r="334" spans="21:35" ht="8.85" customHeight="1">
      <c r="U334" s="762"/>
      <c r="V334" s="761"/>
      <c r="W334" s="760"/>
      <c r="X334" s="791"/>
      <c r="Y334" s="791"/>
      <c r="Z334" s="791"/>
      <c r="AA334" s="791"/>
      <c r="AB334" s="791"/>
      <c r="AC334" s="791"/>
      <c r="AD334" s="791"/>
      <c r="AE334" s="791"/>
      <c r="AF334" s="791"/>
      <c r="AG334" s="791"/>
      <c r="AH334" s="791"/>
      <c r="AI334" s="791"/>
    </row>
    <row r="335" spans="21:35" ht="8.85" customHeight="1">
      <c r="U335" s="762"/>
      <c r="V335" s="761"/>
      <c r="W335" s="760"/>
      <c r="X335" s="791"/>
      <c r="Y335" s="791"/>
      <c r="Z335" s="791"/>
      <c r="AA335" s="791"/>
      <c r="AB335" s="791"/>
      <c r="AC335" s="791"/>
      <c r="AD335" s="791"/>
      <c r="AE335" s="791"/>
      <c r="AF335" s="791"/>
      <c r="AG335" s="791"/>
      <c r="AH335" s="791"/>
      <c r="AI335" s="791"/>
    </row>
    <row r="336" spans="21:35" ht="8.85" customHeight="1">
      <c r="U336" s="762"/>
      <c r="V336" s="761"/>
      <c r="W336" s="760"/>
      <c r="X336" s="791"/>
      <c r="Y336" s="791"/>
      <c r="Z336" s="791"/>
      <c r="AA336" s="791"/>
      <c r="AB336" s="791"/>
      <c r="AC336" s="791"/>
      <c r="AD336" s="791"/>
      <c r="AE336" s="791"/>
      <c r="AF336" s="791"/>
      <c r="AG336" s="791"/>
      <c r="AH336" s="791"/>
      <c r="AI336" s="791"/>
    </row>
    <row r="337" spans="21:35" ht="8.85" customHeight="1">
      <c r="U337" s="762"/>
      <c r="V337" s="761"/>
      <c r="W337" s="760"/>
      <c r="X337" s="791"/>
      <c r="Y337" s="791"/>
      <c r="Z337" s="791"/>
      <c r="AA337" s="791"/>
      <c r="AB337" s="791"/>
      <c r="AC337" s="791"/>
      <c r="AD337" s="791"/>
      <c r="AE337" s="791"/>
      <c r="AF337" s="791"/>
      <c r="AG337" s="791"/>
      <c r="AH337" s="791"/>
      <c r="AI337" s="791"/>
    </row>
    <row r="338" spans="21:35" ht="8.85" customHeight="1">
      <c r="U338" s="762"/>
      <c r="V338" s="761"/>
      <c r="W338" s="760"/>
      <c r="X338" s="791"/>
      <c r="Y338" s="791"/>
      <c r="Z338" s="791"/>
      <c r="AA338" s="791"/>
      <c r="AB338" s="791"/>
      <c r="AC338" s="791"/>
      <c r="AD338" s="791"/>
      <c r="AE338" s="791"/>
      <c r="AF338" s="791"/>
      <c r="AG338" s="791"/>
      <c r="AH338" s="791"/>
      <c r="AI338" s="791"/>
    </row>
    <row r="339" spans="21:35" ht="8.85" customHeight="1">
      <c r="U339" s="762"/>
      <c r="V339" s="761"/>
      <c r="W339" s="760"/>
      <c r="X339" s="791"/>
      <c r="Y339" s="791"/>
      <c r="Z339" s="791"/>
      <c r="AA339" s="791"/>
      <c r="AB339" s="791"/>
      <c r="AC339" s="791"/>
      <c r="AD339" s="791"/>
      <c r="AE339" s="791"/>
      <c r="AF339" s="791"/>
      <c r="AG339" s="791"/>
      <c r="AH339" s="791"/>
      <c r="AI339" s="791"/>
    </row>
    <row r="340" spans="21:35" ht="8.85" customHeight="1">
      <c r="U340" s="762"/>
      <c r="V340" s="761"/>
      <c r="W340" s="760"/>
      <c r="X340" s="791"/>
      <c r="Y340" s="791"/>
      <c r="Z340" s="791"/>
      <c r="AA340" s="791"/>
      <c r="AB340" s="791"/>
      <c r="AC340" s="791"/>
      <c r="AD340" s="791"/>
      <c r="AE340" s="791"/>
      <c r="AF340" s="791"/>
      <c r="AG340" s="791"/>
      <c r="AH340" s="791"/>
      <c r="AI340" s="791"/>
    </row>
    <row r="341" spans="21:35" ht="8.85" customHeight="1">
      <c r="U341" s="762"/>
      <c r="V341" s="761"/>
      <c r="W341" s="760"/>
      <c r="X341" s="791"/>
      <c r="Y341" s="791"/>
      <c r="Z341" s="791"/>
      <c r="AA341" s="791"/>
      <c r="AB341" s="791"/>
      <c r="AC341" s="791"/>
      <c r="AD341" s="791"/>
      <c r="AE341" s="791"/>
      <c r="AF341" s="791"/>
      <c r="AG341" s="791"/>
      <c r="AH341" s="791"/>
      <c r="AI341" s="791"/>
    </row>
    <row r="342" spans="21:35" ht="8.85" customHeight="1">
      <c r="U342" s="762"/>
      <c r="V342" s="761"/>
      <c r="W342" s="760"/>
      <c r="X342" s="791"/>
      <c r="Y342" s="791"/>
      <c r="Z342" s="791"/>
      <c r="AA342" s="791"/>
      <c r="AB342" s="791"/>
      <c r="AC342" s="791"/>
      <c r="AD342" s="791"/>
      <c r="AE342" s="791"/>
      <c r="AF342" s="791"/>
      <c r="AG342" s="791"/>
      <c r="AH342" s="791"/>
      <c r="AI342" s="791"/>
    </row>
    <row r="343" spans="21:35" ht="8.85" customHeight="1">
      <c r="U343" s="762"/>
      <c r="V343" s="761"/>
      <c r="W343" s="760"/>
      <c r="X343" s="791"/>
      <c r="Y343" s="791"/>
      <c r="Z343" s="791"/>
      <c r="AA343" s="791"/>
      <c r="AB343" s="791"/>
      <c r="AC343" s="791"/>
      <c r="AD343" s="791"/>
      <c r="AE343" s="791"/>
      <c r="AF343" s="791"/>
      <c r="AG343" s="791"/>
      <c r="AH343" s="791"/>
      <c r="AI343" s="791"/>
    </row>
    <row r="344" spans="21:35" ht="8.85" customHeight="1">
      <c r="U344" s="762"/>
      <c r="V344" s="761"/>
      <c r="W344" s="760"/>
      <c r="X344" s="791"/>
      <c r="Y344" s="791"/>
      <c r="Z344" s="791"/>
      <c r="AA344" s="791"/>
      <c r="AB344" s="791"/>
      <c r="AC344" s="791"/>
      <c r="AD344" s="791"/>
      <c r="AE344" s="791"/>
      <c r="AF344" s="791"/>
      <c r="AG344" s="791"/>
      <c r="AH344" s="791"/>
      <c r="AI344" s="791"/>
    </row>
    <row r="345" spans="21:35" ht="8.85" customHeight="1">
      <c r="U345" s="762"/>
      <c r="V345" s="761"/>
      <c r="W345" s="760"/>
      <c r="X345" s="791"/>
      <c r="Y345" s="791"/>
      <c r="Z345" s="791"/>
      <c r="AA345" s="791"/>
      <c r="AB345" s="791"/>
      <c r="AC345" s="791"/>
      <c r="AD345" s="791"/>
      <c r="AE345" s="791"/>
      <c r="AF345" s="791"/>
      <c r="AG345" s="791"/>
      <c r="AH345" s="791"/>
      <c r="AI345" s="791"/>
    </row>
    <row r="346" spans="21:35" ht="8.85" customHeight="1">
      <c r="U346" s="762"/>
      <c r="V346" s="761"/>
      <c r="W346" s="760"/>
      <c r="X346" s="791"/>
      <c r="Y346" s="791"/>
      <c r="Z346" s="791"/>
      <c r="AA346" s="791"/>
      <c r="AB346" s="791"/>
      <c r="AC346" s="791"/>
      <c r="AD346" s="791"/>
      <c r="AE346" s="791"/>
      <c r="AF346" s="791"/>
      <c r="AG346" s="791"/>
      <c r="AH346" s="791"/>
      <c r="AI346" s="791"/>
    </row>
    <row r="347" spans="21:35" ht="8.85" customHeight="1">
      <c r="U347" s="762"/>
      <c r="V347" s="761"/>
      <c r="W347" s="760"/>
      <c r="X347" s="791"/>
      <c r="Y347" s="791"/>
      <c r="Z347" s="791"/>
      <c r="AA347" s="791"/>
      <c r="AB347" s="791"/>
      <c r="AC347" s="791"/>
      <c r="AD347" s="791"/>
      <c r="AE347" s="791"/>
      <c r="AF347" s="791"/>
      <c r="AG347" s="791"/>
      <c r="AH347" s="791"/>
      <c r="AI347" s="791"/>
    </row>
    <row r="348" spans="21:35" ht="8.85" customHeight="1">
      <c r="U348" s="762"/>
      <c r="V348" s="761"/>
      <c r="W348" s="760"/>
      <c r="X348" s="791"/>
      <c r="Y348" s="791"/>
      <c r="Z348" s="791"/>
      <c r="AA348" s="791"/>
      <c r="AB348" s="791"/>
      <c r="AC348" s="791"/>
      <c r="AD348" s="791"/>
      <c r="AE348" s="791"/>
      <c r="AF348" s="791"/>
      <c r="AG348" s="791"/>
      <c r="AH348" s="791"/>
      <c r="AI348" s="791"/>
    </row>
    <row r="349" spans="21:35" ht="8.85" customHeight="1">
      <c r="U349" s="762"/>
      <c r="V349" s="761"/>
      <c r="W349" s="760"/>
      <c r="X349" s="791"/>
      <c r="Y349" s="791"/>
      <c r="Z349" s="791"/>
      <c r="AA349" s="791"/>
      <c r="AB349" s="791"/>
      <c r="AC349" s="791"/>
      <c r="AD349" s="791"/>
      <c r="AE349" s="791"/>
      <c r="AF349" s="791"/>
      <c r="AG349" s="791"/>
      <c r="AH349" s="791"/>
      <c r="AI349" s="791"/>
    </row>
    <row r="350" spans="21:35" ht="8.85" customHeight="1">
      <c r="U350" s="762"/>
      <c r="V350" s="761"/>
      <c r="W350" s="760"/>
      <c r="X350" s="791"/>
      <c r="Y350" s="791"/>
      <c r="Z350" s="791"/>
      <c r="AA350" s="791"/>
      <c r="AB350" s="791"/>
      <c r="AC350" s="791"/>
      <c r="AD350" s="791"/>
      <c r="AE350" s="791"/>
      <c r="AF350" s="791"/>
      <c r="AG350" s="791"/>
      <c r="AH350" s="791"/>
      <c r="AI350" s="791"/>
    </row>
    <row r="351" spans="21:35" ht="8.85" customHeight="1">
      <c r="U351" s="762"/>
      <c r="V351" s="761"/>
      <c r="W351" s="760"/>
      <c r="X351" s="791"/>
      <c r="Y351" s="791"/>
      <c r="Z351" s="791"/>
      <c r="AA351" s="791"/>
      <c r="AB351" s="791"/>
      <c r="AC351" s="791"/>
      <c r="AD351" s="791"/>
      <c r="AE351" s="791"/>
      <c r="AF351" s="791"/>
      <c r="AG351" s="791"/>
      <c r="AH351" s="791"/>
      <c r="AI351" s="791"/>
    </row>
    <row r="352" spans="21:35" ht="8.85" customHeight="1">
      <c r="U352" s="762"/>
      <c r="V352" s="761"/>
      <c r="W352" s="760"/>
      <c r="X352" s="793"/>
      <c r="Y352" s="793"/>
      <c r="Z352" s="793"/>
      <c r="AA352" s="793"/>
      <c r="AB352" s="793"/>
      <c r="AC352" s="793"/>
      <c r="AD352" s="793"/>
      <c r="AE352" s="793"/>
      <c r="AF352" s="793"/>
      <c r="AG352" s="793"/>
      <c r="AH352" s="793"/>
      <c r="AI352" s="793"/>
    </row>
    <row r="353" spans="21:35" ht="8.85" customHeight="1">
      <c r="U353" s="762"/>
      <c r="V353" s="761"/>
      <c r="W353" s="760"/>
      <c r="X353" s="793"/>
      <c r="Y353" s="793"/>
      <c r="Z353" s="793"/>
      <c r="AA353" s="793"/>
      <c r="AB353" s="793"/>
      <c r="AC353" s="793"/>
      <c r="AD353" s="793"/>
      <c r="AE353" s="793"/>
      <c r="AF353" s="793"/>
      <c r="AG353" s="793"/>
      <c r="AH353" s="793"/>
      <c r="AI353" s="793"/>
    </row>
    <row r="354" spans="21:35" ht="8.85" customHeight="1">
      <c r="U354" s="762"/>
      <c r="V354" s="761"/>
      <c r="W354" s="760"/>
      <c r="X354" s="793"/>
      <c r="Y354" s="793"/>
      <c r="Z354" s="793"/>
      <c r="AA354" s="793"/>
      <c r="AB354" s="793"/>
      <c r="AC354" s="793"/>
      <c r="AD354" s="793"/>
      <c r="AE354" s="793"/>
      <c r="AF354" s="793"/>
      <c r="AG354" s="793"/>
      <c r="AH354" s="793"/>
      <c r="AI354" s="793"/>
    </row>
    <row r="355" spans="21:35" ht="8.85" customHeight="1">
      <c r="U355" s="762"/>
      <c r="V355" s="761"/>
      <c r="W355" s="760"/>
      <c r="X355" s="793"/>
      <c r="Y355" s="793"/>
      <c r="Z355" s="793"/>
      <c r="AA355" s="793"/>
      <c r="AB355" s="793"/>
      <c r="AC355" s="793"/>
      <c r="AD355" s="793"/>
      <c r="AE355" s="793"/>
      <c r="AF355" s="793"/>
      <c r="AG355" s="793"/>
      <c r="AH355" s="793"/>
      <c r="AI355" s="793"/>
    </row>
    <row r="356" spans="21:35" ht="8.85" customHeight="1">
      <c r="U356" s="762"/>
      <c r="V356" s="761"/>
      <c r="W356" s="760"/>
      <c r="X356" s="793"/>
      <c r="Y356" s="793"/>
      <c r="Z356" s="793"/>
      <c r="AA356" s="793"/>
      <c r="AB356" s="793"/>
      <c r="AC356" s="793"/>
      <c r="AD356" s="793"/>
      <c r="AE356" s="793"/>
      <c r="AF356" s="793"/>
      <c r="AG356" s="793"/>
      <c r="AH356" s="793"/>
      <c r="AI356" s="793"/>
    </row>
    <row r="357" spans="21:35" ht="8.85" customHeight="1">
      <c r="U357" s="762"/>
      <c r="V357" s="761"/>
      <c r="W357" s="760"/>
      <c r="X357" s="793"/>
      <c r="Y357" s="793"/>
      <c r="Z357" s="793"/>
      <c r="AA357" s="793"/>
      <c r="AB357" s="793"/>
      <c r="AC357" s="793"/>
      <c r="AD357" s="793"/>
      <c r="AE357" s="793"/>
      <c r="AF357" s="793"/>
      <c r="AG357" s="793"/>
      <c r="AH357" s="793"/>
      <c r="AI357" s="793"/>
    </row>
    <row r="358" spans="21:35" ht="8.85" customHeight="1">
      <c r="U358" s="762"/>
      <c r="V358" s="761"/>
      <c r="W358" s="760"/>
      <c r="X358" s="793"/>
      <c r="Y358" s="793"/>
      <c r="Z358" s="793"/>
      <c r="AA358" s="793"/>
      <c r="AB358" s="793"/>
      <c r="AC358" s="793"/>
      <c r="AD358" s="793"/>
      <c r="AE358" s="793"/>
      <c r="AF358" s="793"/>
      <c r="AG358" s="793"/>
      <c r="AH358" s="793"/>
      <c r="AI358" s="793"/>
    </row>
    <row r="359" spans="21:35" ht="8.85" customHeight="1">
      <c r="U359" s="762"/>
      <c r="V359" s="761"/>
      <c r="W359" s="760"/>
      <c r="X359" s="793"/>
      <c r="Y359" s="793"/>
      <c r="Z359" s="793"/>
      <c r="AA359" s="793"/>
      <c r="AB359" s="793"/>
      <c r="AC359" s="793"/>
      <c r="AD359" s="793"/>
      <c r="AE359" s="793"/>
      <c r="AF359" s="793"/>
      <c r="AG359" s="793"/>
      <c r="AH359" s="793"/>
      <c r="AI359" s="793"/>
    </row>
    <row r="360" spans="21:35" ht="8.85" customHeight="1">
      <c r="U360" s="762"/>
      <c r="V360" s="761"/>
      <c r="W360" s="760"/>
      <c r="X360" s="793"/>
      <c r="Y360" s="793"/>
      <c r="Z360" s="793"/>
      <c r="AA360" s="793"/>
      <c r="AB360" s="793"/>
      <c r="AC360" s="793"/>
      <c r="AD360" s="793"/>
      <c r="AE360" s="793"/>
      <c r="AF360" s="793"/>
      <c r="AG360" s="793"/>
      <c r="AH360" s="793"/>
      <c r="AI360" s="793"/>
    </row>
    <row r="361" spans="21:35" ht="8.85" customHeight="1">
      <c r="U361" s="762"/>
      <c r="V361" s="761"/>
      <c r="W361" s="760"/>
      <c r="X361" s="793"/>
      <c r="Y361" s="793"/>
      <c r="Z361" s="793"/>
      <c r="AA361" s="793"/>
      <c r="AB361" s="793"/>
      <c r="AC361" s="793"/>
      <c r="AD361" s="793"/>
      <c r="AE361" s="793"/>
      <c r="AF361" s="793"/>
      <c r="AG361" s="793"/>
      <c r="AH361" s="793"/>
      <c r="AI361" s="793"/>
    </row>
    <row r="362" spans="21:35" ht="8.85" customHeight="1">
      <c r="U362" s="762"/>
      <c r="V362" s="761"/>
      <c r="W362" s="760"/>
      <c r="X362" s="793"/>
      <c r="Y362" s="793"/>
      <c r="Z362" s="793"/>
      <c r="AA362" s="793"/>
      <c r="AB362" s="793"/>
      <c r="AC362" s="793"/>
      <c r="AD362" s="793"/>
      <c r="AE362" s="793"/>
      <c r="AF362" s="793"/>
      <c r="AG362" s="793"/>
      <c r="AH362" s="793"/>
      <c r="AI362" s="793"/>
    </row>
    <row r="363" spans="21:35" ht="8.85" customHeight="1">
      <c r="U363" s="762"/>
      <c r="V363" s="761"/>
      <c r="W363" s="760"/>
      <c r="X363" s="793"/>
      <c r="Y363" s="793"/>
      <c r="Z363" s="793"/>
      <c r="AA363" s="793"/>
      <c r="AB363" s="793"/>
      <c r="AC363" s="793"/>
      <c r="AD363" s="793"/>
      <c r="AE363" s="793"/>
      <c r="AF363" s="793"/>
      <c r="AG363" s="793"/>
      <c r="AH363" s="793"/>
      <c r="AI363" s="793"/>
    </row>
    <row r="364" spans="21:35" ht="12.75">
      <c r="U364" s="762"/>
      <c r="V364" s="761"/>
      <c r="W364" s="760"/>
      <c r="X364" s="793"/>
      <c r="Y364" s="793"/>
      <c r="Z364" s="793"/>
      <c r="AA364" s="793"/>
      <c r="AB364" s="793"/>
      <c r="AC364" s="793"/>
      <c r="AD364" s="793"/>
      <c r="AE364" s="793"/>
      <c r="AF364" s="793"/>
      <c r="AG364" s="793"/>
      <c r="AH364" s="793"/>
      <c r="AI364" s="793"/>
    </row>
    <row r="365" spans="21:35" ht="12.75">
      <c r="U365" s="762"/>
      <c r="V365" s="761"/>
      <c r="W365" s="760"/>
      <c r="X365" s="793"/>
      <c r="Y365" s="793"/>
      <c r="Z365" s="793"/>
      <c r="AA365" s="793"/>
      <c r="AB365" s="793"/>
      <c r="AC365" s="793"/>
      <c r="AD365" s="793"/>
      <c r="AE365" s="793"/>
      <c r="AF365" s="793"/>
      <c r="AG365" s="793"/>
      <c r="AH365" s="793"/>
      <c r="AI365" s="793"/>
    </row>
    <row r="366" spans="21:35" ht="12.75">
      <c r="U366" s="762"/>
      <c r="V366" s="761"/>
      <c r="W366" s="760"/>
      <c r="X366" s="793"/>
      <c r="Y366" s="793"/>
      <c r="Z366" s="793"/>
      <c r="AA366" s="793"/>
      <c r="AB366" s="793"/>
      <c r="AC366" s="793"/>
      <c r="AD366" s="793"/>
      <c r="AE366" s="793"/>
      <c r="AF366" s="793"/>
      <c r="AG366" s="793"/>
      <c r="AH366" s="793"/>
      <c r="AI366" s="793"/>
    </row>
    <row r="367" spans="21:35" ht="12.75">
      <c r="U367" s="762"/>
      <c r="V367" s="761"/>
      <c r="W367" s="760"/>
      <c r="X367" s="793"/>
      <c r="Y367" s="793"/>
      <c r="Z367" s="793"/>
      <c r="AA367" s="793"/>
      <c r="AB367" s="793"/>
      <c r="AC367" s="793"/>
      <c r="AD367" s="793"/>
      <c r="AE367" s="793"/>
      <c r="AF367" s="793"/>
      <c r="AG367" s="793"/>
      <c r="AH367" s="793"/>
      <c r="AI367" s="793"/>
    </row>
    <row r="368" spans="21:35" ht="12.75">
      <c r="U368" s="762"/>
      <c r="V368" s="761"/>
      <c r="W368" s="760"/>
      <c r="X368" s="793"/>
      <c r="Y368" s="793"/>
      <c r="Z368" s="793"/>
      <c r="AA368" s="793"/>
      <c r="AB368" s="793"/>
      <c r="AC368" s="793"/>
      <c r="AD368" s="793"/>
      <c r="AE368" s="793"/>
      <c r="AF368" s="793"/>
      <c r="AG368" s="793"/>
      <c r="AH368" s="793"/>
      <c r="AI368" s="793"/>
    </row>
    <row r="369" spans="21:35" ht="12.75">
      <c r="U369" s="762"/>
      <c r="V369" s="761"/>
      <c r="W369" s="760"/>
      <c r="X369" s="793"/>
      <c r="Y369" s="793"/>
      <c r="Z369" s="793"/>
      <c r="AA369" s="793"/>
      <c r="AB369" s="793"/>
      <c r="AC369" s="793"/>
      <c r="AD369" s="793"/>
      <c r="AE369" s="793"/>
      <c r="AF369" s="793"/>
      <c r="AG369" s="793"/>
      <c r="AH369" s="793"/>
      <c r="AI369" s="793"/>
    </row>
    <row r="370" spans="21:35" ht="12.75">
      <c r="U370" s="762"/>
      <c r="V370" s="761"/>
      <c r="W370" s="760"/>
      <c r="X370" s="793"/>
      <c r="Y370" s="793"/>
      <c r="Z370" s="793"/>
      <c r="AA370" s="793"/>
      <c r="AB370" s="793"/>
      <c r="AC370" s="793"/>
      <c r="AD370" s="793"/>
      <c r="AE370" s="793"/>
      <c r="AF370" s="793"/>
      <c r="AG370" s="793"/>
      <c r="AH370" s="793"/>
      <c r="AI370" s="793"/>
    </row>
    <row r="371" spans="21:35" ht="12.75">
      <c r="U371" s="762"/>
      <c r="V371" s="761"/>
      <c r="W371" s="760"/>
      <c r="X371" s="793"/>
      <c r="Y371" s="793"/>
      <c r="Z371" s="793"/>
      <c r="AA371" s="793"/>
      <c r="AB371" s="793"/>
      <c r="AC371" s="793"/>
      <c r="AD371" s="793"/>
      <c r="AE371" s="793"/>
      <c r="AF371" s="793"/>
      <c r="AG371" s="793"/>
      <c r="AH371" s="793"/>
      <c r="AI371" s="793"/>
    </row>
    <row r="372" spans="21:35" ht="12.75">
      <c r="U372" s="762"/>
      <c r="V372" s="761"/>
      <c r="W372" s="760"/>
      <c r="X372" s="793"/>
      <c r="Y372" s="793"/>
      <c r="Z372" s="793"/>
      <c r="AA372" s="793"/>
      <c r="AB372" s="793"/>
      <c r="AC372" s="793"/>
      <c r="AD372" s="793"/>
      <c r="AE372" s="793"/>
      <c r="AF372" s="793"/>
      <c r="AG372" s="793"/>
      <c r="AH372" s="793"/>
      <c r="AI372" s="793"/>
    </row>
    <row r="373" spans="21:35" ht="12.75">
      <c r="U373" s="762"/>
      <c r="V373" s="761"/>
      <c r="W373" s="760"/>
      <c r="X373" s="793"/>
      <c r="Y373" s="793"/>
      <c r="Z373" s="793"/>
      <c r="AA373" s="793"/>
      <c r="AB373" s="793"/>
      <c r="AC373" s="793"/>
      <c r="AD373" s="793"/>
      <c r="AE373" s="793"/>
      <c r="AF373" s="793"/>
      <c r="AG373" s="793"/>
      <c r="AH373" s="793"/>
      <c r="AI373" s="793"/>
    </row>
    <row r="374" spans="21:35" ht="12.75">
      <c r="U374" s="762"/>
      <c r="V374" s="761"/>
      <c r="W374" s="760"/>
      <c r="X374" s="793"/>
      <c r="Y374" s="793"/>
      <c r="Z374" s="793"/>
      <c r="AA374" s="793"/>
      <c r="AB374" s="793"/>
      <c r="AC374" s="793"/>
      <c r="AD374" s="793"/>
      <c r="AE374" s="793"/>
      <c r="AF374" s="793"/>
      <c r="AG374" s="793"/>
      <c r="AH374" s="793"/>
      <c r="AI374" s="793"/>
    </row>
    <row r="375" spans="21:35" ht="12.75">
      <c r="U375" s="762"/>
      <c r="V375" s="761"/>
      <c r="W375" s="760"/>
      <c r="X375" s="793"/>
      <c r="Y375" s="793"/>
      <c r="Z375" s="793"/>
      <c r="AA375" s="793"/>
      <c r="AB375" s="793"/>
      <c r="AC375" s="793"/>
      <c r="AD375" s="793"/>
      <c r="AE375" s="793"/>
      <c r="AF375" s="793"/>
      <c r="AG375" s="793"/>
      <c r="AH375" s="793"/>
      <c r="AI375" s="793"/>
    </row>
    <row r="376" spans="21:35" ht="12.75">
      <c r="U376" s="762"/>
      <c r="V376" s="761"/>
      <c r="W376" s="760"/>
      <c r="X376" s="793"/>
      <c r="Y376" s="793"/>
      <c r="Z376" s="793"/>
      <c r="AA376" s="793"/>
      <c r="AB376" s="793"/>
      <c r="AC376" s="793"/>
      <c r="AD376" s="793"/>
      <c r="AE376" s="793"/>
      <c r="AF376" s="793"/>
      <c r="AG376" s="793"/>
      <c r="AH376" s="793"/>
      <c r="AI376" s="793"/>
    </row>
    <row r="377" spans="21:35" ht="12.75">
      <c r="U377" s="762"/>
      <c r="V377" s="761"/>
      <c r="W377" s="760"/>
      <c r="X377" s="793"/>
      <c r="Y377" s="793"/>
      <c r="Z377" s="793"/>
      <c r="AA377" s="793"/>
      <c r="AB377" s="793"/>
      <c r="AC377" s="793"/>
      <c r="AD377" s="793"/>
      <c r="AE377" s="793"/>
      <c r="AF377" s="793"/>
      <c r="AG377" s="793"/>
      <c r="AH377" s="793"/>
      <c r="AI377" s="793"/>
    </row>
    <row r="378" spans="21:35" ht="12.75">
      <c r="U378" s="762"/>
      <c r="V378" s="761"/>
      <c r="W378" s="760"/>
      <c r="X378" s="794"/>
      <c r="Y378" s="794"/>
      <c r="Z378" s="794"/>
      <c r="AA378" s="794"/>
      <c r="AB378" s="794"/>
      <c r="AC378" s="794"/>
      <c r="AD378" s="794"/>
      <c r="AE378" s="794"/>
      <c r="AF378" s="794"/>
      <c r="AG378" s="794"/>
      <c r="AH378" s="794"/>
      <c r="AI378" s="794"/>
    </row>
    <row r="379" spans="21:35" ht="12.75">
      <c r="U379" s="762"/>
      <c r="V379" s="761"/>
      <c r="W379" s="760"/>
      <c r="X379" s="794"/>
      <c r="Y379" s="794"/>
      <c r="Z379" s="794"/>
      <c r="AA379" s="794"/>
      <c r="AB379" s="794"/>
      <c r="AC379" s="794"/>
      <c r="AD379" s="794"/>
      <c r="AE379" s="794"/>
      <c r="AF379" s="794"/>
      <c r="AG379" s="794"/>
      <c r="AH379" s="794"/>
      <c r="AI379" s="794"/>
    </row>
    <row r="380" spans="21:35" ht="12.75">
      <c r="U380" s="762"/>
      <c r="V380" s="761"/>
      <c r="W380" s="760"/>
      <c r="X380" s="794"/>
      <c r="Y380" s="794"/>
      <c r="Z380" s="794"/>
      <c r="AA380" s="794"/>
      <c r="AB380" s="794"/>
      <c r="AC380" s="794"/>
      <c r="AD380" s="794"/>
      <c r="AE380" s="794"/>
      <c r="AF380" s="794"/>
      <c r="AG380" s="794"/>
      <c r="AH380" s="794"/>
      <c r="AI380" s="794"/>
    </row>
    <row r="381" spans="21:35" ht="12.75">
      <c r="U381" s="762"/>
      <c r="V381" s="761"/>
      <c r="W381" s="760"/>
      <c r="X381" s="794"/>
      <c r="Y381" s="794"/>
      <c r="Z381" s="794"/>
      <c r="AA381" s="794"/>
      <c r="AB381" s="794"/>
      <c r="AC381" s="794"/>
      <c r="AD381" s="794"/>
      <c r="AE381" s="794"/>
      <c r="AF381" s="794"/>
      <c r="AG381" s="794"/>
      <c r="AH381" s="794"/>
      <c r="AI381" s="794"/>
    </row>
    <row r="382" spans="21:35" ht="12.75">
      <c r="U382" s="762"/>
      <c r="V382" s="761"/>
      <c r="W382" s="760"/>
      <c r="X382" s="794"/>
      <c r="Y382" s="794"/>
      <c r="Z382" s="794"/>
      <c r="AA382" s="794"/>
      <c r="AB382" s="794"/>
      <c r="AC382" s="794"/>
      <c r="AD382" s="794"/>
      <c r="AE382" s="794"/>
      <c r="AF382" s="794"/>
      <c r="AG382" s="794"/>
      <c r="AH382" s="794"/>
      <c r="AI382" s="794"/>
    </row>
    <row r="383" spans="21:35" ht="12.75">
      <c r="U383" s="762"/>
      <c r="V383" s="761"/>
      <c r="W383" s="760"/>
      <c r="X383" s="794"/>
      <c r="Y383" s="794"/>
      <c r="Z383" s="794"/>
      <c r="AA383" s="794"/>
      <c r="AB383" s="794"/>
      <c r="AC383" s="794"/>
      <c r="AD383" s="794"/>
      <c r="AE383" s="794"/>
      <c r="AF383" s="794"/>
      <c r="AG383" s="794"/>
      <c r="AH383" s="794"/>
      <c r="AI383" s="794"/>
    </row>
    <row r="384" spans="21:35" ht="12.75">
      <c r="U384" s="762"/>
      <c r="V384" s="761"/>
      <c r="W384" s="760"/>
      <c r="X384" s="794"/>
      <c r="Y384" s="794"/>
      <c r="Z384" s="794"/>
      <c r="AA384" s="794"/>
      <c r="AB384" s="794"/>
      <c r="AC384" s="794"/>
      <c r="AD384" s="794"/>
      <c r="AE384" s="794"/>
      <c r="AF384" s="794"/>
      <c r="AG384" s="794"/>
      <c r="AH384" s="794"/>
      <c r="AI384" s="794"/>
    </row>
    <row r="385" spans="21:35" ht="12.75">
      <c r="U385" s="762"/>
      <c r="V385" s="761"/>
      <c r="W385" s="760"/>
      <c r="X385" s="794"/>
      <c r="Y385" s="794"/>
      <c r="Z385" s="794"/>
      <c r="AA385" s="794"/>
      <c r="AB385" s="794"/>
      <c r="AC385" s="794"/>
      <c r="AD385" s="794"/>
      <c r="AE385" s="794"/>
      <c r="AF385" s="794"/>
      <c r="AG385" s="794"/>
      <c r="AH385" s="794"/>
      <c r="AI385" s="794"/>
    </row>
    <row r="386" spans="21:35" ht="12.75">
      <c r="U386" s="762"/>
      <c r="V386" s="761"/>
      <c r="W386" s="760"/>
      <c r="X386" s="794"/>
      <c r="Y386" s="794"/>
      <c r="Z386" s="794"/>
      <c r="AA386" s="794"/>
      <c r="AB386" s="794"/>
      <c r="AC386" s="794"/>
      <c r="AD386" s="794"/>
      <c r="AE386" s="794"/>
      <c r="AF386" s="794"/>
      <c r="AG386" s="794"/>
      <c r="AH386" s="794"/>
      <c r="AI386" s="794"/>
    </row>
    <row r="387" spans="21:35" ht="12.75">
      <c r="U387" s="762"/>
      <c r="V387" s="761"/>
      <c r="W387" s="760"/>
      <c r="X387" s="794"/>
      <c r="Y387" s="794"/>
      <c r="Z387" s="794"/>
      <c r="AA387" s="794"/>
      <c r="AB387" s="794"/>
      <c r="AC387" s="794"/>
      <c r="AD387" s="794"/>
      <c r="AE387" s="794"/>
      <c r="AF387" s="794"/>
      <c r="AG387" s="794"/>
      <c r="AH387" s="794"/>
      <c r="AI387" s="794"/>
    </row>
    <row r="388" spans="21:35" ht="12.75">
      <c r="U388" s="762"/>
      <c r="V388" s="761"/>
      <c r="W388" s="760"/>
      <c r="X388" s="794"/>
      <c r="Y388" s="794"/>
      <c r="Z388" s="794"/>
      <c r="AA388" s="794"/>
      <c r="AB388" s="794"/>
      <c r="AC388" s="794"/>
      <c r="AD388" s="794"/>
      <c r="AE388" s="794"/>
      <c r="AF388" s="794"/>
      <c r="AG388" s="794"/>
      <c r="AH388" s="794"/>
      <c r="AI388" s="794"/>
    </row>
    <row r="389" spans="21:35" ht="12.75">
      <c r="U389" s="762"/>
      <c r="V389" s="761"/>
      <c r="W389" s="760"/>
      <c r="X389" s="794"/>
      <c r="Y389" s="794"/>
      <c r="Z389" s="794"/>
      <c r="AA389" s="794"/>
      <c r="AB389" s="794"/>
      <c r="AC389" s="794"/>
      <c r="AD389" s="794"/>
      <c r="AE389" s="794"/>
      <c r="AF389" s="794"/>
      <c r="AG389" s="794"/>
      <c r="AH389" s="794"/>
      <c r="AI389" s="794"/>
    </row>
    <row r="390" spans="21:35" ht="12.75">
      <c r="U390" s="762"/>
      <c r="V390" s="761"/>
      <c r="W390" s="760"/>
      <c r="X390" s="794"/>
      <c r="Y390" s="794"/>
      <c r="Z390" s="794"/>
      <c r="AA390" s="794"/>
      <c r="AB390" s="794"/>
      <c r="AC390" s="794"/>
      <c r="AD390" s="794"/>
      <c r="AE390" s="794"/>
      <c r="AF390" s="794"/>
      <c r="AG390" s="794"/>
      <c r="AH390" s="794"/>
      <c r="AI390" s="794"/>
    </row>
    <row r="391" spans="21:35" ht="12.75">
      <c r="U391" s="762"/>
      <c r="V391" s="761"/>
      <c r="W391" s="760"/>
      <c r="X391" s="794"/>
      <c r="Y391" s="794"/>
      <c r="Z391" s="794"/>
      <c r="AA391" s="794"/>
      <c r="AB391" s="794"/>
      <c r="AC391" s="794"/>
      <c r="AD391" s="794"/>
      <c r="AE391" s="794"/>
      <c r="AF391" s="794"/>
      <c r="AG391" s="794"/>
      <c r="AH391" s="794"/>
      <c r="AI391" s="794"/>
    </row>
    <row r="392" spans="21:35" ht="12.75">
      <c r="U392" s="762"/>
      <c r="V392" s="761"/>
      <c r="W392" s="760"/>
      <c r="X392" s="794"/>
      <c r="Y392" s="794"/>
      <c r="Z392" s="794"/>
      <c r="AA392" s="794"/>
      <c r="AB392" s="794"/>
      <c r="AC392" s="794"/>
      <c r="AD392" s="794"/>
      <c r="AE392" s="794"/>
      <c r="AF392" s="794"/>
      <c r="AG392" s="794"/>
      <c r="AH392" s="794"/>
      <c r="AI392" s="794"/>
    </row>
    <row r="393" spans="21:35" ht="12.75">
      <c r="U393" s="762"/>
      <c r="V393" s="761"/>
      <c r="W393" s="760"/>
      <c r="X393" s="794"/>
      <c r="Y393" s="794"/>
      <c r="Z393" s="794"/>
      <c r="AA393" s="794"/>
      <c r="AB393" s="794"/>
      <c r="AC393" s="794"/>
      <c r="AD393" s="794"/>
      <c r="AE393" s="794"/>
      <c r="AF393" s="794"/>
      <c r="AG393" s="794"/>
      <c r="AH393" s="794"/>
      <c r="AI393" s="794"/>
    </row>
    <row r="394" spans="21:35" ht="12.75">
      <c r="U394" s="762"/>
      <c r="V394" s="761"/>
      <c r="W394" s="760"/>
      <c r="X394" s="794"/>
      <c r="Y394" s="794"/>
      <c r="Z394" s="794"/>
      <c r="AA394" s="794"/>
      <c r="AB394" s="794"/>
      <c r="AC394" s="794"/>
      <c r="AD394" s="794"/>
      <c r="AE394" s="794"/>
      <c r="AF394" s="794"/>
      <c r="AG394" s="794"/>
      <c r="AH394" s="794"/>
      <c r="AI394" s="794"/>
    </row>
    <row r="395" spans="21:35" ht="12.75">
      <c r="U395" s="762"/>
      <c r="V395" s="761"/>
      <c r="W395" s="760"/>
      <c r="X395" s="794"/>
      <c r="Y395" s="794"/>
      <c r="Z395" s="794"/>
      <c r="AA395" s="794"/>
      <c r="AB395" s="794"/>
      <c r="AC395" s="794"/>
      <c r="AD395" s="794"/>
      <c r="AE395" s="794"/>
      <c r="AF395" s="794"/>
      <c r="AG395" s="794"/>
      <c r="AH395" s="794"/>
      <c r="AI395" s="794"/>
    </row>
    <row r="396" spans="21:35" ht="12.75">
      <c r="U396" s="762"/>
      <c r="V396" s="761"/>
      <c r="W396" s="760"/>
      <c r="X396" s="794"/>
      <c r="Y396" s="794"/>
      <c r="Z396" s="794"/>
      <c r="AA396" s="794"/>
      <c r="AB396" s="794"/>
      <c r="AC396" s="794"/>
      <c r="AD396" s="794"/>
      <c r="AE396" s="794"/>
      <c r="AF396" s="794"/>
      <c r="AG396" s="794"/>
      <c r="AH396" s="794"/>
      <c r="AI396" s="794"/>
    </row>
    <row r="397" spans="21:35" ht="12.75">
      <c r="U397" s="762"/>
      <c r="V397" s="761"/>
      <c r="W397" s="760"/>
      <c r="X397" s="794"/>
      <c r="Y397" s="794"/>
      <c r="Z397" s="794"/>
      <c r="AA397" s="794"/>
      <c r="AB397" s="794"/>
      <c r="AC397" s="794"/>
      <c r="AD397" s="794"/>
      <c r="AE397" s="794"/>
      <c r="AF397" s="794"/>
      <c r="AG397" s="794"/>
      <c r="AH397" s="794"/>
      <c r="AI397" s="794"/>
    </row>
    <row r="398" spans="21:35" ht="12.75">
      <c r="U398" s="762"/>
      <c r="V398" s="761"/>
      <c r="W398" s="760"/>
      <c r="X398" s="794"/>
      <c r="Y398" s="794"/>
      <c r="Z398" s="794"/>
      <c r="AA398" s="794"/>
      <c r="AB398" s="794"/>
      <c r="AC398" s="794"/>
      <c r="AD398" s="794"/>
      <c r="AE398" s="794"/>
      <c r="AF398" s="794"/>
      <c r="AG398" s="794"/>
      <c r="AH398" s="794"/>
      <c r="AI398" s="794"/>
    </row>
    <row r="399" spans="21:35" ht="12.75">
      <c r="U399" s="762"/>
      <c r="V399" s="761"/>
      <c r="W399" s="760"/>
      <c r="X399" s="794"/>
      <c r="Y399" s="794"/>
      <c r="Z399" s="794"/>
      <c r="AA399" s="794"/>
      <c r="AB399" s="794"/>
      <c r="AC399" s="794"/>
      <c r="AD399" s="794"/>
      <c r="AE399" s="794"/>
      <c r="AF399" s="794"/>
      <c r="AG399" s="794"/>
      <c r="AH399" s="794"/>
      <c r="AI399" s="794"/>
    </row>
    <row r="400" spans="21:35" ht="12.75">
      <c r="U400" s="762"/>
      <c r="V400" s="761"/>
      <c r="W400" s="760"/>
      <c r="X400" s="794"/>
      <c r="Y400" s="794"/>
      <c r="Z400" s="794"/>
      <c r="AA400" s="794"/>
      <c r="AB400" s="794"/>
      <c r="AC400" s="794"/>
      <c r="AD400" s="794"/>
      <c r="AE400" s="794"/>
      <c r="AF400" s="794"/>
      <c r="AG400" s="794"/>
      <c r="AH400" s="794"/>
      <c r="AI400" s="794"/>
    </row>
    <row r="401" spans="21:35" ht="12.75">
      <c r="U401" s="762"/>
      <c r="V401" s="761"/>
      <c r="W401" s="760"/>
      <c r="X401" s="794"/>
      <c r="Y401" s="794"/>
      <c r="Z401" s="794"/>
      <c r="AA401" s="794"/>
      <c r="AB401" s="794"/>
      <c r="AC401" s="794"/>
      <c r="AD401" s="794"/>
      <c r="AE401" s="794"/>
      <c r="AF401" s="794"/>
      <c r="AG401" s="794"/>
      <c r="AH401" s="794"/>
      <c r="AI401" s="794"/>
    </row>
    <row r="402" spans="21:35" ht="12.75">
      <c r="U402" s="762"/>
      <c r="V402" s="761"/>
      <c r="W402" s="760"/>
      <c r="X402" s="794"/>
      <c r="Y402" s="794"/>
      <c r="Z402" s="794"/>
      <c r="AA402" s="794"/>
      <c r="AB402" s="794"/>
      <c r="AC402" s="794"/>
      <c r="AD402" s="794"/>
      <c r="AE402" s="794"/>
      <c r="AF402" s="794"/>
      <c r="AG402" s="794"/>
      <c r="AH402" s="794"/>
      <c r="AI402" s="794"/>
    </row>
    <row r="403" spans="21:35" ht="12.75">
      <c r="U403" s="762"/>
      <c r="V403" s="761"/>
      <c r="W403" s="760"/>
      <c r="X403" s="794"/>
      <c r="Y403" s="794"/>
      <c r="Z403" s="794"/>
      <c r="AA403" s="794"/>
      <c r="AB403" s="794"/>
      <c r="AC403" s="794"/>
      <c r="AD403" s="794"/>
      <c r="AE403" s="794"/>
      <c r="AF403" s="794"/>
      <c r="AG403" s="794"/>
      <c r="AH403" s="794"/>
      <c r="AI403" s="794"/>
    </row>
    <row r="404" spans="21:35" ht="12.75">
      <c r="U404" s="762"/>
      <c r="V404" s="761"/>
      <c r="W404" s="760"/>
      <c r="X404" s="794"/>
      <c r="Y404" s="794"/>
      <c r="Z404" s="794"/>
      <c r="AA404" s="794"/>
      <c r="AB404" s="794"/>
      <c r="AC404" s="794"/>
      <c r="AD404" s="794"/>
      <c r="AE404" s="794"/>
      <c r="AF404" s="794"/>
      <c r="AG404" s="794"/>
      <c r="AH404" s="794"/>
      <c r="AI404" s="794"/>
    </row>
    <row r="405" spans="21:35" ht="12.75">
      <c r="U405" s="762"/>
      <c r="V405" s="761"/>
      <c r="W405" s="760"/>
      <c r="X405" s="794"/>
      <c r="Y405" s="794"/>
      <c r="Z405" s="794"/>
      <c r="AA405" s="794"/>
      <c r="AB405" s="794"/>
      <c r="AC405" s="794"/>
      <c r="AD405" s="794"/>
      <c r="AE405" s="794"/>
      <c r="AF405" s="794"/>
      <c r="AG405" s="794"/>
      <c r="AH405" s="794"/>
      <c r="AI405" s="794"/>
    </row>
    <row r="406" spans="21:35" ht="12.75">
      <c r="U406" s="762"/>
      <c r="V406" s="761"/>
      <c r="W406" s="760"/>
      <c r="X406" s="794"/>
      <c r="Y406" s="794"/>
      <c r="Z406" s="794"/>
      <c r="AA406" s="794"/>
      <c r="AB406" s="794"/>
      <c r="AC406" s="794"/>
      <c r="AD406" s="794"/>
      <c r="AE406" s="794"/>
      <c r="AF406" s="794"/>
      <c r="AG406" s="794"/>
      <c r="AH406" s="794"/>
      <c r="AI406" s="794"/>
    </row>
    <row r="407" spans="21:35" ht="12.75">
      <c r="U407" s="762"/>
      <c r="V407" s="761"/>
      <c r="W407" s="760"/>
      <c r="X407" s="794"/>
      <c r="Y407" s="794"/>
      <c r="Z407" s="794"/>
      <c r="AA407" s="794"/>
      <c r="AB407" s="794"/>
      <c r="AC407" s="794"/>
      <c r="AD407" s="794"/>
      <c r="AE407" s="794"/>
      <c r="AF407" s="794"/>
      <c r="AG407" s="794"/>
      <c r="AH407" s="794"/>
      <c r="AI407" s="794"/>
    </row>
    <row r="408" spans="21:35" ht="12.75">
      <c r="U408" s="762"/>
      <c r="V408" s="761"/>
      <c r="W408" s="760"/>
      <c r="X408" s="794"/>
      <c r="Y408" s="794"/>
      <c r="Z408" s="794"/>
      <c r="AA408" s="794"/>
      <c r="AB408" s="794"/>
      <c r="AC408" s="794"/>
      <c r="AD408" s="794"/>
      <c r="AE408" s="794"/>
      <c r="AF408" s="794"/>
      <c r="AG408" s="794"/>
      <c r="AH408" s="794"/>
      <c r="AI408" s="794"/>
    </row>
    <row r="409" spans="21:35" ht="12.75">
      <c r="U409" s="762"/>
      <c r="V409" s="761"/>
      <c r="W409" s="760"/>
      <c r="X409" s="794"/>
      <c r="Y409" s="794"/>
      <c r="Z409" s="794"/>
      <c r="AA409" s="794"/>
      <c r="AB409" s="794"/>
      <c r="AC409" s="794"/>
      <c r="AD409" s="794"/>
      <c r="AE409" s="794"/>
      <c r="AF409" s="794"/>
      <c r="AG409" s="794"/>
      <c r="AH409" s="794"/>
      <c r="AI409" s="794"/>
    </row>
    <row r="410" spans="21:35" ht="12.75">
      <c r="U410" s="762"/>
      <c r="V410" s="761"/>
      <c r="W410" s="760"/>
      <c r="X410" s="794"/>
      <c r="Y410" s="794"/>
      <c r="Z410" s="794"/>
      <c r="AA410" s="794"/>
      <c r="AB410" s="794"/>
      <c r="AC410" s="794"/>
      <c r="AD410" s="794"/>
      <c r="AE410" s="794"/>
      <c r="AF410" s="794"/>
      <c r="AG410" s="794"/>
      <c r="AH410" s="794"/>
      <c r="AI410" s="794"/>
    </row>
    <row r="411" spans="21:35" ht="12.75">
      <c r="U411" s="762"/>
      <c r="V411" s="761"/>
      <c r="W411" s="760"/>
      <c r="X411" s="794"/>
      <c r="Y411" s="794"/>
      <c r="Z411" s="794"/>
      <c r="AA411" s="794"/>
      <c r="AB411" s="794"/>
      <c r="AC411" s="794"/>
      <c r="AD411" s="794"/>
      <c r="AE411" s="794"/>
      <c r="AF411" s="794"/>
      <c r="AG411" s="794"/>
      <c r="AH411" s="794"/>
      <c r="AI411" s="794"/>
    </row>
    <row r="412" spans="21:35" ht="12.75">
      <c r="U412" s="762"/>
      <c r="V412" s="761"/>
      <c r="W412" s="760"/>
      <c r="X412" s="794"/>
      <c r="Y412" s="794"/>
      <c r="Z412" s="794"/>
      <c r="AA412" s="794"/>
      <c r="AB412" s="794"/>
      <c r="AC412" s="794"/>
      <c r="AD412" s="794"/>
      <c r="AE412" s="794"/>
      <c r="AF412" s="794"/>
      <c r="AG412" s="794"/>
      <c r="AH412" s="794"/>
      <c r="AI412" s="794"/>
    </row>
    <row r="413" spans="21:35" ht="12.75">
      <c r="U413" s="762"/>
      <c r="V413" s="761"/>
      <c r="W413" s="760"/>
      <c r="X413" s="794"/>
      <c r="Y413" s="794"/>
      <c r="Z413" s="794"/>
      <c r="AA413" s="794"/>
      <c r="AB413" s="794"/>
      <c r="AC413" s="794"/>
      <c r="AD413" s="794"/>
      <c r="AE413" s="794"/>
      <c r="AF413" s="794"/>
      <c r="AG413" s="794"/>
      <c r="AH413" s="794"/>
      <c r="AI413" s="794"/>
    </row>
    <row r="414" spans="21:35" ht="12.75">
      <c r="U414" s="762"/>
      <c r="V414" s="761"/>
      <c r="W414" s="760"/>
      <c r="X414" s="794"/>
      <c r="Y414" s="794"/>
      <c r="Z414" s="794"/>
      <c r="AA414" s="794"/>
      <c r="AB414" s="794"/>
      <c r="AC414" s="794"/>
      <c r="AD414" s="794"/>
      <c r="AE414" s="794"/>
      <c r="AF414" s="794"/>
      <c r="AG414" s="794"/>
      <c r="AH414" s="794"/>
      <c r="AI414" s="794"/>
    </row>
    <row r="415" spans="21:35" ht="12.75">
      <c r="U415" s="762"/>
      <c r="V415" s="761"/>
      <c r="W415" s="760"/>
      <c r="X415" s="794"/>
      <c r="Y415" s="794"/>
      <c r="Z415" s="794"/>
      <c r="AA415" s="794"/>
      <c r="AB415" s="794"/>
      <c r="AC415" s="794"/>
      <c r="AD415" s="794"/>
      <c r="AE415" s="794"/>
      <c r="AF415" s="794"/>
      <c r="AG415" s="794"/>
      <c r="AH415" s="794"/>
      <c r="AI415" s="794"/>
    </row>
    <row r="416" spans="21:35" ht="12.75">
      <c r="U416" s="762"/>
      <c r="V416" s="761"/>
      <c r="W416" s="760"/>
      <c r="X416" s="794"/>
      <c r="Y416" s="794"/>
      <c r="Z416" s="794"/>
      <c r="AA416" s="794"/>
      <c r="AB416" s="794"/>
      <c r="AC416" s="794"/>
      <c r="AD416" s="794"/>
      <c r="AE416" s="794"/>
      <c r="AF416" s="794"/>
      <c r="AG416" s="794"/>
      <c r="AH416" s="794"/>
      <c r="AI416" s="794"/>
    </row>
    <row r="417" spans="21:35" ht="12.75">
      <c r="U417" s="762"/>
      <c r="V417" s="761"/>
      <c r="W417" s="760"/>
      <c r="X417" s="794"/>
      <c r="Y417" s="794"/>
      <c r="Z417" s="794"/>
      <c r="AA417" s="794"/>
      <c r="AB417" s="794"/>
      <c r="AC417" s="794"/>
      <c r="AD417" s="794"/>
      <c r="AE417" s="794"/>
      <c r="AF417" s="794"/>
      <c r="AG417" s="794"/>
      <c r="AH417" s="794"/>
      <c r="AI417" s="794"/>
    </row>
    <row r="418" spans="21:35" ht="12.75">
      <c r="U418" s="762"/>
      <c r="V418" s="761"/>
      <c r="W418" s="760"/>
      <c r="X418" s="794"/>
      <c r="Y418" s="794"/>
      <c r="Z418" s="794"/>
      <c r="AA418" s="794"/>
      <c r="AB418" s="794"/>
      <c r="AC418" s="794"/>
      <c r="AD418" s="794"/>
      <c r="AE418" s="794"/>
      <c r="AF418" s="794"/>
      <c r="AG418" s="794"/>
      <c r="AH418" s="794"/>
      <c r="AI418" s="794"/>
    </row>
    <row r="419" spans="21:35" ht="12.75">
      <c r="U419" s="762"/>
      <c r="V419" s="761"/>
      <c r="W419" s="760"/>
      <c r="X419" s="794"/>
      <c r="Y419" s="794"/>
      <c r="Z419" s="794"/>
      <c r="AA419" s="794"/>
      <c r="AB419" s="794"/>
      <c r="AC419" s="794"/>
      <c r="AD419" s="794"/>
      <c r="AE419" s="794"/>
      <c r="AF419" s="794"/>
      <c r="AG419" s="794"/>
      <c r="AH419" s="794"/>
      <c r="AI419" s="794"/>
    </row>
    <row r="420" spans="21:35" ht="12.75">
      <c r="U420" s="762"/>
      <c r="V420" s="761"/>
      <c r="W420" s="760"/>
      <c r="X420" s="794"/>
      <c r="Y420" s="794"/>
      <c r="Z420" s="794"/>
      <c r="AA420" s="794"/>
      <c r="AB420" s="794"/>
      <c r="AC420" s="794"/>
      <c r="AD420" s="794"/>
      <c r="AE420" s="794"/>
      <c r="AF420" s="794"/>
      <c r="AG420" s="794"/>
      <c r="AH420" s="794"/>
      <c r="AI420" s="794"/>
    </row>
    <row r="421" spans="21:35" ht="12.75">
      <c r="U421" s="762"/>
      <c r="V421" s="761"/>
      <c r="W421" s="760"/>
      <c r="X421" s="794"/>
      <c r="Y421" s="794"/>
      <c r="Z421" s="794"/>
      <c r="AA421" s="794"/>
      <c r="AB421" s="794"/>
      <c r="AC421" s="794"/>
      <c r="AD421" s="794"/>
      <c r="AE421" s="794"/>
      <c r="AF421" s="794"/>
      <c r="AG421" s="794"/>
      <c r="AH421" s="794"/>
      <c r="AI421" s="794"/>
    </row>
    <row r="422" spans="21:35" ht="12.75">
      <c r="U422" s="762"/>
      <c r="V422" s="761"/>
      <c r="W422" s="760"/>
      <c r="X422" s="794"/>
      <c r="Y422" s="794"/>
      <c r="Z422" s="794"/>
      <c r="AA422" s="794"/>
      <c r="AB422" s="794"/>
      <c r="AC422" s="794"/>
      <c r="AD422" s="794"/>
      <c r="AE422" s="794"/>
      <c r="AF422" s="794"/>
      <c r="AG422" s="794"/>
      <c r="AH422" s="794"/>
      <c r="AI422" s="794"/>
    </row>
    <row r="423" spans="21:35" ht="12.75">
      <c r="U423" s="762"/>
      <c r="V423" s="761"/>
      <c r="W423" s="760"/>
      <c r="X423" s="794"/>
      <c r="Y423" s="794"/>
      <c r="Z423" s="794"/>
      <c r="AA423" s="794"/>
      <c r="AB423" s="794"/>
      <c r="AC423" s="794"/>
      <c r="AD423" s="794"/>
      <c r="AE423" s="794"/>
      <c r="AF423" s="794"/>
      <c r="AG423" s="794"/>
      <c r="AH423" s="794"/>
      <c r="AI423" s="794"/>
    </row>
    <row r="424" spans="21:35" ht="12.75">
      <c r="U424" s="762"/>
      <c r="V424" s="761"/>
      <c r="W424" s="760"/>
      <c r="X424" s="794"/>
      <c r="Y424" s="794"/>
      <c r="Z424" s="794"/>
      <c r="AA424" s="794"/>
      <c r="AB424" s="794"/>
      <c r="AC424" s="794"/>
      <c r="AD424" s="794"/>
      <c r="AE424" s="794"/>
      <c r="AF424" s="794"/>
      <c r="AG424" s="794"/>
      <c r="AH424" s="794"/>
      <c r="AI424" s="794"/>
    </row>
    <row r="425" spans="21:35" ht="12.75">
      <c r="U425" s="762"/>
      <c r="V425" s="761"/>
      <c r="W425" s="760"/>
      <c r="X425" s="794"/>
      <c r="Y425" s="794"/>
      <c r="Z425" s="794"/>
      <c r="AA425" s="794"/>
      <c r="AB425" s="794"/>
      <c r="AC425" s="794"/>
      <c r="AD425" s="794"/>
      <c r="AE425" s="794"/>
      <c r="AF425" s="794"/>
      <c r="AG425" s="794"/>
      <c r="AH425" s="794"/>
      <c r="AI425" s="794"/>
    </row>
    <row r="426" spans="21:35" ht="12.75">
      <c r="U426" s="762"/>
      <c r="V426" s="761"/>
      <c r="W426" s="760"/>
      <c r="X426" s="794"/>
      <c r="Y426" s="794"/>
      <c r="Z426" s="794"/>
      <c r="AA426" s="794"/>
      <c r="AB426" s="794"/>
      <c r="AC426" s="794"/>
      <c r="AD426" s="794"/>
      <c r="AE426" s="794"/>
      <c r="AF426" s="794"/>
      <c r="AG426" s="794"/>
      <c r="AH426" s="794"/>
      <c r="AI426" s="794"/>
    </row>
    <row r="427" spans="21:35" ht="12.75">
      <c r="U427" s="762"/>
      <c r="V427" s="761"/>
      <c r="W427" s="760"/>
      <c r="X427" s="794"/>
      <c r="Y427" s="794"/>
      <c r="Z427" s="794"/>
      <c r="AA427" s="794"/>
      <c r="AB427" s="794"/>
      <c r="AC427" s="794"/>
      <c r="AD427" s="794"/>
      <c r="AE427" s="794"/>
      <c r="AF427" s="794"/>
      <c r="AG427" s="794"/>
      <c r="AH427" s="794"/>
      <c r="AI427" s="794"/>
    </row>
    <row r="428" spans="21:35" ht="12.75">
      <c r="U428" s="762"/>
      <c r="V428" s="761"/>
      <c r="W428" s="760"/>
      <c r="X428" s="794"/>
      <c r="Y428" s="794"/>
      <c r="Z428" s="794"/>
      <c r="AA428" s="794"/>
      <c r="AB428" s="794"/>
      <c r="AC428" s="794"/>
      <c r="AD428" s="794"/>
      <c r="AE428" s="794"/>
      <c r="AF428" s="794"/>
      <c r="AG428" s="794"/>
      <c r="AH428" s="794"/>
      <c r="AI428" s="794"/>
    </row>
    <row r="429" spans="21:35" ht="13.5" thickBot="1">
      <c r="U429" s="762"/>
      <c r="V429" s="761"/>
      <c r="W429" s="760"/>
      <c r="X429" s="794"/>
      <c r="Y429" s="794"/>
      <c r="Z429" s="794"/>
      <c r="AA429" s="794"/>
      <c r="AB429" s="794"/>
      <c r="AC429" s="794"/>
      <c r="AD429" s="794"/>
      <c r="AE429" s="794"/>
      <c r="AF429" s="794"/>
      <c r="AG429" s="794"/>
      <c r="AH429" s="794"/>
      <c r="AI429" s="794"/>
    </row>
    <row r="430" spans="21:35" ht="12.75">
      <c r="U430" s="761"/>
      <c r="V430" s="769"/>
      <c r="W430" s="760"/>
      <c r="X430" s="795"/>
      <c r="Y430" s="795"/>
      <c r="Z430" s="795"/>
      <c r="AA430" s="795"/>
      <c r="AB430" s="795"/>
      <c r="AC430" s="795"/>
      <c r="AD430" s="795"/>
      <c r="AE430" s="795"/>
      <c r="AF430" s="795"/>
      <c r="AG430" s="795"/>
      <c r="AH430" s="795"/>
      <c r="AI430" s="795"/>
    </row>
    <row r="431" spans="21:35" ht="12.75">
      <c r="U431" s="762"/>
      <c r="V431" s="761"/>
      <c r="W431" s="760"/>
      <c r="X431" s="795"/>
      <c r="Y431" s="795"/>
      <c r="Z431" s="795"/>
      <c r="AA431" s="795"/>
      <c r="AB431" s="795"/>
      <c r="AC431" s="795"/>
      <c r="AD431" s="795"/>
      <c r="AE431" s="795"/>
      <c r="AF431" s="795"/>
      <c r="AG431" s="795"/>
      <c r="AH431" s="795"/>
      <c r="AI431" s="795"/>
    </row>
    <row r="432" spans="21:35" ht="12.75">
      <c r="U432" s="762"/>
      <c r="V432" s="761"/>
      <c r="W432" s="760"/>
      <c r="X432" s="795"/>
      <c r="Y432" s="795"/>
      <c r="Z432" s="795"/>
      <c r="AA432" s="795"/>
      <c r="AB432" s="795"/>
      <c r="AC432" s="795"/>
      <c r="AD432" s="795"/>
      <c r="AE432" s="795"/>
      <c r="AF432" s="795"/>
      <c r="AG432" s="795"/>
      <c r="AH432" s="795"/>
      <c r="AI432" s="795"/>
    </row>
    <row r="433" spans="21:35" ht="12.75">
      <c r="U433" s="762"/>
      <c r="V433" s="761"/>
      <c r="W433" s="760"/>
      <c r="X433" s="795"/>
      <c r="Y433" s="795"/>
      <c r="Z433" s="795"/>
      <c r="AA433" s="795"/>
      <c r="AB433" s="795"/>
      <c r="AC433" s="795"/>
      <c r="AD433" s="795"/>
      <c r="AE433" s="795"/>
      <c r="AF433" s="795"/>
      <c r="AG433" s="795"/>
      <c r="AH433" s="795"/>
      <c r="AI433" s="795"/>
    </row>
    <row r="434" spans="21:35" ht="12.75">
      <c r="U434" s="762"/>
      <c r="V434" s="761"/>
      <c r="W434" s="760"/>
      <c r="X434" s="795"/>
      <c r="Y434" s="795"/>
      <c r="Z434" s="795"/>
      <c r="AA434" s="795"/>
      <c r="AB434" s="795"/>
      <c r="AC434" s="795"/>
      <c r="AD434" s="795"/>
      <c r="AE434" s="795"/>
      <c r="AF434" s="795"/>
      <c r="AG434" s="795"/>
      <c r="AH434" s="795"/>
      <c r="AI434" s="795"/>
    </row>
    <row r="435" spans="21:35" ht="12.75">
      <c r="U435" s="762"/>
      <c r="V435" s="761"/>
      <c r="W435" s="760"/>
      <c r="X435" s="795"/>
      <c r="Y435" s="795"/>
      <c r="Z435" s="795"/>
      <c r="AA435" s="795"/>
      <c r="AB435" s="795"/>
      <c r="AC435" s="795"/>
      <c r="AD435" s="795"/>
      <c r="AE435" s="795"/>
      <c r="AF435" s="795"/>
      <c r="AG435" s="795"/>
      <c r="AH435" s="795"/>
      <c r="AI435" s="795"/>
    </row>
    <row r="436" spans="21:35" ht="12.75">
      <c r="U436" s="762"/>
      <c r="V436" s="761"/>
      <c r="W436" s="760"/>
      <c r="X436" s="795"/>
      <c r="Y436" s="795"/>
      <c r="Z436" s="795"/>
      <c r="AA436" s="795"/>
      <c r="AB436" s="795"/>
      <c r="AC436" s="795"/>
      <c r="AD436" s="795"/>
      <c r="AE436" s="795"/>
      <c r="AF436" s="795"/>
      <c r="AG436" s="795"/>
      <c r="AH436" s="795"/>
      <c r="AI436" s="795"/>
    </row>
    <row r="437" spans="21:35" ht="12.75">
      <c r="U437" s="762"/>
      <c r="V437" s="761"/>
      <c r="W437" s="760"/>
      <c r="X437" s="795"/>
      <c r="Y437" s="795"/>
      <c r="Z437" s="795"/>
      <c r="AA437" s="795"/>
      <c r="AB437" s="795"/>
      <c r="AC437" s="795"/>
      <c r="AD437" s="795"/>
      <c r="AE437" s="795"/>
      <c r="AF437" s="795"/>
      <c r="AG437" s="795"/>
      <c r="AH437" s="795"/>
      <c r="AI437" s="795"/>
    </row>
    <row r="438" spans="21:35" ht="12.75">
      <c r="U438" s="762"/>
      <c r="V438" s="761"/>
      <c r="W438" s="760"/>
      <c r="X438" s="795"/>
      <c r="Y438" s="795"/>
      <c r="Z438" s="795"/>
      <c r="AA438" s="795"/>
      <c r="AB438" s="795"/>
      <c r="AC438" s="795"/>
      <c r="AD438" s="795"/>
      <c r="AE438" s="795"/>
      <c r="AF438" s="795"/>
      <c r="AG438" s="795"/>
      <c r="AH438" s="795"/>
      <c r="AI438" s="795"/>
    </row>
    <row r="439" spans="21:35" ht="12.75">
      <c r="U439" s="762"/>
      <c r="V439" s="761"/>
      <c r="W439" s="760"/>
      <c r="X439" s="795"/>
      <c r="Y439" s="795"/>
      <c r="Z439" s="795"/>
      <c r="AA439" s="795"/>
      <c r="AB439" s="795"/>
      <c r="AC439" s="795"/>
      <c r="AD439" s="795"/>
      <c r="AE439" s="795"/>
      <c r="AF439" s="795"/>
      <c r="AG439" s="795"/>
      <c r="AH439" s="795"/>
      <c r="AI439" s="795"/>
    </row>
    <row r="440" spans="21:35" ht="12.75">
      <c r="U440" s="762"/>
      <c r="V440" s="761"/>
      <c r="W440" s="760"/>
      <c r="X440" s="795"/>
      <c r="Y440" s="795"/>
      <c r="Z440" s="795"/>
      <c r="AA440" s="795"/>
      <c r="AB440" s="795"/>
      <c r="AC440" s="795"/>
      <c r="AD440" s="795"/>
      <c r="AE440" s="795"/>
      <c r="AF440" s="795"/>
      <c r="AG440" s="795"/>
      <c r="AH440" s="795"/>
      <c r="AI440" s="795"/>
    </row>
    <row r="441" spans="21:35" ht="12.75">
      <c r="U441" s="762"/>
      <c r="V441" s="761"/>
      <c r="W441" s="760"/>
      <c r="X441" s="795"/>
      <c r="Y441" s="795"/>
      <c r="Z441" s="795"/>
      <c r="AA441" s="795"/>
      <c r="AB441" s="795"/>
      <c r="AC441" s="795"/>
      <c r="AD441" s="795"/>
      <c r="AE441" s="795"/>
      <c r="AF441" s="795"/>
      <c r="AG441" s="795"/>
      <c r="AH441" s="795"/>
      <c r="AI441" s="795"/>
    </row>
    <row r="442" spans="21:35" ht="12.75">
      <c r="U442" s="762"/>
      <c r="V442" s="761"/>
      <c r="W442" s="760"/>
      <c r="X442" s="795"/>
      <c r="Y442" s="795"/>
      <c r="Z442" s="795"/>
      <c r="AA442" s="795"/>
      <c r="AB442" s="795"/>
      <c r="AC442" s="795"/>
      <c r="AD442" s="795"/>
      <c r="AE442" s="795"/>
      <c r="AF442" s="795"/>
      <c r="AG442" s="795"/>
      <c r="AH442" s="795"/>
      <c r="AI442" s="795"/>
    </row>
    <row r="443" spans="21:35" ht="12.75">
      <c r="U443" s="762"/>
      <c r="V443" s="761"/>
      <c r="W443" s="760"/>
      <c r="X443" s="795"/>
      <c r="Y443" s="795"/>
      <c r="Z443" s="795"/>
      <c r="AA443" s="795"/>
      <c r="AB443" s="795"/>
      <c r="AC443" s="795"/>
      <c r="AD443" s="795"/>
      <c r="AE443" s="795"/>
      <c r="AF443" s="795"/>
      <c r="AG443" s="795"/>
      <c r="AH443" s="795"/>
      <c r="AI443" s="795"/>
    </row>
    <row r="444" spans="21:35" ht="12.75">
      <c r="U444" s="762"/>
      <c r="V444" s="761"/>
      <c r="W444" s="760"/>
      <c r="X444" s="795"/>
      <c r="Y444" s="795"/>
      <c r="Z444" s="795"/>
      <c r="AA444" s="795"/>
      <c r="AB444" s="795"/>
      <c r="AC444" s="795"/>
      <c r="AD444" s="795"/>
      <c r="AE444" s="795"/>
      <c r="AF444" s="796"/>
      <c r="AG444" s="795"/>
      <c r="AH444" s="795"/>
      <c r="AI444" s="795"/>
    </row>
    <row r="445" spans="21:35" ht="12.75">
      <c r="U445" s="762"/>
      <c r="V445" s="761"/>
      <c r="W445" s="760"/>
      <c r="X445" s="795"/>
      <c r="Y445" s="795"/>
      <c r="Z445" s="795"/>
      <c r="AA445" s="795"/>
      <c r="AB445" s="795"/>
      <c r="AC445" s="795"/>
      <c r="AD445" s="795"/>
      <c r="AE445" s="795"/>
      <c r="AF445" s="795"/>
      <c r="AG445" s="795"/>
      <c r="AH445" s="795"/>
      <c r="AI445" s="795"/>
    </row>
    <row r="446" spans="21:35" ht="12.75">
      <c r="U446" s="762"/>
      <c r="V446" s="761"/>
      <c r="W446" s="760"/>
      <c r="X446" s="795"/>
      <c r="Y446" s="795"/>
      <c r="Z446" s="795"/>
      <c r="AA446" s="795"/>
      <c r="AB446" s="795"/>
      <c r="AC446" s="795"/>
      <c r="AD446" s="795"/>
      <c r="AE446" s="795"/>
      <c r="AF446" s="795"/>
      <c r="AG446" s="795"/>
      <c r="AH446" s="795"/>
      <c r="AI446" s="795"/>
    </row>
    <row r="447" spans="21:35" ht="12.75">
      <c r="U447" s="762"/>
      <c r="V447" s="761"/>
      <c r="W447" s="760"/>
      <c r="X447" s="795"/>
      <c r="Y447" s="795"/>
      <c r="Z447" s="795"/>
      <c r="AA447" s="795"/>
      <c r="AB447" s="795"/>
      <c r="AC447" s="795"/>
      <c r="AD447" s="795"/>
      <c r="AE447" s="795"/>
      <c r="AF447" s="795"/>
      <c r="AG447" s="795"/>
      <c r="AH447" s="795"/>
      <c r="AI447" s="795"/>
    </row>
    <row r="448" spans="21:35" ht="12.75">
      <c r="U448" s="762"/>
      <c r="V448" s="761"/>
      <c r="W448" s="760"/>
      <c r="X448" s="795"/>
      <c r="Y448" s="795"/>
      <c r="Z448" s="795"/>
      <c r="AA448" s="795"/>
      <c r="AB448" s="795"/>
      <c r="AC448" s="795"/>
      <c r="AD448" s="795"/>
      <c r="AE448" s="795"/>
      <c r="AF448" s="795"/>
      <c r="AG448" s="795"/>
      <c r="AH448" s="795"/>
      <c r="AI448" s="795"/>
    </row>
    <row r="449" spans="21:35" ht="12.75">
      <c r="U449" s="762"/>
      <c r="V449" s="761"/>
      <c r="W449" s="760"/>
      <c r="X449" s="795"/>
      <c r="Y449" s="795"/>
      <c r="Z449" s="795"/>
      <c r="AA449" s="795"/>
      <c r="AB449" s="795"/>
      <c r="AC449" s="795"/>
      <c r="AD449" s="795"/>
      <c r="AE449" s="795"/>
      <c r="AF449" s="795"/>
      <c r="AG449" s="795"/>
      <c r="AH449" s="795"/>
      <c r="AI449" s="795"/>
    </row>
    <row r="450" spans="21:35" ht="12.75">
      <c r="U450" s="762"/>
      <c r="V450" s="761"/>
      <c r="W450" s="760"/>
      <c r="X450" s="795"/>
      <c r="Y450" s="795"/>
      <c r="Z450" s="795"/>
      <c r="AA450" s="795"/>
      <c r="AB450" s="795"/>
      <c r="AC450" s="795"/>
      <c r="AD450" s="795"/>
      <c r="AE450" s="795"/>
      <c r="AF450" s="795"/>
      <c r="AG450" s="795"/>
      <c r="AH450" s="795"/>
      <c r="AI450" s="795"/>
    </row>
    <row r="451" spans="21:35" ht="12.75">
      <c r="U451" s="762"/>
      <c r="V451" s="761"/>
      <c r="W451" s="760"/>
      <c r="X451" s="795"/>
      <c r="Y451" s="795"/>
      <c r="Z451" s="795"/>
      <c r="AA451" s="795"/>
      <c r="AB451" s="795"/>
      <c r="AC451" s="795"/>
      <c r="AD451" s="795"/>
      <c r="AE451" s="795"/>
      <c r="AF451" s="795"/>
      <c r="AG451" s="795"/>
      <c r="AH451" s="795"/>
      <c r="AI451" s="795"/>
    </row>
    <row r="452" spans="21:35" ht="12.75">
      <c r="U452" s="762"/>
      <c r="V452" s="761"/>
      <c r="W452" s="760"/>
      <c r="X452" s="795"/>
      <c r="Y452" s="795"/>
      <c r="Z452" s="795"/>
      <c r="AA452" s="795"/>
      <c r="AB452" s="795"/>
      <c r="AC452" s="795"/>
      <c r="AD452" s="795"/>
      <c r="AE452" s="795"/>
      <c r="AF452" s="795"/>
      <c r="AG452" s="795"/>
      <c r="AH452" s="795"/>
      <c r="AI452" s="795"/>
    </row>
    <row r="453" spans="21:35" ht="12.75">
      <c r="U453" s="762"/>
      <c r="V453" s="761"/>
      <c r="W453" s="760"/>
      <c r="X453" s="795"/>
      <c r="Y453" s="795"/>
      <c r="Z453" s="795"/>
      <c r="AA453" s="795"/>
      <c r="AB453" s="795"/>
      <c r="AC453" s="795"/>
      <c r="AD453" s="795"/>
      <c r="AE453" s="795"/>
      <c r="AF453" s="795"/>
      <c r="AG453" s="795"/>
      <c r="AH453" s="795"/>
      <c r="AI453" s="795"/>
    </row>
    <row r="454" spans="21:35" ht="12.75">
      <c r="U454" s="762"/>
      <c r="V454" s="761"/>
      <c r="W454" s="760"/>
      <c r="X454" s="795"/>
      <c r="Y454" s="795"/>
      <c r="Z454" s="795"/>
      <c r="AA454" s="795"/>
      <c r="AB454" s="795"/>
      <c r="AC454" s="795"/>
      <c r="AD454" s="795"/>
      <c r="AE454" s="795"/>
      <c r="AF454" s="795"/>
      <c r="AG454" s="795"/>
      <c r="AH454" s="795"/>
      <c r="AI454" s="795"/>
    </row>
    <row r="455" spans="21:35" ht="12.75">
      <c r="U455" s="762"/>
      <c r="V455" s="761"/>
      <c r="W455" s="760"/>
      <c r="X455" s="795"/>
      <c r="Y455" s="795"/>
      <c r="Z455" s="795"/>
      <c r="AA455" s="795"/>
      <c r="AB455" s="795"/>
      <c r="AC455" s="795"/>
      <c r="AD455" s="795"/>
      <c r="AE455" s="795"/>
      <c r="AF455" s="795"/>
      <c r="AG455" s="795"/>
      <c r="AH455" s="795"/>
      <c r="AI455" s="795"/>
    </row>
    <row r="456" spans="21:35" ht="12.75">
      <c r="U456" s="762"/>
      <c r="V456" s="761"/>
      <c r="W456" s="760"/>
      <c r="X456" s="795"/>
      <c r="Y456" s="795"/>
      <c r="Z456" s="795"/>
      <c r="AA456" s="795"/>
      <c r="AB456" s="795"/>
      <c r="AC456" s="795"/>
      <c r="AD456" s="795"/>
      <c r="AE456" s="795"/>
      <c r="AF456" s="795"/>
      <c r="AG456" s="795"/>
      <c r="AH456" s="795"/>
      <c r="AI456" s="795"/>
    </row>
    <row r="457" spans="21:35" ht="12.75">
      <c r="U457" s="762"/>
      <c r="V457" s="761"/>
      <c r="W457" s="760"/>
      <c r="X457" s="795"/>
      <c r="Y457" s="795"/>
      <c r="Z457" s="795"/>
      <c r="AA457" s="795"/>
      <c r="AB457" s="795"/>
      <c r="AC457" s="795"/>
      <c r="AD457" s="795"/>
      <c r="AE457" s="795"/>
      <c r="AF457" s="795"/>
      <c r="AG457" s="795"/>
      <c r="AH457" s="795"/>
      <c r="AI457" s="795"/>
    </row>
    <row r="458" spans="21:35" ht="12.75">
      <c r="U458" s="762"/>
      <c r="V458" s="761"/>
      <c r="W458" s="760"/>
      <c r="X458" s="795"/>
      <c r="Y458" s="795"/>
      <c r="Z458" s="795"/>
      <c r="AA458" s="795"/>
      <c r="AB458" s="795"/>
      <c r="AC458" s="795"/>
      <c r="AD458" s="795"/>
      <c r="AE458" s="795"/>
      <c r="AF458" s="795"/>
      <c r="AG458" s="795"/>
      <c r="AH458" s="795"/>
      <c r="AI458" s="795"/>
    </row>
    <row r="459" spans="21:35" ht="12.75">
      <c r="U459" s="762"/>
      <c r="V459" s="761"/>
      <c r="W459" s="760"/>
      <c r="X459" s="795"/>
      <c r="Y459" s="795"/>
      <c r="Z459" s="795"/>
      <c r="AA459" s="795"/>
      <c r="AB459" s="795"/>
      <c r="AC459" s="795"/>
      <c r="AD459" s="795"/>
      <c r="AE459" s="795"/>
      <c r="AF459" s="795"/>
      <c r="AG459" s="795"/>
      <c r="AH459" s="795"/>
      <c r="AI459" s="795"/>
    </row>
    <row r="460" spans="21:35" ht="12.75">
      <c r="U460" s="762"/>
      <c r="V460" s="761"/>
      <c r="W460" s="760"/>
      <c r="X460" s="795"/>
      <c r="Y460" s="795"/>
      <c r="Z460" s="795"/>
      <c r="AA460" s="795"/>
      <c r="AB460" s="795"/>
      <c r="AC460" s="795"/>
      <c r="AD460" s="795"/>
      <c r="AE460" s="795"/>
      <c r="AF460" s="795"/>
      <c r="AG460" s="795"/>
      <c r="AH460" s="795"/>
      <c r="AI460" s="795"/>
    </row>
    <row r="461" spans="21:35" ht="12.75">
      <c r="U461" s="762"/>
      <c r="V461" s="761"/>
      <c r="W461" s="760"/>
      <c r="X461" s="795"/>
      <c r="Y461" s="795"/>
      <c r="Z461" s="795"/>
      <c r="AA461" s="795"/>
      <c r="AB461" s="795"/>
      <c r="AC461" s="795"/>
      <c r="AD461" s="795"/>
      <c r="AE461" s="795"/>
      <c r="AF461" s="795"/>
      <c r="AG461" s="795"/>
      <c r="AH461" s="795"/>
      <c r="AI461" s="795"/>
    </row>
    <row r="462" spans="21:35" ht="12.75">
      <c r="U462" s="762"/>
      <c r="V462" s="761"/>
      <c r="W462" s="760"/>
      <c r="X462" s="795"/>
      <c r="Y462" s="795"/>
      <c r="Z462" s="795"/>
      <c r="AA462" s="795"/>
      <c r="AB462" s="795"/>
      <c r="AC462" s="795"/>
      <c r="AD462" s="795"/>
      <c r="AE462" s="795"/>
      <c r="AF462" s="795"/>
      <c r="AG462" s="795"/>
      <c r="AH462" s="795"/>
      <c r="AI462" s="795"/>
    </row>
    <row r="463" spans="21:35" ht="12.75">
      <c r="U463" s="762"/>
      <c r="V463" s="761"/>
      <c r="W463" s="760"/>
      <c r="X463" s="795"/>
      <c r="Y463" s="795"/>
      <c r="Z463" s="795"/>
      <c r="AA463" s="795"/>
      <c r="AB463" s="795"/>
      <c r="AC463" s="795"/>
      <c r="AD463" s="795"/>
      <c r="AE463" s="795"/>
      <c r="AF463" s="795"/>
      <c r="AG463" s="795"/>
      <c r="AH463" s="795"/>
      <c r="AI463" s="795"/>
    </row>
    <row r="464" spans="21:35" ht="12.75">
      <c r="U464" s="762"/>
      <c r="V464" s="761"/>
      <c r="W464" s="760"/>
      <c r="X464" s="795"/>
      <c r="Y464" s="795"/>
      <c r="Z464" s="795"/>
      <c r="AA464" s="795"/>
      <c r="AB464" s="795"/>
      <c r="AC464" s="795"/>
      <c r="AD464" s="795"/>
      <c r="AE464" s="795"/>
      <c r="AF464" s="795"/>
      <c r="AG464" s="795"/>
      <c r="AH464" s="795"/>
      <c r="AI464" s="795"/>
    </row>
    <row r="465" spans="21:35" ht="12.75">
      <c r="U465" s="762"/>
      <c r="V465" s="761"/>
      <c r="W465" s="760"/>
      <c r="X465" s="795"/>
      <c r="Y465" s="795"/>
      <c r="Z465" s="795"/>
      <c r="AA465" s="795"/>
      <c r="AB465" s="795"/>
      <c r="AC465" s="795"/>
      <c r="AD465" s="795"/>
      <c r="AE465" s="795"/>
      <c r="AF465" s="795"/>
      <c r="AG465" s="795"/>
      <c r="AH465" s="795"/>
      <c r="AI465" s="795"/>
    </row>
    <row r="466" spans="21:35" ht="12.75">
      <c r="U466" s="762"/>
      <c r="V466" s="761"/>
      <c r="W466" s="760"/>
      <c r="X466" s="795"/>
      <c r="Y466" s="795"/>
      <c r="Z466" s="795"/>
      <c r="AA466" s="795"/>
      <c r="AB466" s="795"/>
      <c r="AC466" s="795"/>
      <c r="AD466" s="795"/>
      <c r="AE466" s="795"/>
      <c r="AF466" s="795"/>
      <c r="AG466" s="795"/>
      <c r="AH466" s="795"/>
      <c r="AI466" s="795"/>
    </row>
    <row r="467" spans="21:35" ht="12.75">
      <c r="U467" s="762"/>
      <c r="V467" s="761"/>
      <c r="W467" s="760"/>
      <c r="X467" s="795"/>
      <c r="Y467" s="795"/>
      <c r="Z467" s="795"/>
      <c r="AA467" s="795"/>
      <c r="AB467" s="795"/>
      <c r="AC467" s="795"/>
      <c r="AD467" s="795"/>
      <c r="AE467" s="795"/>
      <c r="AF467" s="795"/>
      <c r="AG467" s="795"/>
      <c r="AH467" s="795"/>
      <c r="AI467" s="795"/>
    </row>
    <row r="468" spans="21:35" ht="12.75">
      <c r="U468" s="762"/>
      <c r="V468" s="761"/>
      <c r="W468" s="760"/>
      <c r="X468" s="795"/>
      <c r="Y468" s="795"/>
      <c r="Z468" s="795"/>
      <c r="AA468" s="795"/>
      <c r="AB468" s="795"/>
      <c r="AC468" s="795"/>
      <c r="AD468" s="795"/>
      <c r="AE468" s="795"/>
      <c r="AF468" s="795"/>
      <c r="AG468" s="795"/>
      <c r="AH468" s="795"/>
      <c r="AI468" s="795"/>
    </row>
    <row r="469" spans="21:35" ht="12.75">
      <c r="U469" s="762"/>
      <c r="V469" s="761"/>
      <c r="W469" s="760"/>
      <c r="X469" s="795"/>
      <c r="Y469" s="795"/>
      <c r="Z469" s="795"/>
      <c r="AA469" s="795"/>
      <c r="AB469" s="795"/>
      <c r="AC469" s="795"/>
      <c r="AD469" s="795"/>
      <c r="AE469" s="795"/>
      <c r="AF469" s="795"/>
      <c r="AG469" s="795"/>
      <c r="AH469" s="795"/>
      <c r="AI469" s="795"/>
    </row>
    <row r="470" spans="21:35" ht="12.75">
      <c r="U470" s="762"/>
      <c r="V470" s="761"/>
      <c r="W470" s="760"/>
      <c r="X470" s="795"/>
      <c r="Y470" s="795"/>
      <c r="Z470" s="795"/>
      <c r="AA470" s="795"/>
      <c r="AB470" s="795"/>
      <c r="AC470" s="795"/>
      <c r="AD470" s="795"/>
      <c r="AE470" s="795"/>
      <c r="AF470" s="795"/>
      <c r="AG470" s="795"/>
      <c r="AH470" s="795"/>
      <c r="AI470" s="795"/>
    </row>
    <row r="471" spans="21:35" ht="12.75">
      <c r="U471" s="762"/>
      <c r="V471" s="761"/>
      <c r="W471" s="760"/>
      <c r="X471" s="795"/>
      <c r="Y471" s="795"/>
      <c r="Z471" s="795"/>
      <c r="AA471" s="795"/>
      <c r="AB471" s="795"/>
      <c r="AC471" s="795"/>
      <c r="AD471" s="795"/>
      <c r="AE471" s="795"/>
      <c r="AF471" s="795"/>
      <c r="AG471" s="795"/>
      <c r="AH471" s="795"/>
      <c r="AI471" s="795"/>
    </row>
    <row r="472" spans="21:35" ht="12.75">
      <c r="U472" s="762"/>
      <c r="V472" s="761"/>
      <c r="W472" s="760"/>
      <c r="X472" s="795"/>
      <c r="Y472" s="795"/>
      <c r="Z472" s="795"/>
      <c r="AA472" s="795"/>
      <c r="AB472" s="795"/>
      <c r="AC472" s="795"/>
      <c r="AD472" s="795"/>
      <c r="AE472" s="795"/>
      <c r="AF472" s="795"/>
      <c r="AG472" s="795"/>
      <c r="AH472" s="795"/>
      <c r="AI472" s="795"/>
    </row>
    <row r="473" spans="21:35" ht="12.75">
      <c r="U473" s="762"/>
      <c r="V473" s="761"/>
      <c r="W473" s="760"/>
      <c r="X473" s="795"/>
      <c r="Y473" s="795"/>
      <c r="Z473" s="795"/>
      <c r="AA473" s="795"/>
      <c r="AB473" s="795"/>
      <c r="AC473" s="795"/>
      <c r="AD473" s="795"/>
      <c r="AE473" s="795"/>
      <c r="AF473" s="795"/>
      <c r="AG473" s="795"/>
      <c r="AH473" s="795"/>
      <c r="AI473" s="795"/>
    </row>
    <row r="474" spans="21:35" ht="12.75">
      <c r="U474" s="762"/>
      <c r="V474" s="761"/>
      <c r="W474" s="760"/>
      <c r="X474" s="795"/>
      <c r="Y474" s="795"/>
      <c r="Z474" s="795"/>
      <c r="AA474" s="795"/>
      <c r="AB474" s="795"/>
      <c r="AC474" s="795"/>
      <c r="AD474" s="795"/>
      <c r="AE474" s="795"/>
      <c r="AF474" s="795"/>
      <c r="AG474" s="795"/>
      <c r="AH474" s="795"/>
      <c r="AI474" s="795"/>
    </row>
    <row r="475" spans="21:35" ht="12.75">
      <c r="U475" s="762"/>
      <c r="V475" s="761"/>
      <c r="W475" s="760"/>
      <c r="X475" s="795"/>
      <c r="Y475" s="795"/>
      <c r="Z475" s="795"/>
      <c r="AA475" s="795"/>
      <c r="AB475" s="795"/>
      <c r="AC475" s="795"/>
      <c r="AD475" s="795"/>
      <c r="AE475" s="795"/>
      <c r="AF475" s="795"/>
      <c r="AG475" s="795"/>
      <c r="AH475" s="795"/>
      <c r="AI475" s="795"/>
    </row>
    <row r="476" spans="21:35" ht="12.75">
      <c r="U476" s="762"/>
      <c r="V476" s="761"/>
      <c r="W476" s="760"/>
      <c r="X476" s="795"/>
      <c r="Y476" s="795"/>
      <c r="Z476" s="795"/>
      <c r="AA476" s="795"/>
      <c r="AB476" s="795"/>
      <c r="AC476" s="795"/>
      <c r="AD476" s="795"/>
      <c r="AE476" s="795"/>
      <c r="AF476" s="795"/>
      <c r="AG476" s="795"/>
      <c r="AH476" s="795"/>
      <c r="AI476" s="795"/>
    </row>
    <row r="477" spans="21:35" ht="12.75">
      <c r="U477" s="762"/>
      <c r="V477" s="761"/>
      <c r="W477" s="760"/>
      <c r="X477" s="795"/>
      <c r="Y477" s="795"/>
      <c r="Z477" s="795"/>
      <c r="AA477" s="795"/>
      <c r="AB477" s="795"/>
      <c r="AC477" s="795"/>
      <c r="AD477" s="795"/>
      <c r="AE477" s="795"/>
      <c r="AF477" s="795"/>
      <c r="AG477" s="795"/>
      <c r="AH477" s="795"/>
      <c r="AI477" s="795"/>
    </row>
    <row r="478" spans="21:35" ht="12.75">
      <c r="U478" s="762"/>
      <c r="V478" s="761"/>
      <c r="W478" s="760"/>
      <c r="X478" s="795"/>
      <c r="Y478" s="795"/>
      <c r="Z478" s="795"/>
      <c r="AA478" s="795"/>
      <c r="AB478" s="795"/>
      <c r="AC478" s="795"/>
      <c r="AD478" s="795"/>
      <c r="AE478" s="795"/>
      <c r="AF478" s="795"/>
      <c r="AG478" s="795"/>
      <c r="AH478" s="795"/>
      <c r="AI478" s="795"/>
    </row>
    <row r="479" spans="21:35" ht="12.75">
      <c r="U479" s="762"/>
      <c r="V479" s="761"/>
      <c r="W479" s="760"/>
      <c r="X479" s="795"/>
      <c r="Y479" s="795"/>
      <c r="Z479" s="795"/>
      <c r="AA479" s="795"/>
      <c r="AB479" s="795"/>
      <c r="AC479" s="795"/>
      <c r="AD479" s="795"/>
      <c r="AE479" s="795"/>
      <c r="AF479" s="795"/>
      <c r="AG479" s="795"/>
      <c r="AH479" s="795"/>
      <c r="AI479" s="795"/>
    </row>
    <row r="480" spans="21:35" ht="12.75">
      <c r="U480" s="762"/>
      <c r="V480" s="761"/>
      <c r="W480" s="760"/>
      <c r="X480" s="795"/>
      <c r="Y480" s="795"/>
      <c r="Z480" s="795"/>
      <c r="AA480" s="795"/>
      <c r="AB480" s="795"/>
      <c r="AC480" s="795"/>
      <c r="AD480" s="795"/>
      <c r="AE480" s="795"/>
      <c r="AF480" s="795"/>
      <c r="AG480" s="795"/>
      <c r="AH480" s="795"/>
      <c r="AI480" s="795"/>
    </row>
    <row r="481" spans="21:35" ht="13.5" thickBot="1">
      <c r="U481" s="762"/>
      <c r="V481" s="761"/>
      <c r="W481" s="760"/>
      <c r="X481" s="795"/>
      <c r="Y481" s="795"/>
      <c r="Z481" s="795"/>
      <c r="AA481" s="795"/>
      <c r="AB481" s="795"/>
      <c r="AC481" s="795"/>
      <c r="AD481" s="795"/>
      <c r="AE481" s="795"/>
      <c r="AF481" s="795"/>
      <c r="AG481" s="795"/>
      <c r="AH481" s="795"/>
      <c r="AI481" s="795"/>
    </row>
    <row r="482" spans="21:35" ht="12.75">
      <c r="U482" s="761"/>
      <c r="V482" s="769"/>
      <c r="W482" s="760"/>
      <c r="X482" s="797"/>
      <c r="Y482" s="797"/>
      <c r="Z482" s="797"/>
      <c r="AA482" s="797"/>
      <c r="AB482" s="797"/>
      <c r="AC482" s="797"/>
      <c r="AD482" s="797"/>
      <c r="AE482" s="797"/>
      <c r="AF482" s="798"/>
      <c r="AG482" s="797"/>
      <c r="AH482" s="797"/>
      <c r="AI482" s="797"/>
    </row>
    <row r="483" spans="21:35" ht="12.75">
      <c r="U483" s="762"/>
      <c r="V483" s="761"/>
      <c r="W483" s="760"/>
      <c r="X483" s="797"/>
      <c r="Y483" s="797"/>
      <c r="Z483" s="797"/>
      <c r="AA483" s="797"/>
      <c r="AB483" s="797"/>
      <c r="AC483" s="797"/>
      <c r="AD483" s="797"/>
      <c r="AE483" s="797"/>
      <c r="AF483" s="798"/>
      <c r="AG483" s="797"/>
      <c r="AH483" s="797"/>
      <c r="AI483" s="797"/>
    </row>
    <row r="484" spans="21:35" ht="12.75">
      <c r="U484" s="762"/>
      <c r="V484" s="761"/>
      <c r="W484" s="760"/>
      <c r="X484" s="797"/>
      <c r="Y484" s="797"/>
      <c r="Z484" s="797"/>
      <c r="AA484" s="797"/>
      <c r="AB484" s="797"/>
      <c r="AC484" s="797"/>
      <c r="AD484" s="797"/>
      <c r="AE484" s="797"/>
      <c r="AF484" s="798"/>
      <c r="AG484" s="797"/>
      <c r="AH484" s="797"/>
      <c r="AI484" s="797"/>
    </row>
    <row r="485" spans="21:35" ht="12.75">
      <c r="U485" s="762"/>
      <c r="V485" s="761"/>
      <c r="W485" s="760"/>
      <c r="X485" s="797"/>
      <c r="Y485" s="797"/>
      <c r="Z485" s="797"/>
      <c r="AA485" s="797"/>
      <c r="AB485" s="797"/>
      <c r="AC485" s="797"/>
      <c r="AD485" s="797"/>
      <c r="AE485" s="797"/>
      <c r="AF485" s="798"/>
      <c r="AG485" s="797"/>
      <c r="AH485" s="797"/>
      <c r="AI485" s="797"/>
    </row>
    <row r="486" spans="21:35" ht="12.75">
      <c r="U486" s="762"/>
      <c r="V486" s="761"/>
      <c r="W486" s="760"/>
      <c r="X486" s="797"/>
      <c r="Y486" s="797"/>
      <c r="Z486" s="797"/>
      <c r="AA486" s="797"/>
      <c r="AB486" s="797"/>
      <c r="AC486" s="797"/>
      <c r="AD486" s="797"/>
      <c r="AE486" s="797"/>
      <c r="AF486" s="798"/>
      <c r="AG486" s="797"/>
      <c r="AH486" s="797"/>
      <c r="AI486" s="797"/>
    </row>
    <row r="487" spans="21:35" ht="12.75">
      <c r="U487" s="762"/>
      <c r="V487" s="761"/>
      <c r="W487" s="760"/>
      <c r="X487" s="797"/>
      <c r="Y487" s="797"/>
      <c r="Z487" s="797"/>
      <c r="AA487" s="797"/>
      <c r="AB487" s="797"/>
      <c r="AC487" s="797"/>
      <c r="AD487" s="797"/>
      <c r="AE487" s="797"/>
      <c r="AF487" s="798"/>
      <c r="AG487" s="797"/>
      <c r="AH487" s="797"/>
      <c r="AI487" s="797"/>
    </row>
    <row r="488" spans="21:35" ht="12.75">
      <c r="U488" s="762"/>
      <c r="V488" s="761"/>
      <c r="W488" s="760"/>
      <c r="X488" s="797"/>
      <c r="Y488" s="797"/>
      <c r="Z488" s="797"/>
      <c r="AA488" s="797"/>
      <c r="AB488" s="797"/>
      <c r="AC488" s="797"/>
      <c r="AD488" s="797"/>
      <c r="AE488" s="797"/>
      <c r="AF488" s="798"/>
      <c r="AG488" s="797"/>
      <c r="AH488" s="797"/>
      <c r="AI488" s="797"/>
    </row>
    <row r="489" spans="21:35" ht="12.75">
      <c r="U489" s="762"/>
      <c r="V489" s="761"/>
      <c r="W489" s="760"/>
      <c r="X489" s="797"/>
      <c r="Y489" s="797"/>
      <c r="Z489" s="797"/>
      <c r="AA489" s="797"/>
      <c r="AB489" s="797"/>
      <c r="AC489" s="797"/>
      <c r="AD489" s="797"/>
      <c r="AE489" s="797"/>
      <c r="AF489" s="798"/>
      <c r="AG489" s="797"/>
      <c r="AH489" s="797"/>
      <c r="AI489" s="797"/>
    </row>
    <row r="490" spans="21:35" ht="12.75">
      <c r="U490" s="762"/>
      <c r="V490" s="761"/>
      <c r="W490" s="760"/>
      <c r="X490" s="797"/>
      <c r="Y490" s="797"/>
      <c r="Z490" s="797"/>
      <c r="AA490" s="797"/>
      <c r="AB490" s="797"/>
      <c r="AC490" s="797"/>
      <c r="AD490" s="797"/>
      <c r="AE490" s="797"/>
      <c r="AF490" s="798"/>
      <c r="AG490" s="797"/>
      <c r="AH490" s="797"/>
      <c r="AI490" s="797"/>
    </row>
    <row r="491" spans="21:35" ht="12.75">
      <c r="U491" s="762"/>
      <c r="V491" s="761"/>
      <c r="W491" s="760"/>
      <c r="X491" s="797"/>
      <c r="Y491" s="797"/>
      <c r="Z491" s="797"/>
      <c r="AA491" s="797"/>
      <c r="AB491" s="797"/>
      <c r="AC491" s="797"/>
      <c r="AD491" s="797"/>
      <c r="AE491" s="797"/>
      <c r="AF491" s="798"/>
      <c r="AG491" s="797"/>
      <c r="AH491" s="797"/>
      <c r="AI491" s="797"/>
    </row>
    <row r="492" spans="21:35" ht="12.75">
      <c r="U492" s="762"/>
      <c r="V492" s="761"/>
      <c r="W492" s="760"/>
      <c r="X492" s="797"/>
      <c r="Y492" s="797"/>
      <c r="Z492" s="797"/>
      <c r="AA492" s="797"/>
      <c r="AB492" s="797"/>
      <c r="AC492" s="797"/>
      <c r="AD492" s="797"/>
      <c r="AE492" s="797"/>
      <c r="AF492" s="798"/>
      <c r="AG492" s="797"/>
      <c r="AH492" s="797"/>
      <c r="AI492" s="797"/>
    </row>
    <row r="493" spans="21:35" ht="12.75">
      <c r="U493" s="762"/>
      <c r="V493" s="761"/>
      <c r="W493" s="760"/>
      <c r="X493" s="797"/>
      <c r="Y493" s="797"/>
      <c r="Z493" s="797"/>
      <c r="AA493" s="797"/>
      <c r="AB493" s="797"/>
      <c r="AC493" s="797"/>
      <c r="AD493" s="797"/>
      <c r="AE493" s="797"/>
      <c r="AF493" s="798"/>
      <c r="AG493" s="797"/>
      <c r="AH493" s="797"/>
      <c r="AI493" s="797"/>
    </row>
    <row r="494" spans="21:35" ht="12.75">
      <c r="U494" s="762"/>
      <c r="V494" s="761"/>
      <c r="W494" s="760"/>
      <c r="X494" s="797"/>
      <c r="Y494" s="797"/>
      <c r="Z494" s="797"/>
      <c r="AA494" s="797"/>
      <c r="AB494" s="797"/>
      <c r="AC494" s="797"/>
      <c r="AD494" s="797"/>
      <c r="AE494" s="797"/>
      <c r="AF494" s="797"/>
      <c r="AG494" s="797"/>
      <c r="AH494" s="797"/>
      <c r="AI494" s="797"/>
    </row>
    <row r="495" spans="21:35" ht="12.75">
      <c r="U495" s="762"/>
      <c r="V495" s="761"/>
      <c r="W495" s="760"/>
      <c r="X495" s="797"/>
      <c r="Y495" s="797"/>
      <c r="Z495" s="797"/>
      <c r="AA495" s="797"/>
      <c r="AB495" s="797"/>
      <c r="AC495" s="797"/>
      <c r="AD495" s="797"/>
      <c r="AE495" s="797"/>
      <c r="AF495" s="797"/>
      <c r="AG495" s="797"/>
      <c r="AH495" s="797"/>
      <c r="AI495" s="797"/>
    </row>
    <row r="496" spans="21:35" ht="12.75">
      <c r="U496" s="762"/>
      <c r="V496" s="761"/>
      <c r="W496" s="760"/>
      <c r="X496" s="797"/>
      <c r="Y496" s="797"/>
      <c r="Z496" s="797"/>
      <c r="AA496" s="797"/>
      <c r="AB496" s="797"/>
      <c r="AC496" s="797"/>
      <c r="AD496" s="797"/>
      <c r="AE496" s="797"/>
      <c r="AF496" s="797"/>
      <c r="AG496" s="797"/>
      <c r="AH496" s="797"/>
      <c r="AI496" s="797"/>
    </row>
    <row r="497" spans="21:35" ht="12.75">
      <c r="U497" s="762"/>
      <c r="V497" s="761"/>
      <c r="W497" s="760"/>
      <c r="X497" s="797"/>
      <c r="Y497" s="797"/>
      <c r="Z497" s="797"/>
      <c r="AA497" s="797"/>
      <c r="AB497" s="797"/>
      <c r="AC497" s="797"/>
      <c r="AD497" s="797"/>
      <c r="AE497" s="797"/>
      <c r="AF497" s="797"/>
      <c r="AG497" s="797"/>
      <c r="AH497" s="797"/>
      <c r="AI497" s="797"/>
    </row>
    <row r="498" spans="21:35" ht="12.75">
      <c r="U498" s="762"/>
      <c r="V498" s="761"/>
      <c r="W498" s="760"/>
      <c r="X498" s="797"/>
      <c r="Y498" s="797"/>
      <c r="Z498" s="797"/>
      <c r="AA498" s="797"/>
      <c r="AB498" s="797"/>
      <c r="AC498" s="797"/>
      <c r="AD498" s="797"/>
      <c r="AE498" s="797"/>
      <c r="AF498" s="797"/>
      <c r="AG498" s="797"/>
      <c r="AH498" s="797"/>
      <c r="AI498" s="797"/>
    </row>
    <row r="499" spans="21:35" ht="12.75">
      <c r="U499" s="762"/>
      <c r="V499" s="761"/>
      <c r="W499" s="760"/>
      <c r="X499" s="797"/>
      <c r="Y499" s="797"/>
      <c r="Z499" s="797"/>
      <c r="AA499" s="797"/>
      <c r="AB499" s="797"/>
      <c r="AC499" s="797"/>
      <c r="AD499" s="797"/>
      <c r="AE499" s="797"/>
      <c r="AF499" s="797"/>
      <c r="AG499" s="797"/>
      <c r="AH499" s="797"/>
      <c r="AI499" s="797"/>
    </row>
    <row r="500" spans="21:35" ht="12.75">
      <c r="U500" s="762"/>
      <c r="V500" s="761"/>
      <c r="W500" s="760"/>
      <c r="X500" s="797"/>
      <c r="Y500" s="797"/>
      <c r="Z500" s="797"/>
      <c r="AA500" s="797"/>
      <c r="AB500" s="797"/>
      <c r="AC500" s="797"/>
      <c r="AD500" s="797"/>
      <c r="AE500" s="797"/>
      <c r="AF500" s="797"/>
      <c r="AG500" s="797"/>
      <c r="AH500" s="797"/>
      <c r="AI500" s="797"/>
    </row>
    <row r="501" spans="21:35" ht="12.75">
      <c r="U501" s="762"/>
      <c r="V501" s="761"/>
      <c r="W501" s="760"/>
      <c r="X501" s="797"/>
      <c r="Y501" s="797"/>
      <c r="Z501" s="797"/>
      <c r="AA501" s="797"/>
      <c r="AB501" s="797"/>
      <c r="AC501" s="797"/>
      <c r="AD501" s="797"/>
      <c r="AE501" s="797"/>
      <c r="AF501" s="797"/>
      <c r="AG501" s="797"/>
      <c r="AH501" s="797"/>
      <c r="AI501" s="797"/>
    </row>
    <row r="502" spans="21:35" ht="12.75">
      <c r="U502" s="762"/>
      <c r="V502" s="761"/>
      <c r="W502" s="760"/>
      <c r="X502" s="797"/>
      <c r="Y502" s="797"/>
      <c r="Z502" s="797"/>
      <c r="AA502" s="797"/>
      <c r="AB502" s="797"/>
      <c r="AC502" s="797"/>
      <c r="AD502" s="797"/>
      <c r="AE502" s="797"/>
      <c r="AF502" s="797"/>
      <c r="AG502" s="797"/>
      <c r="AH502" s="797"/>
      <c r="AI502" s="797"/>
    </row>
    <row r="503" spans="21:35" ht="12.75">
      <c r="U503" s="762"/>
      <c r="V503" s="761"/>
      <c r="W503" s="760"/>
      <c r="X503" s="797"/>
      <c r="Y503" s="797"/>
      <c r="Z503" s="797"/>
      <c r="AA503" s="797"/>
      <c r="AB503" s="797"/>
      <c r="AC503" s="797"/>
      <c r="AD503" s="797"/>
      <c r="AE503" s="797"/>
      <c r="AF503" s="797"/>
      <c r="AG503" s="797"/>
      <c r="AH503" s="797"/>
      <c r="AI503" s="797"/>
    </row>
    <row r="504" spans="21:35" ht="12.75">
      <c r="U504" s="762"/>
      <c r="V504" s="761"/>
      <c r="W504" s="760"/>
      <c r="X504" s="797"/>
      <c r="Y504" s="797"/>
      <c r="Z504" s="797"/>
      <c r="AA504" s="797"/>
      <c r="AB504" s="797"/>
      <c r="AC504" s="797"/>
      <c r="AD504" s="797"/>
      <c r="AE504" s="797"/>
      <c r="AF504" s="797"/>
      <c r="AG504" s="797"/>
      <c r="AH504" s="797"/>
      <c r="AI504" s="797"/>
    </row>
    <row r="505" spans="21:35" ht="12.75">
      <c r="U505" s="762"/>
      <c r="V505" s="761"/>
      <c r="W505" s="760"/>
      <c r="X505" s="797"/>
      <c r="Y505" s="797"/>
      <c r="Z505" s="797"/>
      <c r="AA505" s="797"/>
      <c r="AB505" s="797"/>
      <c r="AC505" s="797"/>
      <c r="AD505" s="797"/>
      <c r="AE505" s="797"/>
      <c r="AF505" s="797"/>
      <c r="AG505" s="797"/>
      <c r="AH505" s="797"/>
      <c r="AI505" s="797"/>
    </row>
    <row r="506" spans="21:35" ht="12.75">
      <c r="U506" s="762"/>
      <c r="V506" s="761"/>
      <c r="W506" s="760"/>
      <c r="X506" s="797"/>
      <c r="Y506" s="797"/>
      <c r="Z506" s="797"/>
      <c r="AA506" s="797"/>
      <c r="AB506" s="797"/>
      <c r="AC506" s="797"/>
      <c r="AD506" s="797"/>
      <c r="AE506" s="797"/>
      <c r="AF506" s="797"/>
      <c r="AG506" s="797"/>
      <c r="AH506" s="797"/>
      <c r="AI506" s="797"/>
    </row>
    <row r="507" spans="21:35" ht="12.75">
      <c r="U507" s="762"/>
      <c r="V507" s="761"/>
      <c r="W507" s="760"/>
      <c r="X507" s="797"/>
      <c r="Y507" s="797"/>
      <c r="Z507" s="797"/>
      <c r="AA507" s="797"/>
      <c r="AB507" s="797"/>
      <c r="AC507" s="797"/>
      <c r="AD507" s="797"/>
      <c r="AE507" s="797"/>
      <c r="AF507" s="797"/>
      <c r="AG507" s="797"/>
      <c r="AH507" s="797"/>
      <c r="AI507" s="797"/>
    </row>
    <row r="508" spans="21:35" ht="12.75">
      <c r="U508" s="762"/>
      <c r="V508" s="761"/>
      <c r="W508" s="760"/>
      <c r="X508" s="797"/>
      <c r="Y508" s="797"/>
      <c r="Z508" s="797"/>
      <c r="AA508" s="797"/>
      <c r="AB508" s="797"/>
      <c r="AC508" s="797"/>
      <c r="AD508" s="797"/>
      <c r="AE508" s="797"/>
      <c r="AF508" s="797"/>
      <c r="AG508" s="797"/>
      <c r="AH508" s="797"/>
      <c r="AI508" s="797"/>
    </row>
    <row r="509" spans="21:35" ht="12.75">
      <c r="U509" s="762"/>
      <c r="V509" s="761"/>
      <c r="W509" s="760"/>
      <c r="X509" s="797"/>
      <c r="Y509" s="797"/>
      <c r="Z509" s="797"/>
      <c r="AA509" s="797"/>
      <c r="AB509" s="797"/>
      <c r="AC509" s="797"/>
      <c r="AD509" s="797"/>
      <c r="AE509" s="797"/>
      <c r="AF509" s="797"/>
      <c r="AG509" s="797"/>
      <c r="AH509" s="797"/>
      <c r="AI509" s="797"/>
    </row>
    <row r="510" spans="21:35" ht="12.75">
      <c r="U510" s="762"/>
      <c r="V510" s="761"/>
      <c r="W510" s="760"/>
      <c r="X510" s="797"/>
      <c r="Y510" s="797"/>
      <c r="Z510" s="797"/>
      <c r="AA510" s="797"/>
      <c r="AB510" s="797"/>
      <c r="AC510" s="797"/>
      <c r="AD510" s="797"/>
      <c r="AE510" s="797"/>
      <c r="AF510" s="797"/>
      <c r="AG510" s="797"/>
      <c r="AH510" s="797"/>
      <c r="AI510" s="797"/>
    </row>
    <row r="511" spans="21:35" ht="12.75">
      <c r="U511" s="762"/>
      <c r="V511" s="761"/>
      <c r="W511" s="760"/>
      <c r="X511" s="797"/>
      <c r="Y511" s="797"/>
      <c r="Z511" s="797"/>
      <c r="AA511" s="797"/>
      <c r="AB511" s="797"/>
      <c r="AC511" s="797"/>
      <c r="AD511" s="797"/>
      <c r="AE511" s="797"/>
      <c r="AF511" s="797"/>
      <c r="AG511" s="797"/>
      <c r="AH511" s="797"/>
      <c r="AI511" s="797"/>
    </row>
    <row r="512" spans="21:35" ht="12.75">
      <c r="U512" s="762"/>
      <c r="V512" s="761"/>
      <c r="W512" s="760"/>
      <c r="X512" s="797"/>
      <c r="Y512" s="797"/>
      <c r="Z512" s="797"/>
      <c r="AA512" s="797"/>
      <c r="AB512" s="797"/>
      <c r="AC512" s="797"/>
      <c r="AD512" s="797"/>
      <c r="AE512" s="797"/>
      <c r="AF512" s="797"/>
      <c r="AG512" s="797"/>
      <c r="AH512" s="797"/>
      <c r="AI512" s="797"/>
    </row>
    <row r="513" spans="21:35" ht="12.75">
      <c r="U513" s="762"/>
      <c r="V513" s="761"/>
      <c r="W513" s="760"/>
      <c r="X513" s="797"/>
      <c r="Y513" s="797"/>
      <c r="Z513" s="797"/>
      <c r="AA513" s="797"/>
      <c r="AB513" s="797"/>
      <c r="AC513" s="797"/>
      <c r="AD513" s="797"/>
      <c r="AE513" s="797"/>
      <c r="AF513" s="797"/>
      <c r="AG513" s="797"/>
      <c r="AH513" s="797"/>
      <c r="AI513" s="797"/>
    </row>
    <row r="514" spans="21:35" ht="12.75">
      <c r="U514" s="762"/>
      <c r="V514" s="761"/>
      <c r="W514" s="760"/>
      <c r="X514" s="797"/>
      <c r="Y514" s="797"/>
      <c r="Z514" s="797"/>
      <c r="AA514" s="797"/>
      <c r="AB514" s="797"/>
      <c r="AC514" s="797"/>
      <c r="AD514" s="797"/>
      <c r="AE514" s="797"/>
      <c r="AF514" s="797"/>
      <c r="AG514" s="797"/>
      <c r="AH514" s="797"/>
      <c r="AI514" s="797"/>
    </row>
    <row r="515" spans="21:35" ht="12.75">
      <c r="U515" s="762"/>
      <c r="V515" s="761"/>
      <c r="W515" s="760"/>
      <c r="X515" s="797"/>
      <c r="Y515" s="797"/>
      <c r="Z515" s="797"/>
      <c r="AA515" s="797"/>
      <c r="AB515" s="797"/>
      <c r="AC515" s="797"/>
      <c r="AD515" s="797"/>
      <c r="AE515" s="797"/>
      <c r="AF515" s="797"/>
      <c r="AG515" s="797"/>
      <c r="AH515" s="797"/>
      <c r="AI515" s="797"/>
    </row>
    <row r="516" spans="21:35" ht="12.75">
      <c r="U516" s="762"/>
      <c r="V516" s="761"/>
      <c r="W516" s="760"/>
      <c r="X516" s="797"/>
      <c r="Y516" s="797"/>
      <c r="Z516" s="797"/>
      <c r="AA516" s="797"/>
      <c r="AB516" s="797"/>
      <c r="AC516" s="797"/>
      <c r="AD516" s="797"/>
      <c r="AE516" s="797"/>
      <c r="AF516" s="797"/>
      <c r="AG516" s="797"/>
      <c r="AH516" s="797"/>
      <c r="AI516" s="797"/>
    </row>
    <row r="517" spans="21:35" ht="12.75">
      <c r="U517" s="762"/>
      <c r="V517" s="761"/>
      <c r="W517" s="760"/>
      <c r="X517" s="797"/>
      <c r="Y517" s="797"/>
      <c r="Z517" s="797"/>
      <c r="AA517" s="797"/>
      <c r="AB517" s="797"/>
      <c r="AC517" s="797"/>
      <c r="AD517" s="797"/>
      <c r="AE517" s="797"/>
      <c r="AF517" s="797"/>
      <c r="AG517" s="797"/>
      <c r="AH517" s="797"/>
      <c r="AI517" s="797"/>
    </row>
    <row r="518" spans="21:35" ht="12.75">
      <c r="U518" s="762"/>
      <c r="V518" s="761"/>
      <c r="W518" s="760"/>
      <c r="X518" s="797"/>
      <c r="Y518" s="797"/>
      <c r="Z518" s="797"/>
      <c r="AA518" s="797"/>
      <c r="AB518" s="797"/>
      <c r="AC518" s="797"/>
      <c r="AD518" s="797"/>
      <c r="AE518" s="797"/>
      <c r="AF518" s="797"/>
      <c r="AG518" s="797"/>
      <c r="AH518" s="797"/>
      <c r="AI518" s="797"/>
    </row>
    <row r="519" spans="21:35" ht="12.75">
      <c r="U519" s="762"/>
      <c r="V519" s="761"/>
      <c r="W519" s="760"/>
      <c r="X519" s="797"/>
      <c r="Y519" s="797"/>
      <c r="Z519" s="797"/>
      <c r="AA519" s="797"/>
      <c r="AB519" s="797"/>
      <c r="AC519" s="797"/>
      <c r="AD519" s="797"/>
      <c r="AE519" s="797"/>
      <c r="AF519" s="797"/>
      <c r="AG519" s="797"/>
      <c r="AH519" s="797"/>
      <c r="AI519" s="797"/>
    </row>
    <row r="520" spans="21:35" ht="12.75">
      <c r="U520" s="762"/>
      <c r="V520" s="761"/>
      <c r="W520" s="760"/>
      <c r="X520" s="797"/>
      <c r="Y520" s="797"/>
      <c r="Z520" s="797"/>
      <c r="AA520" s="797"/>
      <c r="AB520" s="797"/>
      <c r="AC520" s="797"/>
      <c r="AD520" s="797"/>
      <c r="AE520" s="797"/>
      <c r="AF520" s="797"/>
      <c r="AG520" s="797"/>
      <c r="AH520" s="797"/>
      <c r="AI520" s="797"/>
    </row>
    <row r="521" spans="21:35" ht="12.75">
      <c r="U521" s="762"/>
      <c r="V521" s="761"/>
      <c r="W521" s="760"/>
      <c r="X521" s="797"/>
      <c r="Y521" s="797"/>
      <c r="Z521" s="797"/>
      <c r="AA521" s="797"/>
      <c r="AB521" s="797"/>
      <c r="AC521" s="797"/>
      <c r="AD521" s="797"/>
      <c r="AE521" s="797"/>
      <c r="AF521" s="797"/>
      <c r="AG521" s="797"/>
      <c r="AH521" s="797"/>
      <c r="AI521" s="797"/>
    </row>
    <row r="522" spans="21:35" ht="12.75">
      <c r="U522" s="762"/>
      <c r="V522" s="761"/>
      <c r="W522" s="760"/>
      <c r="X522" s="797"/>
      <c r="Y522" s="797"/>
      <c r="Z522" s="797"/>
      <c r="AA522" s="797"/>
      <c r="AB522" s="797"/>
      <c r="AC522" s="797"/>
      <c r="AD522" s="797"/>
      <c r="AE522" s="797"/>
      <c r="AF522" s="797"/>
      <c r="AG522" s="797"/>
      <c r="AH522" s="797"/>
      <c r="AI522" s="797"/>
    </row>
    <row r="523" spans="21:35" ht="12.75">
      <c r="U523" s="762"/>
      <c r="V523" s="761"/>
      <c r="W523" s="760"/>
      <c r="X523" s="797"/>
      <c r="Y523" s="797"/>
      <c r="Z523" s="797"/>
      <c r="AA523" s="797"/>
      <c r="AB523" s="797"/>
      <c r="AC523" s="797"/>
      <c r="AD523" s="797"/>
      <c r="AE523" s="797"/>
      <c r="AF523" s="797"/>
      <c r="AG523" s="797"/>
      <c r="AH523" s="797"/>
      <c r="AI523" s="797"/>
    </row>
    <row r="524" spans="21:35" ht="12.75">
      <c r="U524" s="762"/>
      <c r="V524" s="761"/>
      <c r="W524" s="760"/>
      <c r="X524" s="797"/>
      <c r="Y524" s="797"/>
      <c r="Z524" s="797"/>
      <c r="AA524" s="797"/>
      <c r="AB524" s="797"/>
      <c r="AC524" s="797"/>
      <c r="AD524" s="797"/>
      <c r="AE524" s="797"/>
      <c r="AF524" s="797"/>
      <c r="AG524" s="797"/>
      <c r="AH524" s="797"/>
      <c r="AI524" s="797"/>
    </row>
    <row r="525" spans="21:35" ht="12.75">
      <c r="U525" s="762"/>
      <c r="V525" s="761"/>
      <c r="W525" s="760"/>
      <c r="X525" s="797"/>
      <c r="Y525" s="797"/>
      <c r="Z525" s="797"/>
      <c r="AA525" s="797"/>
      <c r="AB525" s="797"/>
      <c r="AC525" s="797"/>
      <c r="AD525" s="797"/>
      <c r="AE525" s="797"/>
      <c r="AF525" s="797"/>
      <c r="AG525" s="797"/>
      <c r="AH525" s="797"/>
      <c r="AI525" s="797"/>
    </row>
    <row r="526" spans="21:35" ht="12.75">
      <c r="U526" s="762"/>
      <c r="V526" s="761"/>
      <c r="W526" s="760"/>
      <c r="X526" s="797"/>
      <c r="Y526" s="797"/>
      <c r="Z526" s="797"/>
      <c r="AA526" s="797"/>
      <c r="AB526" s="797"/>
      <c r="AC526" s="797"/>
      <c r="AD526" s="797"/>
      <c r="AE526" s="797"/>
      <c r="AF526" s="797"/>
      <c r="AG526" s="797"/>
      <c r="AH526" s="797"/>
      <c r="AI526" s="797"/>
    </row>
    <row r="527" spans="21:35" ht="12.75">
      <c r="U527" s="762"/>
      <c r="V527" s="761"/>
      <c r="W527" s="760"/>
      <c r="X527" s="797"/>
      <c r="Y527" s="797"/>
      <c r="Z527" s="797"/>
      <c r="AA527" s="797"/>
      <c r="AB527" s="797"/>
      <c r="AC527" s="797"/>
      <c r="AD527" s="797"/>
      <c r="AE527" s="797"/>
      <c r="AF527" s="797"/>
      <c r="AG527" s="797"/>
      <c r="AH527" s="797"/>
      <c r="AI527" s="797"/>
    </row>
    <row r="528" spans="21:35" ht="12.75">
      <c r="U528" s="762"/>
      <c r="V528" s="761"/>
      <c r="W528" s="760"/>
      <c r="X528" s="797"/>
      <c r="Y528" s="797"/>
      <c r="Z528" s="797"/>
      <c r="AA528" s="797"/>
      <c r="AB528" s="797"/>
      <c r="AC528" s="797"/>
      <c r="AD528" s="797"/>
      <c r="AE528" s="797"/>
      <c r="AF528" s="797"/>
      <c r="AG528" s="797"/>
      <c r="AH528" s="797"/>
      <c r="AI528" s="797"/>
    </row>
    <row r="529" spans="21:35" ht="12.75">
      <c r="U529" s="762"/>
      <c r="V529" s="761"/>
      <c r="W529" s="760"/>
      <c r="X529" s="797"/>
      <c r="Y529" s="797"/>
      <c r="Z529" s="797"/>
      <c r="AA529" s="797"/>
      <c r="AB529" s="797"/>
      <c r="AC529" s="797"/>
      <c r="AD529" s="797"/>
      <c r="AE529" s="797"/>
      <c r="AF529" s="797"/>
      <c r="AG529" s="797"/>
      <c r="AH529" s="797"/>
      <c r="AI529" s="797"/>
    </row>
    <row r="530" spans="21:35" ht="12.75">
      <c r="U530" s="762"/>
      <c r="V530" s="761"/>
      <c r="W530" s="760"/>
      <c r="X530" s="797"/>
      <c r="Y530" s="797"/>
      <c r="Z530" s="797"/>
      <c r="AA530" s="797"/>
      <c r="AB530" s="797"/>
      <c r="AC530" s="797"/>
      <c r="AD530" s="797"/>
      <c r="AE530" s="797"/>
      <c r="AF530" s="797"/>
      <c r="AG530" s="797"/>
      <c r="AH530" s="797"/>
      <c r="AI530" s="797"/>
    </row>
    <row r="531" spans="21:35" ht="12.75">
      <c r="U531" s="762"/>
      <c r="V531" s="761"/>
      <c r="W531" s="760"/>
      <c r="X531" s="797"/>
      <c r="Y531" s="797"/>
      <c r="Z531" s="797"/>
      <c r="AA531" s="797"/>
      <c r="AB531" s="797"/>
      <c r="AC531" s="797"/>
      <c r="AD531" s="797"/>
      <c r="AE531" s="797"/>
      <c r="AF531" s="797"/>
      <c r="AG531" s="797"/>
      <c r="AH531" s="797"/>
      <c r="AI531" s="797"/>
    </row>
    <row r="532" spans="21:35" ht="12.75">
      <c r="U532" s="762"/>
      <c r="V532" s="761"/>
      <c r="W532" s="760"/>
      <c r="X532" s="797"/>
      <c r="Y532" s="797"/>
      <c r="Z532" s="797"/>
      <c r="AA532" s="797"/>
      <c r="AB532" s="797"/>
      <c r="AC532" s="797"/>
      <c r="AD532" s="797"/>
      <c r="AE532" s="797"/>
      <c r="AF532" s="797"/>
      <c r="AG532" s="797"/>
      <c r="AH532" s="797"/>
      <c r="AI532" s="797"/>
    </row>
    <row r="533" spans="21:35" ht="13.5" thickBot="1">
      <c r="U533" s="761"/>
      <c r="V533" s="761"/>
      <c r="W533" s="760"/>
      <c r="X533" s="797"/>
      <c r="Y533" s="797"/>
      <c r="Z533" s="797"/>
      <c r="AA533" s="797"/>
      <c r="AB533" s="797"/>
      <c r="AC533" s="797"/>
      <c r="AD533" s="797"/>
      <c r="AE533" s="797"/>
      <c r="AF533" s="797"/>
      <c r="AG533" s="797"/>
      <c r="AH533" s="797"/>
      <c r="AI533" s="797"/>
    </row>
    <row r="534" spans="21:35" ht="12.75">
      <c r="U534" s="761"/>
      <c r="V534" s="769"/>
      <c r="W534" s="760"/>
      <c r="X534" s="799"/>
      <c r="Y534" s="799"/>
      <c r="Z534" s="799"/>
      <c r="AA534" s="799"/>
      <c r="AB534" s="799"/>
      <c r="AC534" s="799"/>
      <c r="AD534" s="799"/>
      <c r="AE534" s="799"/>
      <c r="AF534" s="799"/>
      <c r="AG534" s="799"/>
      <c r="AH534" s="799"/>
      <c r="AI534" s="799"/>
    </row>
    <row r="535" spans="21:35" ht="12.75">
      <c r="U535" s="762"/>
      <c r="V535" s="761"/>
      <c r="W535" s="760"/>
      <c r="X535" s="799"/>
      <c r="Y535" s="799"/>
      <c r="Z535" s="799"/>
      <c r="AA535" s="799"/>
      <c r="AB535" s="799"/>
      <c r="AC535" s="799"/>
      <c r="AD535" s="799"/>
      <c r="AE535" s="799"/>
      <c r="AF535" s="799"/>
      <c r="AG535" s="799"/>
      <c r="AH535" s="799"/>
      <c r="AI535" s="799"/>
    </row>
    <row r="536" spans="21:35" ht="12.75">
      <c r="U536" s="762"/>
      <c r="V536" s="761"/>
      <c r="W536" s="760"/>
      <c r="X536" s="799"/>
      <c r="Y536" s="799"/>
      <c r="Z536" s="799"/>
      <c r="AA536" s="799"/>
      <c r="AB536" s="799"/>
      <c r="AC536" s="799"/>
      <c r="AD536" s="799"/>
      <c r="AE536" s="799"/>
      <c r="AF536" s="799"/>
      <c r="AG536" s="799"/>
      <c r="AH536" s="799"/>
      <c r="AI536" s="799"/>
    </row>
    <row r="537" spans="21:35" ht="12.75">
      <c r="U537" s="762"/>
      <c r="V537" s="761"/>
      <c r="W537" s="760"/>
      <c r="X537" s="799"/>
      <c r="Y537" s="799"/>
      <c r="Z537" s="799"/>
      <c r="AA537" s="799"/>
      <c r="AB537" s="799"/>
      <c r="AC537" s="799"/>
      <c r="AD537" s="799"/>
      <c r="AE537" s="799"/>
      <c r="AF537" s="799"/>
      <c r="AG537" s="799"/>
      <c r="AH537" s="799"/>
      <c r="AI537" s="799"/>
    </row>
    <row r="538" spans="21:35" ht="12.75">
      <c r="U538" s="762"/>
      <c r="V538" s="761"/>
      <c r="W538" s="760"/>
      <c r="X538" s="799"/>
      <c r="Y538" s="799"/>
      <c r="Z538" s="799"/>
      <c r="AA538" s="799"/>
      <c r="AB538" s="799"/>
      <c r="AC538" s="799"/>
      <c r="AD538" s="799"/>
      <c r="AE538" s="799"/>
      <c r="AF538" s="799"/>
      <c r="AG538" s="799"/>
      <c r="AH538" s="799"/>
      <c r="AI538" s="799"/>
    </row>
    <row r="539" spans="21:35" ht="12.75">
      <c r="U539" s="762"/>
      <c r="V539" s="761"/>
      <c r="W539" s="760"/>
      <c r="X539" s="799"/>
      <c r="Y539" s="799"/>
      <c r="Z539" s="799"/>
      <c r="AA539" s="799"/>
      <c r="AB539" s="799"/>
      <c r="AC539" s="799"/>
      <c r="AD539" s="799"/>
      <c r="AE539" s="799"/>
      <c r="AF539" s="799"/>
      <c r="AG539" s="799"/>
      <c r="AH539" s="799"/>
      <c r="AI539" s="799"/>
    </row>
    <row r="540" spans="21:35" ht="12.75">
      <c r="U540" s="762"/>
      <c r="V540" s="761"/>
      <c r="W540" s="760"/>
      <c r="X540" s="799"/>
      <c r="Y540" s="799"/>
      <c r="Z540" s="799"/>
      <c r="AA540" s="799"/>
      <c r="AB540" s="799"/>
      <c r="AC540" s="799"/>
      <c r="AD540" s="799"/>
      <c r="AE540" s="799"/>
      <c r="AF540" s="799"/>
      <c r="AG540" s="799"/>
      <c r="AH540" s="799"/>
      <c r="AI540" s="799"/>
    </row>
    <row r="541" spans="21:35" ht="12.75">
      <c r="U541" s="762"/>
      <c r="V541" s="761"/>
      <c r="W541" s="760"/>
      <c r="X541" s="799"/>
      <c r="Y541" s="799"/>
      <c r="Z541" s="799"/>
      <c r="AA541" s="799"/>
      <c r="AB541" s="799"/>
      <c r="AC541" s="799"/>
      <c r="AD541" s="799"/>
      <c r="AE541" s="799"/>
      <c r="AF541" s="799"/>
      <c r="AG541" s="799"/>
      <c r="AH541" s="799"/>
      <c r="AI541" s="799"/>
    </row>
    <row r="542" spans="21:35" ht="12.75">
      <c r="U542" s="762"/>
      <c r="V542" s="761"/>
      <c r="W542" s="760"/>
      <c r="X542" s="799"/>
      <c r="Y542" s="799"/>
      <c r="Z542" s="799"/>
      <c r="AA542" s="799"/>
      <c r="AB542" s="799"/>
      <c r="AC542" s="799"/>
      <c r="AD542" s="799"/>
      <c r="AE542" s="799"/>
      <c r="AF542" s="799"/>
      <c r="AG542" s="799"/>
      <c r="AH542" s="799"/>
      <c r="AI542" s="799"/>
    </row>
    <row r="543" spans="21:35" ht="12.75">
      <c r="U543" s="762"/>
      <c r="V543" s="761"/>
      <c r="W543" s="760"/>
      <c r="X543" s="799"/>
      <c r="Y543" s="799"/>
      <c r="Z543" s="799"/>
      <c r="AA543" s="799"/>
      <c r="AB543" s="799"/>
      <c r="AC543" s="799"/>
      <c r="AD543" s="799"/>
      <c r="AE543" s="799"/>
      <c r="AF543" s="799"/>
      <c r="AG543" s="799"/>
      <c r="AH543" s="799"/>
      <c r="AI543" s="799"/>
    </row>
    <row r="544" spans="21:35" ht="12.75">
      <c r="U544" s="762"/>
      <c r="V544" s="761"/>
      <c r="W544" s="760"/>
      <c r="X544" s="799"/>
      <c r="Y544" s="799"/>
      <c r="Z544" s="799"/>
      <c r="AA544" s="799"/>
      <c r="AB544" s="799"/>
      <c r="AC544" s="799"/>
      <c r="AD544" s="799"/>
      <c r="AE544" s="799"/>
      <c r="AF544" s="799"/>
      <c r="AG544" s="799"/>
      <c r="AH544" s="799"/>
      <c r="AI544" s="799"/>
    </row>
    <row r="545" spans="21:35" ht="12.75">
      <c r="U545" s="762"/>
      <c r="V545" s="761"/>
      <c r="W545" s="760"/>
      <c r="X545" s="799"/>
      <c r="Y545" s="799"/>
      <c r="Z545" s="799"/>
      <c r="AA545" s="799"/>
      <c r="AB545" s="799"/>
      <c r="AC545" s="799"/>
      <c r="AD545" s="799"/>
      <c r="AE545" s="799"/>
      <c r="AF545" s="799"/>
      <c r="AG545" s="799"/>
      <c r="AH545" s="799"/>
      <c r="AI545" s="799"/>
    </row>
    <row r="546" spans="21:35" ht="12.75">
      <c r="U546" s="762"/>
      <c r="V546" s="761"/>
      <c r="W546" s="760"/>
      <c r="X546" s="799"/>
      <c r="Y546" s="799"/>
      <c r="Z546" s="799"/>
      <c r="AA546" s="799"/>
      <c r="AB546" s="799"/>
      <c r="AC546" s="799"/>
      <c r="AD546" s="799"/>
      <c r="AE546" s="799"/>
      <c r="AF546" s="799"/>
      <c r="AG546" s="799"/>
      <c r="AH546" s="799"/>
      <c r="AI546" s="799"/>
    </row>
    <row r="547" spans="21:35" ht="12.75">
      <c r="U547" s="762"/>
      <c r="V547" s="761"/>
      <c r="W547" s="760"/>
      <c r="X547" s="799"/>
      <c r="Y547" s="799"/>
      <c r="Z547" s="799"/>
      <c r="AA547" s="799"/>
      <c r="AB547" s="799"/>
      <c r="AC547" s="799"/>
      <c r="AD547" s="799"/>
      <c r="AE547" s="799"/>
      <c r="AF547" s="799"/>
      <c r="AG547" s="799"/>
      <c r="AH547" s="799"/>
      <c r="AI547" s="799"/>
    </row>
    <row r="548" spans="21:35" ht="12.75">
      <c r="U548" s="762"/>
      <c r="V548" s="761"/>
      <c r="W548" s="760"/>
      <c r="X548" s="799"/>
      <c r="Y548" s="799"/>
      <c r="Z548" s="799"/>
      <c r="AA548" s="799"/>
      <c r="AB548" s="799"/>
      <c r="AC548" s="799"/>
      <c r="AD548" s="799"/>
      <c r="AE548" s="799"/>
      <c r="AF548" s="799"/>
      <c r="AG548" s="799"/>
      <c r="AH548" s="799"/>
      <c r="AI548" s="799"/>
    </row>
    <row r="549" spans="21:35" ht="12.75">
      <c r="U549" s="762"/>
      <c r="V549" s="761"/>
      <c r="W549" s="760"/>
      <c r="X549" s="799"/>
      <c r="Y549" s="799"/>
      <c r="Z549" s="799"/>
      <c r="AA549" s="799"/>
      <c r="AB549" s="799"/>
      <c r="AC549" s="799"/>
      <c r="AD549" s="799"/>
      <c r="AE549" s="799"/>
      <c r="AF549" s="799"/>
      <c r="AG549" s="799"/>
      <c r="AH549" s="799"/>
      <c r="AI549" s="799"/>
    </row>
    <row r="550" spans="21:35" ht="12.75">
      <c r="U550" s="762"/>
      <c r="V550" s="761"/>
      <c r="W550" s="760"/>
      <c r="X550" s="799"/>
      <c r="Y550" s="799"/>
      <c r="Z550" s="799"/>
      <c r="AA550" s="799"/>
      <c r="AB550" s="799"/>
      <c r="AC550" s="799"/>
      <c r="AD550" s="799"/>
      <c r="AE550" s="799"/>
      <c r="AF550" s="799"/>
      <c r="AG550" s="799"/>
      <c r="AH550" s="799"/>
      <c r="AI550" s="799"/>
    </row>
    <row r="551" spans="21:35" ht="12.75">
      <c r="U551" s="762"/>
      <c r="V551" s="761"/>
      <c r="W551" s="760"/>
      <c r="X551" s="799"/>
      <c r="Y551" s="799"/>
      <c r="Z551" s="799"/>
      <c r="AA551" s="799"/>
      <c r="AB551" s="799"/>
      <c r="AC551" s="799"/>
      <c r="AD551" s="799"/>
      <c r="AE551" s="799"/>
      <c r="AF551" s="799"/>
      <c r="AG551" s="799"/>
      <c r="AH551" s="799"/>
      <c r="AI551" s="799"/>
    </row>
    <row r="552" spans="21:35" ht="12.75">
      <c r="U552" s="762"/>
      <c r="V552" s="761"/>
      <c r="W552" s="760"/>
      <c r="X552" s="799"/>
      <c r="Y552" s="799"/>
      <c r="Z552" s="799"/>
      <c r="AA552" s="799"/>
      <c r="AB552" s="799"/>
      <c r="AC552" s="799"/>
      <c r="AD552" s="799"/>
      <c r="AE552" s="799"/>
      <c r="AF552" s="799"/>
      <c r="AG552" s="799"/>
      <c r="AH552" s="799"/>
      <c r="AI552" s="799"/>
    </row>
    <row r="553" spans="21:35" ht="12.75">
      <c r="U553" s="762"/>
      <c r="V553" s="761"/>
      <c r="W553" s="760"/>
      <c r="X553" s="799"/>
      <c r="Y553" s="799"/>
      <c r="Z553" s="799"/>
      <c r="AA553" s="799"/>
      <c r="AB553" s="799"/>
      <c r="AC553" s="799"/>
      <c r="AD553" s="799"/>
      <c r="AE553" s="799"/>
      <c r="AF553" s="799"/>
      <c r="AG553" s="799"/>
      <c r="AH553" s="799"/>
      <c r="AI553" s="799"/>
    </row>
    <row r="554" spans="21:35" ht="12.75">
      <c r="U554" s="762"/>
      <c r="V554" s="761"/>
      <c r="W554" s="760"/>
      <c r="X554" s="799"/>
      <c r="Y554" s="799"/>
      <c r="Z554" s="799"/>
      <c r="AA554" s="799"/>
      <c r="AB554" s="799"/>
      <c r="AC554" s="799"/>
      <c r="AD554" s="799"/>
      <c r="AE554" s="799"/>
      <c r="AF554" s="799"/>
      <c r="AG554" s="799"/>
      <c r="AH554" s="799"/>
      <c r="AI554" s="799"/>
    </row>
    <row r="555" spans="21:35" ht="12.75">
      <c r="U555" s="762"/>
      <c r="V555" s="761"/>
      <c r="W555" s="760"/>
      <c r="X555" s="799"/>
      <c r="Y555" s="799"/>
      <c r="Z555" s="799"/>
      <c r="AA555" s="799"/>
      <c r="AB555" s="799"/>
      <c r="AC555" s="799"/>
      <c r="AD555" s="799"/>
      <c r="AE555" s="799"/>
      <c r="AF555" s="799"/>
      <c r="AG555" s="799"/>
      <c r="AH555" s="799"/>
      <c r="AI555" s="799"/>
    </row>
    <row r="556" spans="21:35" ht="12.75">
      <c r="U556" s="762"/>
      <c r="V556" s="761"/>
      <c r="W556" s="760"/>
      <c r="X556" s="799"/>
      <c r="Y556" s="799"/>
      <c r="Z556" s="799"/>
      <c r="AA556" s="799"/>
      <c r="AB556" s="799"/>
      <c r="AC556" s="799"/>
      <c r="AD556" s="799"/>
      <c r="AE556" s="799"/>
      <c r="AF556" s="799"/>
      <c r="AG556" s="799"/>
      <c r="AH556" s="799"/>
      <c r="AI556" s="799"/>
    </row>
    <row r="557" spans="21:35" ht="12.75">
      <c r="U557" s="762"/>
      <c r="V557" s="761"/>
      <c r="W557" s="760"/>
      <c r="X557" s="799"/>
      <c r="Y557" s="799"/>
      <c r="Z557" s="799"/>
      <c r="AA557" s="799"/>
      <c r="AB557" s="799"/>
      <c r="AC557" s="799"/>
      <c r="AD557" s="799"/>
      <c r="AE557" s="799"/>
      <c r="AF557" s="799"/>
      <c r="AG557" s="799"/>
      <c r="AH557" s="799"/>
      <c r="AI557" s="799"/>
    </row>
    <row r="558" spans="21:35" ht="12.75">
      <c r="U558" s="762"/>
      <c r="V558" s="761"/>
      <c r="W558" s="760"/>
      <c r="X558" s="799"/>
      <c r="Y558" s="799"/>
      <c r="Z558" s="799"/>
      <c r="AA558" s="799"/>
      <c r="AB558" s="799"/>
      <c r="AC558" s="799"/>
      <c r="AD558" s="799"/>
      <c r="AE558" s="799"/>
      <c r="AF558" s="799"/>
      <c r="AG558" s="799"/>
      <c r="AH558" s="799"/>
      <c r="AI558" s="799"/>
    </row>
    <row r="559" spans="21:35" ht="12.75">
      <c r="U559" s="762"/>
      <c r="V559" s="761"/>
      <c r="W559" s="760"/>
      <c r="X559" s="799"/>
      <c r="Y559" s="799"/>
      <c r="Z559" s="799"/>
      <c r="AA559" s="799"/>
      <c r="AB559" s="799"/>
      <c r="AC559" s="799"/>
      <c r="AD559" s="799"/>
      <c r="AE559" s="799"/>
      <c r="AF559" s="799"/>
      <c r="AG559" s="799"/>
      <c r="AH559" s="799"/>
      <c r="AI559" s="799"/>
    </row>
    <row r="560" spans="21:35" ht="12.75">
      <c r="U560" s="762"/>
      <c r="V560" s="761"/>
      <c r="W560" s="760"/>
      <c r="X560" s="799"/>
      <c r="Y560" s="799"/>
      <c r="Z560" s="799"/>
      <c r="AA560" s="799"/>
      <c r="AB560" s="799"/>
      <c r="AC560" s="774"/>
      <c r="AD560" s="799"/>
      <c r="AE560" s="799"/>
      <c r="AF560" s="799"/>
      <c r="AG560" s="799"/>
      <c r="AH560" s="799"/>
      <c r="AI560" s="799"/>
    </row>
    <row r="561" spans="21:35" ht="12.75">
      <c r="U561" s="762"/>
      <c r="V561" s="761"/>
      <c r="W561" s="760"/>
      <c r="X561" s="777"/>
      <c r="Y561" s="780"/>
      <c r="Z561" s="780"/>
      <c r="AA561" s="780"/>
      <c r="AB561" s="780"/>
      <c r="AC561" s="774"/>
      <c r="AD561" s="780"/>
      <c r="AE561" s="780"/>
      <c r="AF561" s="800"/>
      <c r="AG561" s="780"/>
      <c r="AH561" s="780"/>
      <c r="AI561" s="779"/>
    </row>
    <row r="562" spans="21:35" ht="12.75">
      <c r="U562" s="762"/>
      <c r="V562" s="761"/>
      <c r="W562" s="760"/>
      <c r="X562" s="777"/>
      <c r="Y562" s="780"/>
      <c r="Z562" s="780"/>
      <c r="AA562" s="780"/>
      <c r="AB562" s="780"/>
      <c r="AC562" s="774"/>
      <c r="AD562" s="780"/>
      <c r="AE562" s="780"/>
      <c r="AF562" s="800"/>
      <c r="AG562" s="780"/>
      <c r="AH562" s="780"/>
      <c r="AI562" s="779"/>
    </row>
    <row r="563" spans="21:35" ht="12.75">
      <c r="U563" s="762"/>
      <c r="V563" s="761"/>
      <c r="W563" s="760"/>
      <c r="X563" s="777"/>
      <c r="Y563" s="780"/>
      <c r="Z563" s="780"/>
      <c r="AA563" s="780"/>
      <c r="AB563" s="780"/>
      <c r="AC563" s="774"/>
      <c r="AD563" s="780"/>
      <c r="AE563" s="780"/>
      <c r="AF563" s="800"/>
      <c r="AG563" s="780"/>
      <c r="AH563" s="780"/>
      <c r="AI563" s="779"/>
    </row>
    <row r="564" spans="21:35" ht="12.75">
      <c r="U564" s="762"/>
      <c r="V564" s="761"/>
      <c r="W564" s="760"/>
      <c r="X564" s="777"/>
      <c r="Y564" s="780"/>
      <c r="Z564" s="780"/>
      <c r="AA564" s="780"/>
      <c r="AB564" s="780"/>
      <c r="AC564" s="774"/>
      <c r="AD564" s="780"/>
      <c r="AE564" s="780"/>
      <c r="AF564" s="800"/>
      <c r="AG564" s="780"/>
      <c r="AH564" s="780"/>
      <c r="AI564" s="779"/>
    </row>
    <row r="565" spans="21:35" ht="12.75">
      <c r="U565" s="762"/>
      <c r="V565" s="761"/>
      <c r="W565" s="760"/>
      <c r="X565" s="777"/>
      <c r="Y565" s="780"/>
      <c r="Z565" s="780"/>
      <c r="AA565" s="780"/>
      <c r="AB565" s="780"/>
      <c r="AC565" s="774"/>
      <c r="AD565" s="780"/>
      <c r="AE565" s="780"/>
      <c r="AF565" s="800"/>
      <c r="AG565" s="780"/>
      <c r="AH565" s="780"/>
      <c r="AI565" s="779"/>
    </row>
    <row r="566" spans="21:35" ht="12.75">
      <c r="U566" s="762"/>
      <c r="V566" s="761"/>
      <c r="W566" s="760"/>
      <c r="X566" s="777"/>
      <c r="Y566" s="780"/>
      <c r="Z566" s="780"/>
      <c r="AA566" s="780"/>
      <c r="AB566" s="780"/>
      <c r="AC566" s="774"/>
      <c r="AD566" s="780"/>
      <c r="AE566" s="780"/>
      <c r="AF566" s="800"/>
      <c r="AG566" s="780"/>
      <c r="AH566" s="780"/>
      <c r="AI566" s="779"/>
    </row>
    <row r="567" spans="21:35" ht="12.75">
      <c r="U567" s="762"/>
      <c r="V567" s="761"/>
      <c r="W567" s="760"/>
      <c r="X567" s="777"/>
      <c r="Y567" s="780"/>
      <c r="Z567" s="780"/>
      <c r="AA567" s="780"/>
      <c r="AB567" s="780"/>
      <c r="AC567" s="774"/>
      <c r="AD567" s="780"/>
      <c r="AE567" s="780"/>
      <c r="AF567" s="800"/>
      <c r="AG567" s="780"/>
      <c r="AH567" s="780"/>
      <c r="AI567" s="779"/>
    </row>
    <row r="568" spans="21:35" ht="12.75">
      <c r="U568" s="762"/>
      <c r="V568" s="761"/>
      <c r="W568" s="760"/>
      <c r="X568" s="777"/>
      <c r="Y568" s="780"/>
      <c r="Z568" s="780"/>
      <c r="AA568" s="780"/>
      <c r="AB568" s="780"/>
      <c r="AC568" s="774"/>
      <c r="AD568" s="780"/>
      <c r="AE568" s="780"/>
      <c r="AF568" s="800"/>
      <c r="AG568" s="780"/>
      <c r="AH568" s="780"/>
      <c r="AI568" s="779"/>
    </row>
    <row r="569" spans="21:35" ht="12.75">
      <c r="U569" s="762"/>
      <c r="V569" s="761"/>
      <c r="W569" s="760"/>
      <c r="X569" s="777"/>
      <c r="Y569" s="777"/>
      <c r="Z569" s="777"/>
      <c r="AA569" s="777"/>
      <c r="AB569" s="777"/>
      <c r="AC569" s="774"/>
      <c r="AD569" s="777"/>
      <c r="AE569" s="777"/>
      <c r="AF569" s="777"/>
      <c r="AG569" s="777"/>
      <c r="AH569" s="777"/>
      <c r="AI569" s="777"/>
    </row>
    <row r="570" spans="21:35" ht="12.75">
      <c r="U570" s="762"/>
      <c r="V570" s="761"/>
      <c r="W570" s="760"/>
      <c r="X570" s="777"/>
      <c r="Y570" s="777"/>
      <c r="Z570" s="777"/>
      <c r="AA570" s="777"/>
      <c r="AB570" s="777"/>
      <c r="AC570" s="774"/>
      <c r="AD570" s="777"/>
      <c r="AE570" s="777"/>
      <c r="AF570" s="777"/>
      <c r="AG570" s="777"/>
      <c r="AH570" s="777"/>
      <c r="AI570" s="777"/>
    </row>
    <row r="571" spans="21:35" ht="12.75">
      <c r="U571" s="762"/>
      <c r="V571" s="761"/>
      <c r="W571" s="760"/>
      <c r="X571" s="777"/>
      <c r="Y571" s="777"/>
      <c r="Z571" s="777"/>
      <c r="AA571" s="777"/>
      <c r="AB571" s="777"/>
      <c r="AC571" s="774"/>
      <c r="AD571" s="777"/>
      <c r="AE571" s="777"/>
      <c r="AF571" s="777"/>
      <c r="AG571" s="777"/>
      <c r="AH571" s="777"/>
      <c r="AI571" s="777"/>
    </row>
    <row r="572" spans="21:35" ht="12.75">
      <c r="U572" s="762"/>
      <c r="V572" s="761"/>
      <c r="W572" s="760"/>
      <c r="X572" s="777"/>
      <c r="Y572" s="777"/>
      <c r="Z572" s="777"/>
      <c r="AA572" s="777"/>
      <c r="AB572" s="777"/>
      <c r="AC572" s="774"/>
      <c r="AD572" s="777"/>
      <c r="AE572" s="777"/>
      <c r="AF572" s="777"/>
      <c r="AG572" s="777"/>
      <c r="AH572" s="777"/>
      <c r="AI572" s="777"/>
    </row>
    <row r="573" spans="21:35" ht="12.75">
      <c r="U573" s="762"/>
      <c r="V573" s="761"/>
      <c r="W573" s="760"/>
      <c r="X573" s="777"/>
      <c r="Y573" s="777"/>
      <c r="Z573" s="777"/>
      <c r="AA573" s="777"/>
      <c r="AB573" s="777"/>
      <c r="AC573" s="774"/>
      <c r="AD573" s="777"/>
      <c r="AE573" s="777"/>
      <c r="AF573" s="777"/>
      <c r="AG573" s="777"/>
      <c r="AH573" s="777"/>
      <c r="AI573" s="777"/>
    </row>
    <row r="574" spans="21:35" ht="12.75">
      <c r="U574" s="762"/>
      <c r="V574" s="761"/>
      <c r="W574" s="760"/>
      <c r="X574" s="777"/>
      <c r="Y574" s="777"/>
      <c r="Z574" s="777"/>
      <c r="AA574" s="777"/>
      <c r="AB574" s="777"/>
      <c r="AC574" s="774"/>
      <c r="AD574" s="777"/>
      <c r="AE574" s="777"/>
      <c r="AF574" s="777"/>
      <c r="AG574" s="777"/>
      <c r="AH574" s="777"/>
      <c r="AI574" s="777"/>
    </row>
    <row r="575" spans="21:35" ht="12.75">
      <c r="U575" s="762"/>
      <c r="V575" s="761"/>
      <c r="W575" s="760"/>
      <c r="X575" s="777"/>
      <c r="Y575" s="777"/>
      <c r="Z575" s="777"/>
      <c r="AA575" s="777"/>
      <c r="AB575" s="777"/>
      <c r="AC575" s="774"/>
      <c r="AD575" s="777"/>
      <c r="AE575" s="777"/>
      <c r="AF575" s="777"/>
      <c r="AG575" s="777"/>
      <c r="AH575" s="777"/>
      <c r="AI575" s="777"/>
    </row>
    <row r="576" spans="21:35" ht="12.75">
      <c r="U576" s="762"/>
      <c r="V576" s="761"/>
      <c r="W576" s="760"/>
      <c r="X576" s="777"/>
      <c r="Y576" s="777"/>
      <c r="Z576" s="777"/>
      <c r="AA576" s="777"/>
      <c r="AB576" s="777"/>
      <c r="AC576" s="774"/>
      <c r="AD576" s="777"/>
      <c r="AE576" s="777"/>
      <c r="AF576" s="777"/>
      <c r="AG576" s="777"/>
      <c r="AH576" s="777"/>
      <c r="AI576" s="777"/>
    </row>
    <row r="577" spans="21:35" ht="12.75">
      <c r="U577" s="762"/>
      <c r="V577" s="761"/>
      <c r="W577" s="760"/>
      <c r="X577" s="777"/>
      <c r="Y577" s="777"/>
      <c r="Z577" s="777"/>
      <c r="AA577" s="777"/>
      <c r="AB577" s="777"/>
      <c r="AC577" s="774"/>
      <c r="AD577" s="777"/>
      <c r="AE577" s="777"/>
      <c r="AF577" s="777"/>
      <c r="AG577" s="777"/>
      <c r="AH577" s="777"/>
      <c r="AI577" s="777"/>
    </row>
    <row r="578" spans="21:35" ht="12.75">
      <c r="U578" s="762"/>
      <c r="V578" s="761"/>
      <c r="W578" s="760"/>
      <c r="X578" s="777"/>
      <c r="Y578" s="777"/>
      <c r="Z578" s="777"/>
      <c r="AA578" s="777"/>
      <c r="AB578" s="777"/>
      <c r="AC578" s="774"/>
      <c r="AD578" s="777"/>
      <c r="AE578" s="777"/>
      <c r="AF578" s="777"/>
      <c r="AG578" s="777"/>
      <c r="AH578" s="777"/>
      <c r="AI578" s="777"/>
    </row>
    <row r="579" spans="21:35" ht="12.75">
      <c r="U579" s="762"/>
      <c r="V579" s="761"/>
      <c r="W579" s="760"/>
      <c r="X579" s="777"/>
      <c r="Y579" s="777"/>
      <c r="Z579" s="777"/>
      <c r="AA579" s="777"/>
      <c r="AB579" s="777"/>
      <c r="AC579" s="774"/>
      <c r="AD579" s="777"/>
      <c r="AE579" s="777"/>
      <c r="AF579" s="777"/>
      <c r="AG579" s="777"/>
      <c r="AH579" s="777"/>
      <c r="AI579" s="777"/>
    </row>
    <row r="580" spans="21:35" ht="12.75">
      <c r="U580" s="762"/>
      <c r="V580" s="761"/>
      <c r="W580" s="760"/>
      <c r="X580" s="777"/>
      <c r="Y580" s="777"/>
      <c r="Z580" s="777"/>
      <c r="AA580" s="777"/>
      <c r="AB580" s="777"/>
      <c r="AC580" s="774"/>
      <c r="AD580" s="777"/>
      <c r="AE580" s="777"/>
      <c r="AF580" s="777"/>
      <c r="AG580" s="777"/>
      <c r="AH580" s="777"/>
      <c r="AI580" s="777"/>
    </row>
    <row r="581" spans="21:35" ht="12.75">
      <c r="U581" s="762"/>
      <c r="V581" s="761"/>
      <c r="W581" s="760"/>
      <c r="X581" s="777"/>
      <c r="Y581" s="777"/>
      <c r="Z581" s="777"/>
      <c r="AA581" s="777"/>
      <c r="AB581" s="777"/>
      <c r="AC581" s="774"/>
      <c r="AD581" s="777"/>
      <c r="AE581" s="777"/>
      <c r="AF581" s="777"/>
      <c r="AG581" s="777"/>
      <c r="AH581" s="777"/>
      <c r="AI581" s="777"/>
    </row>
    <row r="582" spans="21:35" ht="12.75">
      <c r="U582" s="762"/>
      <c r="V582" s="761"/>
      <c r="W582" s="760"/>
      <c r="X582" s="777"/>
      <c r="Y582" s="777"/>
      <c r="Z582" s="777"/>
      <c r="AA582" s="777"/>
      <c r="AB582" s="777"/>
      <c r="AC582" s="774"/>
      <c r="AD582" s="777"/>
      <c r="AE582" s="777"/>
      <c r="AF582" s="777"/>
      <c r="AG582" s="777"/>
      <c r="AH582" s="777"/>
      <c r="AI582" s="777"/>
    </row>
    <row r="583" spans="21:35" ht="12.75">
      <c r="U583" s="762"/>
      <c r="V583" s="761"/>
      <c r="W583" s="760"/>
      <c r="X583" s="777"/>
      <c r="Y583" s="777"/>
      <c r="Z583" s="777"/>
      <c r="AA583" s="777"/>
      <c r="AB583" s="777"/>
      <c r="AC583" s="774"/>
      <c r="AD583" s="777"/>
      <c r="AE583" s="777"/>
      <c r="AF583" s="777"/>
      <c r="AG583" s="777"/>
      <c r="AH583" s="777"/>
      <c r="AI583" s="777"/>
    </row>
    <row r="584" spans="21:35" ht="12.75">
      <c r="U584" s="762"/>
      <c r="V584" s="761"/>
      <c r="W584" s="760"/>
      <c r="X584" s="777"/>
      <c r="Y584" s="777"/>
      <c r="Z584" s="777"/>
      <c r="AA584" s="777"/>
      <c r="AB584" s="777"/>
      <c r="AC584" s="774"/>
      <c r="AD584" s="777"/>
      <c r="AE584" s="777"/>
      <c r="AF584" s="777"/>
      <c r="AG584" s="777"/>
      <c r="AH584" s="777"/>
      <c r="AI584" s="777"/>
    </row>
    <row r="585" spans="21:35" ht="12.75">
      <c r="U585" s="762"/>
      <c r="V585" s="761"/>
      <c r="W585" s="760"/>
      <c r="X585" s="777"/>
      <c r="Y585" s="777"/>
      <c r="Z585" s="777"/>
      <c r="AA585" s="777"/>
      <c r="AB585" s="777"/>
      <c r="AC585" s="774"/>
      <c r="AD585" s="777"/>
      <c r="AE585" s="777"/>
      <c r="AF585" s="777"/>
      <c r="AG585" s="777"/>
      <c r="AH585" s="777"/>
      <c r="AI585" s="777"/>
    </row>
    <row r="586" spans="21:35" ht="13.5" thickBot="1">
      <c r="U586" s="761"/>
      <c r="V586" s="761"/>
      <c r="W586" s="760"/>
      <c r="X586" s="777"/>
      <c r="Y586" s="777"/>
      <c r="Z586" s="777"/>
      <c r="AA586" s="777"/>
      <c r="AB586" s="777"/>
      <c r="AC586" s="774"/>
      <c r="AD586" s="777"/>
      <c r="AE586" s="777"/>
      <c r="AF586" s="777"/>
      <c r="AG586" s="777"/>
      <c r="AH586" s="777"/>
      <c r="AI586" s="777"/>
    </row>
    <row r="587" spans="21:35" ht="12.75">
      <c r="U587" s="761"/>
      <c r="V587" s="769"/>
      <c r="W587" s="760"/>
      <c r="X587" s="777"/>
      <c r="Y587" s="777"/>
      <c r="Z587" s="777"/>
      <c r="AA587" s="777"/>
      <c r="AB587" s="777"/>
      <c r="AC587" s="774"/>
      <c r="AD587" s="777"/>
      <c r="AE587" s="777"/>
      <c r="AF587" s="777"/>
      <c r="AG587" s="777"/>
      <c r="AH587" s="777"/>
      <c r="AI587" s="777"/>
    </row>
    <row r="588" spans="21:35" ht="12.75">
      <c r="U588" s="762"/>
      <c r="V588" s="761"/>
      <c r="W588" s="760"/>
      <c r="X588" s="777"/>
      <c r="Y588" s="777"/>
      <c r="Z588" s="777"/>
      <c r="AA588" s="777"/>
      <c r="AB588" s="777"/>
      <c r="AC588" s="774"/>
      <c r="AD588" s="777"/>
      <c r="AE588" s="777"/>
      <c r="AF588" s="777"/>
      <c r="AG588" s="777"/>
      <c r="AH588" s="777"/>
      <c r="AI588" s="777"/>
    </row>
    <row r="589" spans="21:35" ht="12.75">
      <c r="U589" s="762"/>
      <c r="V589" s="761"/>
      <c r="W589" s="760"/>
      <c r="X589" s="777"/>
      <c r="Y589" s="777"/>
      <c r="Z589" s="777"/>
      <c r="AA589" s="777"/>
      <c r="AB589" s="777"/>
      <c r="AC589" s="774"/>
      <c r="AD589" s="777"/>
      <c r="AE589" s="777"/>
      <c r="AF589" s="777"/>
      <c r="AG589" s="777"/>
      <c r="AH589" s="777"/>
      <c r="AI589" s="777"/>
    </row>
    <row r="590" spans="21:35" ht="12.75">
      <c r="U590" s="762"/>
      <c r="V590" s="761"/>
      <c r="W590" s="760"/>
      <c r="X590" s="777"/>
      <c r="Y590" s="777"/>
      <c r="Z590" s="777"/>
      <c r="AA590" s="777"/>
      <c r="AB590" s="777"/>
      <c r="AC590" s="774"/>
      <c r="AD590" s="777"/>
      <c r="AE590" s="777"/>
      <c r="AF590" s="777"/>
      <c r="AG590" s="777"/>
      <c r="AH590" s="777"/>
      <c r="AI590" s="777"/>
    </row>
    <row r="591" spans="21:35" ht="12.75">
      <c r="U591" s="762"/>
      <c r="V591" s="761"/>
      <c r="W591" s="760"/>
      <c r="X591" s="777"/>
      <c r="Y591" s="777"/>
      <c r="Z591" s="777"/>
      <c r="AA591" s="777"/>
      <c r="AB591" s="777"/>
      <c r="AC591" s="774"/>
      <c r="AD591" s="777"/>
      <c r="AE591" s="777"/>
      <c r="AF591" s="777"/>
      <c r="AG591" s="777"/>
      <c r="AH591" s="777"/>
      <c r="AI591" s="777"/>
    </row>
    <row r="592" spans="21:35" ht="12.75">
      <c r="U592" s="762"/>
      <c r="V592" s="761"/>
      <c r="W592" s="760"/>
      <c r="X592" s="777"/>
      <c r="Y592" s="777"/>
      <c r="Z592" s="777"/>
      <c r="AA592" s="777"/>
      <c r="AB592" s="777"/>
      <c r="AC592" s="774"/>
      <c r="AD592" s="777"/>
      <c r="AE592" s="777"/>
      <c r="AF592" s="777"/>
      <c r="AG592" s="777"/>
      <c r="AH592" s="777"/>
      <c r="AI592" s="777"/>
    </row>
    <row r="593" spans="21:35" ht="12.75">
      <c r="U593" s="762"/>
      <c r="V593" s="761"/>
      <c r="W593" s="760"/>
      <c r="X593" s="777"/>
      <c r="Y593" s="777"/>
      <c r="Z593" s="777"/>
      <c r="AA593" s="777"/>
      <c r="AB593" s="777"/>
      <c r="AC593" s="774"/>
      <c r="AD593" s="777"/>
      <c r="AE593" s="777"/>
      <c r="AF593" s="777"/>
      <c r="AG593" s="777"/>
      <c r="AH593" s="777"/>
      <c r="AI593" s="777"/>
    </row>
    <row r="594" spans="21:35" ht="12.75">
      <c r="U594" s="762"/>
      <c r="V594" s="761"/>
      <c r="W594" s="760"/>
      <c r="X594" s="777"/>
      <c r="Y594" s="777"/>
      <c r="Z594" s="777"/>
      <c r="AA594" s="777"/>
      <c r="AB594" s="777"/>
      <c r="AC594" s="774"/>
      <c r="AD594" s="777"/>
      <c r="AE594" s="777"/>
      <c r="AF594" s="777"/>
      <c r="AG594" s="777"/>
      <c r="AH594" s="777"/>
      <c r="AI594" s="777"/>
    </row>
    <row r="595" spans="21:35" ht="12.75">
      <c r="U595" s="762"/>
      <c r="V595" s="761"/>
      <c r="W595" s="760"/>
      <c r="X595" s="777"/>
      <c r="Y595" s="777"/>
      <c r="Z595" s="777"/>
      <c r="AA595" s="777"/>
      <c r="AB595" s="777"/>
      <c r="AC595" s="774"/>
      <c r="AD595" s="777"/>
      <c r="AE595" s="777"/>
      <c r="AF595" s="777"/>
      <c r="AG595" s="777"/>
      <c r="AH595" s="777"/>
      <c r="AI595" s="777"/>
    </row>
    <row r="596" spans="21:35" ht="12.75">
      <c r="U596" s="762"/>
      <c r="V596" s="761"/>
      <c r="W596" s="760"/>
      <c r="X596" s="777"/>
      <c r="Y596" s="777"/>
      <c r="Z596" s="777"/>
      <c r="AA596" s="777"/>
      <c r="AB596" s="777"/>
      <c r="AC596" s="774"/>
      <c r="AD596" s="777"/>
      <c r="AE596" s="777"/>
      <c r="AF596" s="777"/>
      <c r="AG596" s="777"/>
      <c r="AH596" s="777"/>
      <c r="AI596" s="777"/>
    </row>
    <row r="597" spans="21:35" ht="12.75">
      <c r="U597" s="762"/>
      <c r="V597" s="761"/>
      <c r="W597" s="760"/>
      <c r="X597" s="777"/>
      <c r="Y597" s="777"/>
      <c r="Z597" s="777"/>
      <c r="AA597" s="777"/>
      <c r="AB597" s="777"/>
      <c r="AC597" s="774"/>
      <c r="AD597" s="777"/>
      <c r="AE597" s="777"/>
      <c r="AF597" s="777"/>
      <c r="AG597" s="777"/>
      <c r="AH597" s="777"/>
      <c r="AI597" s="777"/>
    </row>
    <row r="598" spans="21:35" ht="12.75">
      <c r="U598" s="762"/>
      <c r="V598" s="761"/>
      <c r="W598" s="760"/>
      <c r="X598" s="777"/>
      <c r="Y598" s="777"/>
      <c r="Z598" s="777"/>
      <c r="AA598" s="777"/>
      <c r="AB598" s="777"/>
      <c r="AC598" s="774"/>
      <c r="AD598" s="777"/>
      <c r="AE598" s="777"/>
      <c r="AF598" s="777"/>
      <c r="AG598" s="777"/>
      <c r="AH598" s="777"/>
      <c r="AI598" s="777"/>
    </row>
    <row r="599" spans="21:35" ht="12.75">
      <c r="U599" s="762"/>
      <c r="V599" s="761"/>
      <c r="W599" s="760"/>
      <c r="X599" s="777"/>
      <c r="Y599" s="777"/>
      <c r="Z599" s="777"/>
      <c r="AA599" s="777"/>
      <c r="AB599" s="777"/>
      <c r="AC599" s="774"/>
      <c r="AD599" s="777"/>
      <c r="AE599" s="777"/>
      <c r="AF599" s="777"/>
      <c r="AG599" s="777"/>
      <c r="AH599" s="777"/>
      <c r="AI599" s="777"/>
    </row>
    <row r="600" spans="21:35" ht="12.75">
      <c r="U600" s="762"/>
      <c r="V600" s="761"/>
      <c r="W600" s="760"/>
      <c r="X600" s="777"/>
      <c r="Y600" s="777"/>
      <c r="Z600" s="777"/>
      <c r="AA600" s="777"/>
      <c r="AB600" s="777"/>
      <c r="AC600" s="774"/>
      <c r="AD600" s="777"/>
      <c r="AE600" s="777"/>
      <c r="AF600" s="777"/>
      <c r="AG600" s="777"/>
      <c r="AH600" s="777"/>
      <c r="AI600" s="777"/>
    </row>
    <row r="601" spans="21:35" ht="12.75">
      <c r="U601" s="762"/>
      <c r="V601" s="761"/>
      <c r="W601" s="760"/>
      <c r="X601" s="777"/>
      <c r="Y601" s="777"/>
      <c r="Z601" s="777"/>
      <c r="AA601" s="777"/>
      <c r="AB601" s="777"/>
      <c r="AC601" s="774"/>
      <c r="AD601" s="777"/>
      <c r="AE601" s="777"/>
      <c r="AF601" s="777"/>
      <c r="AG601" s="777"/>
      <c r="AH601" s="777"/>
      <c r="AI601" s="777"/>
    </row>
    <row r="602" spans="21:35" ht="12.75">
      <c r="U602" s="762"/>
      <c r="V602" s="761"/>
      <c r="W602" s="760"/>
      <c r="X602" s="777"/>
      <c r="Y602" s="777"/>
      <c r="Z602" s="777"/>
      <c r="AA602" s="777"/>
      <c r="AB602" s="777"/>
      <c r="AC602" s="774"/>
      <c r="AD602" s="777"/>
      <c r="AE602" s="777"/>
      <c r="AF602" s="777"/>
      <c r="AG602" s="777"/>
      <c r="AH602" s="777"/>
      <c r="AI602" s="777"/>
    </row>
    <row r="603" spans="21:35" ht="12.75">
      <c r="U603" s="762"/>
      <c r="V603" s="761"/>
      <c r="W603" s="760"/>
      <c r="X603" s="777"/>
      <c r="Y603" s="777"/>
      <c r="Z603" s="777"/>
      <c r="AA603" s="777"/>
      <c r="AB603" s="777"/>
      <c r="AC603" s="774"/>
      <c r="AD603" s="777"/>
      <c r="AE603" s="777"/>
      <c r="AF603" s="777"/>
      <c r="AG603" s="777"/>
      <c r="AH603" s="777"/>
      <c r="AI603" s="777"/>
    </row>
    <row r="604" spans="21:35" ht="12.75">
      <c r="U604" s="762"/>
      <c r="V604" s="761"/>
      <c r="W604" s="760"/>
      <c r="X604" s="777"/>
      <c r="Y604" s="777"/>
      <c r="Z604" s="777"/>
      <c r="AA604" s="777"/>
      <c r="AB604" s="777"/>
      <c r="AC604" s="774"/>
      <c r="AD604" s="777"/>
      <c r="AE604" s="777"/>
      <c r="AF604" s="777"/>
      <c r="AG604" s="777"/>
      <c r="AH604" s="777"/>
      <c r="AI604" s="777"/>
    </row>
    <row r="605" spans="21:35" ht="12.75">
      <c r="U605" s="762"/>
      <c r="V605" s="761"/>
      <c r="W605" s="760"/>
      <c r="X605" s="777"/>
      <c r="Y605" s="777"/>
      <c r="Z605" s="777"/>
      <c r="AA605" s="777"/>
      <c r="AB605" s="777"/>
      <c r="AC605" s="774"/>
      <c r="AD605" s="777"/>
      <c r="AE605" s="777"/>
      <c r="AF605" s="777"/>
      <c r="AG605" s="777"/>
      <c r="AH605" s="777"/>
      <c r="AI605" s="777"/>
    </row>
    <row r="606" spans="21:35" ht="12.75">
      <c r="U606" s="762"/>
      <c r="V606" s="761"/>
      <c r="W606" s="760"/>
      <c r="X606" s="777"/>
      <c r="Y606" s="777"/>
      <c r="Z606" s="777"/>
      <c r="AA606" s="777"/>
      <c r="AB606" s="777"/>
      <c r="AC606" s="774"/>
      <c r="AD606" s="777"/>
      <c r="AE606" s="777"/>
      <c r="AF606" s="777"/>
      <c r="AG606" s="777"/>
      <c r="AH606" s="777"/>
      <c r="AI606" s="777"/>
    </row>
    <row r="607" spans="21:35" ht="12.75">
      <c r="U607" s="762"/>
      <c r="V607" s="761"/>
      <c r="W607" s="760"/>
      <c r="X607" s="777"/>
      <c r="Y607" s="777"/>
      <c r="Z607" s="777"/>
      <c r="AA607" s="777"/>
      <c r="AB607" s="777"/>
      <c r="AC607" s="774"/>
      <c r="AD607" s="777"/>
      <c r="AE607" s="777"/>
      <c r="AF607" s="777"/>
      <c r="AG607" s="777"/>
      <c r="AH607" s="777"/>
      <c r="AI607" s="777"/>
    </row>
    <row r="608" spans="21:35" ht="12.75">
      <c r="U608" s="762"/>
      <c r="V608" s="761"/>
      <c r="W608" s="760"/>
      <c r="X608" s="777"/>
      <c r="Y608" s="777"/>
      <c r="Z608" s="777"/>
      <c r="AA608" s="777"/>
      <c r="AB608" s="777"/>
      <c r="AC608" s="774"/>
      <c r="AD608" s="777"/>
      <c r="AE608" s="777"/>
      <c r="AF608" s="777"/>
      <c r="AG608" s="777"/>
      <c r="AH608" s="777"/>
      <c r="AI608" s="777"/>
    </row>
    <row r="609" spans="21:35" ht="12.75">
      <c r="U609" s="762"/>
      <c r="V609" s="761"/>
      <c r="W609" s="760"/>
      <c r="X609" s="777"/>
      <c r="Y609" s="777"/>
      <c r="Z609" s="777"/>
      <c r="AA609" s="777"/>
      <c r="AB609" s="777"/>
      <c r="AC609" s="774"/>
      <c r="AD609" s="777"/>
      <c r="AE609" s="777"/>
      <c r="AF609" s="777"/>
      <c r="AG609" s="777"/>
      <c r="AH609" s="777"/>
      <c r="AI609" s="777"/>
    </row>
    <row r="610" spans="21:35" ht="12.75">
      <c r="U610" s="762"/>
      <c r="V610" s="761"/>
      <c r="W610" s="760"/>
      <c r="X610" s="777"/>
      <c r="Y610" s="777"/>
      <c r="Z610" s="777"/>
      <c r="AA610" s="777"/>
      <c r="AB610" s="777"/>
      <c r="AC610" s="774"/>
      <c r="AD610" s="777"/>
      <c r="AE610" s="777"/>
      <c r="AF610" s="777"/>
      <c r="AG610" s="777"/>
      <c r="AH610" s="777"/>
      <c r="AI610" s="777"/>
    </row>
    <row r="611" spans="21:35" ht="12.75">
      <c r="U611" s="762"/>
      <c r="V611" s="761"/>
      <c r="W611" s="760"/>
      <c r="X611" s="777"/>
      <c r="Y611" s="777"/>
      <c r="Z611" s="777"/>
      <c r="AA611" s="777"/>
      <c r="AB611" s="777"/>
      <c r="AC611" s="774"/>
      <c r="AD611" s="777"/>
      <c r="AE611" s="777"/>
      <c r="AF611" s="777"/>
      <c r="AG611" s="777"/>
      <c r="AH611" s="777"/>
      <c r="AI611" s="777"/>
    </row>
    <row r="612" spans="21:35" ht="12.75">
      <c r="U612" s="762"/>
      <c r="V612" s="761"/>
      <c r="W612" s="760"/>
      <c r="X612" s="777"/>
      <c r="Y612" s="777"/>
      <c r="Z612" s="777"/>
      <c r="AA612" s="777"/>
      <c r="AB612" s="777"/>
      <c r="AC612" s="774"/>
      <c r="AD612" s="777"/>
      <c r="AE612" s="777"/>
      <c r="AF612" s="777"/>
      <c r="AG612" s="777"/>
      <c r="AH612" s="777"/>
      <c r="AI612" s="777"/>
    </row>
    <row r="613" spans="21:35" ht="12.75">
      <c r="U613" s="762"/>
      <c r="V613" s="761"/>
      <c r="W613" s="760"/>
      <c r="X613" s="777"/>
      <c r="Y613" s="777"/>
      <c r="Z613" s="777"/>
      <c r="AA613" s="777"/>
      <c r="AB613" s="777"/>
      <c r="AC613" s="774"/>
      <c r="AD613" s="777"/>
      <c r="AE613" s="777"/>
      <c r="AF613" s="777"/>
      <c r="AG613" s="777"/>
      <c r="AH613" s="777"/>
      <c r="AI613" s="777"/>
    </row>
    <row r="614" spans="21:35" ht="12.75">
      <c r="U614" s="762"/>
      <c r="V614" s="761"/>
      <c r="W614" s="760"/>
      <c r="X614" s="777"/>
      <c r="Y614" s="777"/>
      <c r="Z614" s="777"/>
      <c r="AA614" s="777"/>
      <c r="AB614" s="777"/>
      <c r="AC614" s="774"/>
      <c r="AD614" s="777"/>
      <c r="AE614" s="777"/>
      <c r="AF614" s="777"/>
      <c r="AG614" s="777"/>
      <c r="AH614" s="777"/>
      <c r="AI614" s="777"/>
    </row>
    <row r="615" spans="21:35" ht="12.75">
      <c r="U615" s="762"/>
      <c r="V615" s="761"/>
      <c r="W615" s="760"/>
      <c r="X615" s="777"/>
      <c r="Y615" s="777"/>
      <c r="Z615" s="777"/>
      <c r="AA615" s="777"/>
      <c r="AB615" s="777"/>
      <c r="AC615" s="774"/>
      <c r="AD615" s="777"/>
      <c r="AE615" s="777"/>
      <c r="AF615" s="777"/>
      <c r="AG615" s="777"/>
      <c r="AH615" s="777"/>
      <c r="AI615" s="777"/>
    </row>
    <row r="616" spans="21:35" ht="12.75">
      <c r="U616" s="762"/>
      <c r="V616" s="761"/>
      <c r="W616" s="760"/>
      <c r="X616" s="777"/>
      <c r="Y616" s="777"/>
      <c r="Z616" s="777"/>
      <c r="AA616" s="777"/>
      <c r="AB616" s="777"/>
      <c r="AC616" s="774"/>
      <c r="AD616" s="777"/>
      <c r="AE616" s="777"/>
      <c r="AF616" s="777"/>
      <c r="AG616" s="777"/>
      <c r="AH616" s="777"/>
      <c r="AI616" s="777"/>
    </row>
    <row r="617" spans="21:35" ht="12.75">
      <c r="U617" s="762"/>
      <c r="V617" s="761"/>
      <c r="W617" s="760"/>
      <c r="X617" s="777"/>
      <c r="Y617" s="777"/>
      <c r="Z617" s="777"/>
      <c r="AA617" s="777"/>
      <c r="AB617" s="777"/>
      <c r="AC617" s="774"/>
      <c r="AD617" s="777"/>
      <c r="AE617" s="777"/>
      <c r="AF617" s="777"/>
      <c r="AG617" s="777"/>
      <c r="AH617" s="777"/>
      <c r="AI617" s="777"/>
    </row>
    <row r="618" spans="21:35" ht="12.75">
      <c r="U618" s="762"/>
      <c r="V618" s="761"/>
      <c r="W618" s="760"/>
      <c r="X618" s="777"/>
      <c r="Y618" s="777"/>
      <c r="Z618" s="777"/>
      <c r="AA618" s="777"/>
      <c r="AB618" s="777"/>
      <c r="AC618" s="774"/>
      <c r="AD618" s="777"/>
      <c r="AE618" s="777"/>
      <c r="AF618" s="777"/>
      <c r="AG618" s="777"/>
      <c r="AH618" s="777"/>
      <c r="AI618" s="777"/>
    </row>
    <row r="619" spans="21:35" ht="12.75">
      <c r="U619" s="762"/>
      <c r="V619" s="761"/>
      <c r="W619" s="760"/>
      <c r="X619" s="777"/>
      <c r="Y619" s="777"/>
      <c r="Z619" s="777"/>
      <c r="AA619" s="777"/>
      <c r="AB619" s="777"/>
      <c r="AC619" s="774"/>
      <c r="AD619" s="777"/>
      <c r="AE619" s="777"/>
      <c r="AF619" s="777"/>
      <c r="AG619" s="777"/>
      <c r="AH619" s="777"/>
      <c r="AI619" s="777"/>
    </row>
    <row r="620" spans="21:35" ht="12.75">
      <c r="U620" s="762"/>
      <c r="V620" s="761"/>
      <c r="W620" s="760"/>
      <c r="X620" s="777"/>
      <c r="Y620" s="777"/>
      <c r="Z620" s="777"/>
      <c r="AA620" s="777"/>
      <c r="AB620" s="777"/>
      <c r="AC620" s="774"/>
      <c r="AD620" s="777"/>
      <c r="AE620" s="777"/>
      <c r="AF620" s="777"/>
      <c r="AG620" s="777"/>
      <c r="AH620" s="777"/>
      <c r="AI620" s="777"/>
    </row>
    <row r="621" spans="21:35" ht="12.75">
      <c r="U621" s="762"/>
      <c r="V621" s="761"/>
      <c r="W621" s="760"/>
      <c r="X621" s="777"/>
      <c r="Y621" s="777"/>
      <c r="Z621" s="777"/>
      <c r="AA621" s="777"/>
      <c r="AB621" s="777"/>
      <c r="AC621" s="774"/>
      <c r="AD621" s="777"/>
      <c r="AE621" s="777"/>
      <c r="AF621" s="777"/>
      <c r="AG621" s="777"/>
      <c r="AH621" s="777"/>
      <c r="AI621" s="777"/>
    </row>
    <row r="622" spans="21:35" ht="12.75">
      <c r="U622" s="762"/>
      <c r="V622" s="761"/>
      <c r="W622" s="760"/>
      <c r="X622" s="801"/>
      <c r="Y622" s="801"/>
      <c r="Z622" s="801"/>
      <c r="AA622" s="801"/>
      <c r="AB622" s="801"/>
      <c r="AC622" s="802"/>
      <c r="AD622" s="801"/>
      <c r="AE622" s="801"/>
      <c r="AF622" s="777"/>
      <c r="AG622" s="801"/>
      <c r="AH622" s="801"/>
      <c r="AI622" s="803"/>
    </row>
    <row r="623" spans="21:35" ht="12.75">
      <c r="U623" s="762"/>
      <c r="V623" s="761"/>
      <c r="W623" s="760"/>
      <c r="X623" s="801"/>
      <c r="Y623" s="801"/>
      <c r="Z623" s="801"/>
      <c r="AA623" s="801"/>
      <c r="AB623" s="801"/>
      <c r="AC623" s="802"/>
      <c r="AD623" s="801"/>
      <c r="AE623" s="801"/>
      <c r="AF623" s="777"/>
      <c r="AG623" s="801"/>
      <c r="AH623" s="801"/>
      <c r="AI623" s="803"/>
    </row>
    <row r="624" spans="21:35" ht="12.75">
      <c r="U624" s="762"/>
      <c r="V624" s="761"/>
      <c r="W624" s="760"/>
      <c r="X624" s="801"/>
      <c r="Y624" s="801"/>
      <c r="Z624" s="801"/>
      <c r="AA624" s="801"/>
      <c r="AB624" s="801"/>
      <c r="AC624" s="802"/>
      <c r="AD624" s="801"/>
      <c r="AE624" s="801"/>
      <c r="AF624" s="777"/>
      <c r="AG624" s="801"/>
      <c r="AH624" s="801"/>
      <c r="AI624" s="803"/>
    </row>
    <row r="625" spans="21:35" ht="12.75">
      <c r="U625" s="762"/>
      <c r="V625" s="761"/>
      <c r="W625" s="760"/>
      <c r="X625" s="801"/>
      <c r="Y625" s="801"/>
      <c r="Z625" s="801"/>
      <c r="AA625" s="801"/>
      <c r="AB625" s="801"/>
      <c r="AC625" s="802"/>
      <c r="AD625" s="801"/>
      <c r="AE625" s="801"/>
      <c r="AF625" s="777"/>
      <c r="AG625" s="801"/>
      <c r="AH625" s="801"/>
      <c r="AI625" s="803"/>
    </row>
    <row r="626" spans="21:35" ht="12.75">
      <c r="U626" s="762"/>
      <c r="V626" s="761"/>
      <c r="W626" s="760"/>
      <c r="X626" s="801"/>
      <c r="Y626" s="801"/>
      <c r="Z626" s="801"/>
      <c r="AA626" s="801"/>
      <c r="AB626" s="801"/>
      <c r="AC626" s="804"/>
      <c r="AD626" s="801"/>
      <c r="AE626" s="801"/>
      <c r="AF626" s="801"/>
      <c r="AG626" s="801"/>
      <c r="AH626" s="801"/>
      <c r="AI626" s="803"/>
    </row>
    <row r="627" spans="21:35" ht="12.75">
      <c r="U627" s="762"/>
      <c r="V627" s="761"/>
      <c r="W627" s="760"/>
      <c r="X627" s="801"/>
      <c r="Y627" s="801"/>
      <c r="Z627" s="801"/>
      <c r="AA627" s="801"/>
      <c r="AB627" s="801"/>
      <c r="AC627" s="804"/>
      <c r="AD627" s="801"/>
      <c r="AE627" s="801"/>
      <c r="AF627" s="801"/>
      <c r="AG627" s="801"/>
      <c r="AH627" s="801"/>
      <c r="AI627" s="803"/>
    </row>
    <row r="628" spans="21:35" ht="12.75">
      <c r="U628" s="762"/>
      <c r="V628" s="761"/>
      <c r="W628" s="760"/>
      <c r="X628" s="801"/>
      <c r="Y628" s="801"/>
      <c r="Z628" s="801"/>
      <c r="AA628" s="801"/>
      <c r="AB628" s="801"/>
      <c r="AC628" s="804"/>
      <c r="AD628" s="801"/>
      <c r="AE628" s="801"/>
      <c r="AF628" s="801"/>
      <c r="AG628" s="801"/>
      <c r="AH628" s="801"/>
      <c r="AI628" s="803"/>
    </row>
    <row r="629" spans="21:35" ht="12.75">
      <c r="U629" s="762"/>
      <c r="V629" s="761"/>
      <c r="W629" s="760"/>
      <c r="X629" s="801"/>
      <c r="Y629" s="801"/>
      <c r="Z629" s="801"/>
      <c r="AA629" s="801"/>
      <c r="AB629" s="801"/>
      <c r="AC629" s="804"/>
      <c r="AD629" s="801"/>
      <c r="AE629" s="801"/>
      <c r="AF629" s="801"/>
      <c r="AG629" s="801"/>
      <c r="AH629" s="801"/>
      <c r="AI629" s="803"/>
    </row>
    <row r="630" spans="21:35" ht="12.75">
      <c r="U630" s="762"/>
      <c r="V630" s="761"/>
      <c r="W630" s="760"/>
      <c r="X630" s="801"/>
      <c r="Y630" s="801"/>
      <c r="Z630" s="801"/>
      <c r="AA630" s="801"/>
      <c r="AB630" s="801"/>
      <c r="AC630" s="804"/>
      <c r="AD630" s="805"/>
      <c r="AE630" s="805"/>
      <c r="AF630" s="801"/>
      <c r="AG630" s="801"/>
      <c r="AH630" s="801"/>
      <c r="AI630" s="803"/>
    </row>
    <row r="631" spans="21:35" ht="12.75">
      <c r="U631" s="762"/>
      <c r="V631" s="761"/>
      <c r="W631" s="760"/>
      <c r="X631" s="801"/>
      <c r="Y631" s="801"/>
      <c r="Z631" s="801"/>
      <c r="AA631" s="801"/>
      <c r="AB631" s="801"/>
      <c r="AC631" s="804"/>
      <c r="AD631" s="805"/>
      <c r="AE631" s="805"/>
      <c r="AF631" s="801"/>
      <c r="AG631" s="801"/>
      <c r="AH631" s="801"/>
      <c r="AI631" s="803"/>
    </row>
    <row r="632" spans="21:35" ht="12.75">
      <c r="U632" s="762"/>
      <c r="V632" s="761"/>
      <c r="W632" s="760"/>
      <c r="X632" s="801"/>
      <c r="Y632" s="801"/>
      <c r="Z632" s="801"/>
      <c r="AA632" s="805"/>
      <c r="AB632" s="805"/>
      <c r="AC632" s="804"/>
      <c r="AD632" s="805"/>
      <c r="AE632" s="805"/>
      <c r="AF632" s="805"/>
      <c r="AG632" s="801"/>
      <c r="AH632" s="801"/>
      <c r="AI632" s="803"/>
    </row>
    <row r="633" spans="21:35" ht="12.75">
      <c r="U633" s="762"/>
      <c r="V633" s="761"/>
      <c r="W633" s="760"/>
      <c r="X633" s="801"/>
      <c r="Y633" s="801"/>
      <c r="Z633" s="801"/>
      <c r="AA633" s="801"/>
      <c r="AB633" s="801"/>
      <c r="AC633" s="804"/>
      <c r="AD633" s="805"/>
      <c r="AE633" s="805"/>
      <c r="AF633" s="801"/>
      <c r="AG633" s="801"/>
      <c r="AH633" s="801"/>
      <c r="AI633" s="803"/>
    </row>
    <row r="634" spans="21:35" ht="12.75">
      <c r="U634" s="762"/>
      <c r="V634" s="761"/>
      <c r="W634" s="760"/>
      <c r="X634" s="801"/>
      <c r="Y634" s="801"/>
      <c r="Z634" s="801"/>
      <c r="AA634" s="801"/>
      <c r="AB634" s="801"/>
      <c r="AC634" s="804"/>
      <c r="AD634" s="805"/>
      <c r="AE634" s="805"/>
      <c r="AF634" s="801"/>
      <c r="AG634" s="801"/>
      <c r="AH634" s="801"/>
      <c r="AI634" s="803"/>
    </row>
    <row r="635" spans="21:35" ht="12.75">
      <c r="U635" s="762"/>
      <c r="V635" s="761"/>
      <c r="W635" s="760"/>
      <c r="X635" s="777"/>
      <c r="Y635" s="777"/>
      <c r="Z635" s="777"/>
      <c r="AA635" s="777"/>
      <c r="AB635" s="777"/>
      <c r="AC635" s="774"/>
      <c r="AD635" s="777"/>
      <c r="AE635" s="777"/>
      <c r="AF635" s="777"/>
      <c r="AG635" s="777"/>
      <c r="AH635" s="777"/>
      <c r="AI635" s="777"/>
    </row>
    <row r="636" spans="21:35" ht="12.75">
      <c r="U636" s="762"/>
      <c r="V636" s="761"/>
      <c r="W636" s="760"/>
      <c r="X636" s="777"/>
      <c r="Y636" s="777"/>
      <c r="Z636" s="777"/>
      <c r="AA636" s="777"/>
      <c r="AB636" s="777"/>
      <c r="AC636" s="774"/>
      <c r="AD636" s="777"/>
      <c r="AE636" s="777"/>
      <c r="AF636" s="777"/>
      <c r="AG636" s="777"/>
      <c r="AH636" s="777"/>
      <c r="AI636" s="777"/>
    </row>
    <row r="637" spans="21:35" ht="12.75">
      <c r="U637" s="762"/>
      <c r="V637" s="761"/>
      <c r="W637" s="760"/>
      <c r="X637" s="777"/>
      <c r="Y637" s="777"/>
      <c r="Z637" s="777"/>
      <c r="AA637" s="777"/>
      <c r="AB637" s="777"/>
      <c r="AC637" s="774"/>
      <c r="AD637" s="777"/>
      <c r="AE637" s="777"/>
      <c r="AF637" s="777"/>
      <c r="AG637" s="777"/>
      <c r="AH637" s="777"/>
      <c r="AI637" s="777"/>
    </row>
    <row r="638" spans="21:35" ht="12.75">
      <c r="U638" s="768"/>
      <c r="V638" s="761"/>
      <c r="W638" s="760"/>
      <c r="X638" s="777"/>
      <c r="Y638" s="777"/>
      <c r="Z638" s="777"/>
      <c r="AA638" s="777"/>
      <c r="AB638" s="777"/>
      <c r="AC638" s="774"/>
      <c r="AD638" s="777"/>
      <c r="AE638" s="777"/>
      <c r="AF638" s="777"/>
      <c r="AG638" s="777"/>
      <c r="AH638" s="777"/>
      <c r="AI638" s="777"/>
    </row>
  </sheetData>
  <mergeCells count="3">
    <mergeCell ref="A125:I125"/>
    <mergeCell ref="B128:C128"/>
    <mergeCell ref="A74:I74"/>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4"/>
  </sheetPr>
  <dimension ref="A1:BY396"/>
  <sheetViews>
    <sheetView view="pageBreakPreview" zoomScale="130" zoomScaleNormal="100" zoomScaleSheetLayoutView="130" workbookViewId="0">
      <selection activeCell="I9" sqref="I9"/>
    </sheetView>
  </sheetViews>
  <sheetFormatPr defaultRowHeight="11.25"/>
  <cols>
    <col min="1" max="1" width="45" style="139" customWidth="1"/>
    <col min="2" max="2" width="16.5" style="139" customWidth="1"/>
    <col min="3" max="3" width="13.1640625" style="139" customWidth="1"/>
    <col min="4" max="4" width="16.33203125" style="139" customWidth="1"/>
    <col min="5" max="5" width="14" style="139" customWidth="1"/>
    <col min="6" max="6" width="12.33203125" style="139" customWidth="1"/>
    <col min="7" max="7" width="17.83203125" style="139" customWidth="1"/>
    <col min="8" max="8" width="28.83203125" style="139" customWidth="1"/>
    <col min="9" max="9" width="12.83203125" style="197" customWidth="1"/>
    <col min="10" max="10" width="1.5" style="139" customWidth="1"/>
    <col min="11" max="11" width="9.33203125" style="139"/>
    <col min="12" max="13" width="9.33203125" style="742"/>
    <col min="14" max="14" width="10.6640625" style="139" bestFit="1" customWidth="1"/>
    <col min="15" max="15" width="9.33203125" style="139"/>
    <col min="16" max="16" width="14.33203125" style="139" customWidth="1"/>
    <col min="17" max="17" width="12" style="139" customWidth="1"/>
    <col min="18" max="18" width="9.33203125" style="139"/>
    <col min="19" max="34" width="9.33203125" style="140"/>
    <col min="35" max="35" width="9.33203125" style="315"/>
    <col min="36" max="77" width="9.33203125" style="140"/>
    <col min="78" max="16384" width="9.33203125" style="139"/>
  </cols>
  <sheetData>
    <row r="1" spans="1:56" ht="6.75" customHeight="1">
      <c r="A1" s="190"/>
      <c r="B1" s="191"/>
      <c r="C1" s="191"/>
      <c r="D1" s="191"/>
      <c r="E1" s="191"/>
      <c r="F1" s="192"/>
      <c r="G1" s="192"/>
      <c r="H1" s="193"/>
      <c r="I1" s="193"/>
      <c r="J1" s="138"/>
    </row>
    <row r="2" spans="1:56" ht="6.75" customHeight="1">
      <c r="A2" s="194"/>
      <c r="B2" s="195"/>
      <c r="C2" s="195"/>
      <c r="D2" s="195"/>
      <c r="E2" s="195"/>
      <c r="F2" s="196"/>
      <c r="G2" s="196"/>
      <c r="H2" s="196"/>
      <c r="I2" s="196"/>
      <c r="J2" s="141"/>
    </row>
    <row r="3" spans="1:56" ht="6.75" customHeight="1">
      <c r="A3" s="194"/>
      <c r="B3" s="195"/>
      <c r="C3" s="195"/>
      <c r="D3" s="195"/>
      <c r="E3" s="195"/>
      <c r="F3" s="196"/>
      <c r="G3" s="196"/>
      <c r="H3" s="196"/>
      <c r="I3" s="196"/>
      <c r="J3" s="141"/>
    </row>
    <row r="4" spans="1:56" ht="24" customHeight="1">
      <c r="A4" s="1370" t="s">
        <v>572</v>
      </c>
      <c r="B4" s="1370"/>
      <c r="C4" s="1370"/>
      <c r="D4" s="1370"/>
      <c r="E4" s="1370"/>
      <c r="F4" s="1370"/>
      <c r="G4" s="1370"/>
      <c r="H4" s="1370"/>
      <c r="I4" s="199"/>
      <c r="J4" s="142"/>
    </row>
    <row r="5" spans="1:56" ht="14.25" customHeight="1">
      <c r="A5" s="311"/>
      <c r="B5" s="311"/>
      <c r="C5" s="311"/>
      <c r="D5" s="311"/>
      <c r="E5" s="311"/>
      <c r="F5" s="311"/>
      <c r="G5" s="311"/>
      <c r="H5" s="311"/>
      <c r="I5" s="199"/>
      <c r="J5" s="142"/>
    </row>
    <row r="6" spans="1:56" ht="30.75" customHeight="1">
      <c r="A6" s="1334" t="s">
        <v>611</v>
      </c>
      <c r="B6" s="1334"/>
      <c r="C6" s="1334"/>
      <c r="D6" s="1334"/>
      <c r="E6" s="1334"/>
      <c r="F6" s="1334"/>
      <c r="G6" s="1334"/>
      <c r="H6" s="1334"/>
      <c r="I6" s="199"/>
      <c r="J6" s="142"/>
    </row>
    <row r="7" spans="1:56" ht="15.95" customHeight="1">
      <c r="A7" s="197"/>
      <c r="B7" s="198"/>
      <c r="C7" s="201"/>
      <c r="D7" s="201"/>
      <c r="E7" s="199"/>
      <c r="F7" s="202"/>
      <c r="G7" s="202"/>
      <c r="H7" s="203"/>
      <c r="I7" s="199"/>
      <c r="J7" s="142"/>
      <c r="N7" s="697"/>
      <c r="O7" s="697"/>
      <c r="U7" s="316"/>
      <c r="V7" s="315"/>
      <c r="W7" s="317"/>
      <c r="X7" s="317"/>
      <c r="Y7" s="317"/>
      <c r="Z7" s="317"/>
      <c r="AA7" s="317"/>
      <c r="AB7" s="317"/>
      <c r="AC7" s="317"/>
      <c r="AD7" s="317"/>
      <c r="AE7" s="317"/>
      <c r="AF7" s="317"/>
      <c r="AG7" s="317"/>
      <c r="AH7" s="317"/>
    </row>
    <row r="8" spans="1:56" ht="45.75" customHeight="1">
      <c r="A8" s="197"/>
      <c r="B8" s="597" t="s">
        <v>148</v>
      </c>
      <c r="C8" s="598">
        <v>2017</v>
      </c>
      <c r="D8" s="599">
        <v>2016</v>
      </c>
      <c r="E8" s="599">
        <v>2015</v>
      </c>
      <c r="F8" s="509" t="s">
        <v>377</v>
      </c>
      <c r="G8" s="202"/>
      <c r="H8" s="203"/>
      <c r="I8" s="199"/>
      <c r="J8" s="143"/>
      <c r="M8" s="362"/>
      <c r="N8" s="362"/>
      <c r="O8" s="697"/>
      <c r="P8" s="362"/>
      <c r="Q8" s="362"/>
      <c r="U8" s="316"/>
      <c r="V8" s="315"/>
      <c r="W8" s="317"/>
      <c r="X8" s="317"/>
      <c r="Y8" s="317"/>
      <c r="Z8" s="317"/>
      <c r="AA8" s="317"/>
      <c r="AB8" s="317"/>
      <c r="AC8" s="317"/>
      <c r="AD8" s="317"/>
      <c r="AE8" s="317"/>
      <c r="AF8" s="317"/>
      <c r="AG8" s="317"/>
      <c r="AH8" s="317"/>
    </row>
    <row r="9" spans="1:56" ht="14.25" customHeight="1">
      <c r="A9" s="197"/>
      <c r="B9" s="1098" t="s">
        <v>149</v>
      </c>
      <c r="C9" s="1099">
        <v>8.83</v>
      </c>
      <c r="D9" s="1099">
        <v>10.99</v>
      </c>
      <c r="E9" s="1099">
        <v>14.11</v>
      </c>
      <c r="F9" s="1100">
        <f>IF(C9=0,"",C9/D9-1)</f>
        <v>-0.19654231119199272</v>
      </c>
      <c r="G9" s="202"/>
      <c r="H9" s="203"/>
      <c r="I9" s="199"/>
      <c r="J9" s="144"/>
      <c r="M9" s="362">
        <v>8.83</v>
      </c>
      <c r="N9" s="362"/>
      <c r="O9" s="697"/>
      <c r="P9" s="362"/>
      <c r="Q9" s="362"/>
      <c r="U9" s="316"/>
      <c r="V9" s="315"/>
      <c r="W9" s="318"/>
      <c r="X9" s="318"/>
      <c r="Y9" s="318"/>
      <c r="Z9" s="318"/>
      <c r="AA9" s="318"/>
      <c r="AB9" s="318"/>
      <c r="AC9" s="318"/>
      <c r="AD9" s="318"/>
      <c r="AE9" s="318"/>
      <c r="AF9" s="318"/>
      <c r="AG9" s="318"/>
      <c r="AH9" s="318"/>
    </row>
    <row r="10" spans="1:56" ht="14.25" customHeight="1">
      <c r="A10" s="197"/>
      <c r="B10" s="1101" t="s">
        <v>432</v>
      </c>
      <c r="C10" s="1102">
        <v>9.2100000000000009</v>
      </c>
      <c r="D10" s="1102">
        <v>12.42</v>
      </c>
      <c r="E10" s="1102">
        <v>16.22</v>
      </c>
      <c r="F10" s="1103">
        <f t="shared" ref="F10:F20" si="0">IF(C10=0,"",C10/D10-1)</f>
        <v>-0.25845410628019316</v>
      </c>
      <c r="G10" s="202"/>
      <c r="H10" s="203"/>
      <c r="I10" s="199"/>
      <c r="J10" s="145"/>
      <c r="M10" s="362">
        <v>9.2100000000000009</v>
      </c>
      <c r="N10" s="362"/>
      <c r="O10" s="697"/>
      <c r="P10" s="362"/>
      <c r="Q10" s="362"/>
      <c r="U10" s="319"/>
      <c r="V10" s="320"/>
      <c r="W10" s="321"/>
      <c r="X10" s="321"/>
      <c r="Y10" s="321"/>
      <c r="Z10" s="321"/>
      <c r="AA10" s="321"/>
      <c r="AB10" s="321"/>
      <c r="AC10" s="321"/>
      <c r="AD10" s="321"/>
      <c r="AE10" s="321"/>
      <c r="AF10" s="321"/>
      <c r="AG10" s="321"/>
      <c r="AH10" s="321"/>
      <c r="AN10" s="312"/>
    </row>
    <row r="11" spans="1:56" ht="14.25" customHeight="1">
      <c r="A11" s="197"/>
      <c r="B11" s="1104" t="s">
        <v>537</v>
      </c>
      <c r="C11" s="1105">
        <v>10.96</v>
      </c>
      <c r="D11" s="1105">
        <v>12.36</v>
      </c>
      <c r="E11" s="1105">
        <v>17.079999999999998</v>
      </c>
      <c r="F11" s="1106">
        <f t="shared" si="0"/>
        <v>-0.11326860841423936</v>
      </c>
      <c r="G11" s="202"/>
      <c r="H11" s="203"/>
      <c r="I11" s="199"/>
      <c r="J11" s="145"/>
      <c r="M11" s="362">
        <v>10.96</v>
      </c>
      <c r="N11" s="362"/>
      <c r="O11" s="697"/>
      <c r="P11" s="362"/>
      <c r="Q11" s="362"/>
      <c r="T11" s="322"/>
      <c r="U11" s="316"/>
      <c r="V11" s="315"/>
      <c r="W11" s="310"/>
      <c r="X11" s="310"/>
      <c r="Y11" s="310"/>
      <c r="Z11" s="310"/>
      <c r="AA11" s="310"/>
      <c r="AB11" s="301"/>
      <c r="AC11" s="310"/>
      <c r="AD11" s="310"/>
      <c r="AE11" s="310"/>
      <c r="AF11" s="310"/>
      <c r="AG11" s="310"/>
      <c r="AH11" s="310"/>
      <c r="AN11" s="312"/>
      <c r="AV11" s="312"/>
      <c r="BB11" s="313"/>
    </row>
    <row r="12" spans="1:56" ht="14.25" customHeight="1">
      <c r="A12" s="197"/>
      <c r="B12" s="1107" t="s">
        <v>150</v>
      </c>
      <c r="C12" s="1108">
        <v>6.93</v>
      </c>
      <c r="D12" s="1108">
        <v>13.26</v>
      </c>
      <c r="E12" s="1108">
        <v>13.11</v>
      </c>
      <c r="F12" s="1109">
        <v>-0.49472096530920062</v>
      </c>
      <c r="G12" s="202"/>
      <c r="H12" s="203"/>
      <c r="I12" s="199"/>
      <c r="J12" s="146"/>
      <c r="M12" s="362">
        <v>6.93</v>
      </c>
      <c r="N12" s="362"/>
      <c r="O12" s="697"/>
      <c r="P12" s="362"/>
      <c r="Q12" s="362"/>
      <c r="T12" s="317"/>
      <c r="U12" s="316"/>
      <c r="V12" s="315"/>
      <c r="W12" s="310"/>
      <c r="X12" s="310"/>
      <c r="Y12" s="310"/>
      <c r="Z12" s="310"/>
      <c r="AA12" s="310"/>
      <c r="AB12" s="301"/>
      <c r="AC12" s="310"/>
      <c r="AD12" s="310"/>
      <c r="AE12" s="310"/>
      <c r="AF12" s="310"/>
      <c r="AG12" s="310"/>
      <c r="AH12" s="310"/>
      <c r="AO12" s="305"/>
      <c r="AP12" s="305"/>
      <c r="AQ12" s="305"/>
      <c r="AW12" s="305"/>
      <c r="AX12" s="305"/>
      <c r="AY12" s="305"/>
      <c r="BB12" s="305"/>
      <c r="BC12" s="305"/>
      <c r="BD12" s="305"/>
    </row>
    <row r="13" spans="1:56" ht="14.25" customHeight="1">
      <c r="A13" s="197"/>
      <c r="B13" s="1104" t="s">
        <v>151</v>
      </c>
      <c r="C13" s="1105">
        <v>5.71</v>
      </c>
      <c r="D13" s="1105">
        <v>19.899999999999999</v>
      </c>
      <c r="E13" s="1105">
        <v>14.83</v>
      </c>
      <c r="F13" s="1106">
        <f>IF(M13=0,"",M13/D13-1)</f>
        <v>-0.7130653266331658</v>
      </c>
      <c r="G13" s="202"/>
      <c r="H13" s="203"/>
      <c r="I13" s="199"/>
      <c r="J13" s="149"/>
      <c r="M13" s="654">
        <v>5.71</v>
      </c>
      <c r="N13" s="654"/>
      <c r="O13" s="698"/>
      <c r="P13" s="653"/>
      <c r="Q13" s="653"/>
      <c r="T13" s="317"/>
      <c r="U13" s="316"/>
      <c r="V13" s="315"/>
      <c r="W13" s="310"/>
      <c r="X13" s="310"/>
      <c r="Y13" s="310"/>
      <c r="Z13" s="310"/>
      <c r="AA13" s="310"/>
      <c r="AB13" s="301"/>
      <c r="AC13" s="310"/>
      <c r="AD13" s="310"/>
      <c r="AE13" s="310"/>
      <c r="AF13" s="310"/>
      <c r="AG13" s="310"/>
      <c r="AH13" s="310"/>
      <c r="AN13" s="314"/>
      <c r="AO13" s="310"/>
      <c r="AP13" s="310"/>
      <c r="AQ13" s="323"/>
      <c r="AV13" s="314"/>
      <c r="AW13" s="310"/>
      <c r="AX13" s="310"/>
      <c r="AY13" s="323"/>
      <c r="BA13" s="314"/>
      <c r="BB13" s="310"/>
      <c r="BC13" s="310"/>
      <c r="BD13" s="323"/>
    </row>
    <row r="14" spans="1:56" ht="14.25" customHeight="1">
      <c r="A14" s="197"/>
      <c r="B14" s="1107" t="s">
        <v>152</v>
      </c>
      <c r="C14" s="1108" t="s">
        <v>820</v>
      </c>
      <c r="D14" s="1108">
        <v>38.82</v>
      </c>
      <c r="E14" s="1108">
        <v>16.91</v>
      </c>
      <c r="F14" s="1109">
        <f>IF(M14=0,"",M14/D14-1)</f>
        <v>-0.72179024678001036</v>
      </c>
      <c r="G14" s="202"/>
      <c r="H14" s="203"/>
      <c r="I14" s="199"/>
      <c r="J14" s="149"/>
      <c r="M14" s="654">
        <v>10.800102620000001</v>
      </c>
      <c r="N14" s="654"/>
      <c r="O14" s="698"/>
      <c r="P14" s="653"/>
      <c r="Q14" s="653"/>
      <c r="T14" s="317"/>
      <c r="U14" s="316"/>
      <c r="V14" s="315"/>
      <c r="W14" s="310"/>
      <c r="X14" s="310"/>
      <c r="Y14" s="310"/>
      <c r="Z14" s="310"/>
      <c r="AA14" s="310"/>
      <c r="AB14" s="301"/>
      <c r="AC14" s="310"/>
      <c r="AD14" s="310"/>
      <c r="AE14" s="310"/>
      <c r="AF14" s="310"/>
      <c r="AG14" s="310"/>
      <c r="AH14" s="310"/>
      <c r="AN14" s="314"/>
      <c r="AO14" s="310"/>
      <c r="AP14" s="310"/>
      <c r="AQ14" s="323"/>
      <c r="AV14" s="314"/>
      <c r="AW14" s="310"/>
      <c r="AX14" s="310"/>
      <c r="AY14" s="323"/>
      <c r="BA14" s="314"/>
      <c r="BB14" s="310"/>
      <c r="BC14" s="310"/>
      <c r="BD14" s="323"/>
    </row>
    <row r="15" spans="1:56" ht="14.25" customHeight="1">
      <c r="A15" s="197"/>
      <c r="B15" s="1104" t="s">
        <v>153</v>
      </c>
      <c r="C15" s="1105"/>
      <c r="D15" s="1105">
        <v>34.130000000000003</v>
      </c>
      <c r="E15" s="1105">
        <v>10.94</v>
      </c>
      <c r="F15" s="1106" t="str">
        <f t="shared" si="0"/>
        <v/>
      </c>
      <c r="G15" s="202"/>
      <c r="H15" s="203"/>
      <c r="I15" s="199"/>
      <c r="J15" s="149"/>
      <c r="M15" s="654"/>
      <c r="N15" s="654"/>
      <c r="O15" s="698"/>
      <c r="P15" s="653"/>
      <c r="Q15" s="653"/>
      <c r="T15" s="316"/>
      <c r="U15" s="316"/>
      <c r="V15" s="315"/>
      <c r="W15" s="310"/>
      <c r="X15" s="310"/>
      <c r="Y15" s="310"/>
      <c r="Z15" s="310"/>
      <c r="AA15" s="310"/>
      <c r="AB15" s="301"/>
      <c r="AC15" s="310"/>
      <c r="AD15" s="310"/>
      <c r="AE15" s="310"/>
      <c r="AF15" s="310"/>
      <c r="AG15" s="310"/>
      <c r="AH15" s="310"/>
      <c r="AN15" s="314"/>
      <c r="AO15" s="310"/>
      <c r="AP15" s="310"/>
      <c r="AQ15" s="323"/>
      <c r="AV15" s="314"/>
      <c r="AW15" s="310"/>
      <c r="AX15" s="310"/>
      <c r="AY15" s="323"/>
      <c r="BA15" s="314"/>
      <c r="BB15" s="310"/>
      <c r="BC15" s="310"/>
      <c r="BD15" s="323"/>
    </row>
    <row r="16" spans="1:56" ht="14.25" customHeight="1">
      <c r="A16" s="197"/>
      <c r="B16" s="1107" t="s">
        <v>154</v>
      </c>
      <c r="C16" s="1108"/>
      <c r="D16" s="1108">
        <v>18.93</v>
      </c>
      <c r="E16" s="1108">
        <v>21.5</v>
      </c>
      <c r="F16" s="1109" t="str">
        <f t="shared" si="0"/>
        <v/>
      </c>
      <c r="G16" s="202"/>
      <c r="H16" s="203"/>
      <c r="I16" s="199"/>
      <c r="J16" s="149"/>
      <c r="M16" s="758"/>
      <c r="N16" s="698"/>
      <c r="O16" s="698"/>
      <c r="P16" s="653"/>
      <c r="Q16" s="653"/>
      <c r="T16" s="316"/>
      <c r="U16" s="316"/>
      <c r="V16" s="315"/>
      <c r="W16" s="310"/>
      <c r="X16" s="310"/>
      <c r="Y16" s="310"/>
      <c r="Z16" s="310"/>
      <c r="AA16" s="310"/>
      <c r="AB16" s="301"/>
      <c r="AC16" s="310"/>
      <c r="AD16" s="310"/>
      <c r="AE16" s="310"/>
      <c r="AF16" s="310"/>
      <c r="AG16" s="310"/>
      <c r="AH16" s="310"/>
      <c r="AN16" s="314"/>
      <c r="AO16" s="310"/>
      <c r="AP16" s="310"/>
      <c r="AQ16" s="323"/>
      <c r="AV16" s="314"/>
      <c r="AW16" s="310"/>
      <c r="AX16" s="310"/>
      <c r="AY16" s="323"/>
      <c r="BA16" s="314"/>
      <c r="BB16" s="310"/>
      <c r="BC16" s="310"/>
      <c r="BD16" s="323"/>
    </row>
    <row r="17" spans="1:77" ht="14.25" customHeight="1">
      <c r="A17" s="197"/>
      <c r="B17" s="1104" t="s">
        <v>155</v>
      </c>
      <c r="C17" s="1105"/>
      <c r="D17" s="1105">
        <v>27.56</v>
      </c>
      <c r="E17" s="1105">
        <v>14.49</v>
      </c>
      <c r="F17" s="1106" t="str">
        <f t="shared" si="0"/>
        <v/>
      </c>
      <c r="G17" s="202"/>
      <c r="H17" s="203"/>
      <c r="I17" s="199"/>
      <c r="J17" s="149"/>
      <c r="M17" s="758"/>
      <c r="N17" s="665"/>
      <c r="O17" s="654"/>
      <c r="P17" s="653"/>
      <c r="Q17" s="653"/>
      <c r="T17" s="316"/>
      <c r="U17" s="316"/>
      <c r="V17" s="315"/>
      <c r="W17" s="310"/>
      <c r="X17" s="310"/>
      <c r="Y17" s="310"/>
      <c r="Z17" s="310"/>
      <c r="AA17" s="310"/>
      <c r="AB17" s="301"/>
      <c r="AC17" s="310"/>
      <c r="AD17" s="310"/>
      <c r="AE17" s="310"/>
      <c r="AF17" s="310"/>
      <c r="AG17" s="310"/>
      <c r="AH17" s="310"/>
      <c r="AN17" s="314"/>
      <c r="AO17" s="310"/>
      <c r="AP17" s="310"/>
      <c r="AQ17" s="323"/>
      <c r="AV17" s="314"/>
      <c r="AW17" s="310"/>
      <c r="AX17" s="310"/>
      <c r="AY17" s="323"/>
      <c r="BA17" s="314"/>
      <c r="BB17" s="310"/>
      <c r="BC17" s="310"/>
      <c r="BD17" s="323"/>
    </row>
    <row r="18" spans="1:77" ht="14.25" customHeight="1">
      <c r="A18" s="197"/>
      <c r="B18" s="1107" t="s">
        <v>156</v>
      </c>
      <c r="C18" s="1110"/>
      <c r="D18" s="1108">
        <v>17.93</v>
      </c>
      <c r="E18" s="1108">
        <v>14.25</v>
      </c>
      <c r="F18" s="1109" t="str">
        <f t="shared" si="0"/>
        <v/>
      </c>
      <c r="G18" s="202"/>
      <c r="H18" s="203"/>
      <c r="I18" s="199"/>
      <c r="J18" s="149"/>
      <c r="N18" s="362"/>
      <c r="O18" s="362"/>
      <c r="P18" s="362"/>
      <c r="Q18" s="362"/>
      <c r="T18" s="316"/>
      <c r="U18" s="316"/>
      <c r="V18" s="315"/>
      <c r="W18" s="310"/>
      <c r="X18" s="310"/>
      <c r="Y18" s="310"/>
      <c r="Z18" s="310"/>
      <c r="AA18" s="310"/>
      <c r="AB18" s="301"/>
      <c r="AC18" s="310"/>
      <c r="AD18" s="310"/>
      <c r="AE18" s="310"/>
      <c r="AF18" s="310"/>
      <c r="AG18" s="310"/>
      <c r="AH18" s="310"/>
      <c r="AN18" s="314"/>
      <c r="AO18" s="310"/>
      <c r="AP18" s="310"/>
      <c r="AQ18" s="323"/>
      <c r="AV18" s="314"/>
      <c r="AW18" s="310"/>
      <c r="AX18" s="310"/>
      <c r="AY18" s="323"/>
      <c r="BA18" s="314"/>
      <c r="BB18" s="310"/>
      <c r="BC18" s="310"/>
      <c r="BD18" s="323"/>
    </row>
    <row r="19" spans="1:77" ht="14.25" customHeight="1">
      <c r="A19" s="197"/>
      <c r="B19" s="1104" t="s">
        <v>157</v>
      </c>
      <c r="C19" s="1111"/>
      <c r="D19" s="1105">
        <v>27.6</v>
      </c>
      <c r="E19" s="1105">
        <v>11.59</v>
      </c>
      <c r="F19" s="1106" t="str">
        <f t="shared" si="0"/>
        <v/>
      </c>
      <c r="G19" s="202"/>
      <c r="H19" s="203"/>
      <c r="I19" s="199"/>
      <c r="J19" s="149" t="s">
        <v>643</v>
      </c>
      <c r="N19" s="362"/>
      <c r="O19" s="362"/>
      <c r="P19" s="362"/>
      <c r="Q19" s="362"/>
      <c r="T19" s="316"/>
      <c r="U19" s="316"/>
      <c r="V19" s="315"/>
      <c r="W19" s="310"/>
      <c r="X19" s="310"/>
      <c r="Y19" s="310"/>
      <c r="Z19" s="310"/>
      <c r="AA19" s="310"/>
      <c r="AB19" s="301"/>
      <c r="AC19" s="310"/>
      <c r="AD19" s="310"/>
      <c r="AE19" s="310"/>
      <c r="AF19" s="310"/>
      <c r="AG19" s="310"/>
      <c r="AH19" s="310"/>
      <c r="AN19" s="314"/>
      <c r="AO19" s="310"/>
      <c r="AP19" s="310"/>
      <c r="AQ19" s="323"/>
      <c r="AV19" s="314"/>
      <c r="AW19" s="310"/>
      <c r="AX19" s="310"/>
      <c r="AY19" s="323"/>
      <c r="BA19" s="314"/>
      <c r="BB19" s="310"/>
      <c r="BC19" s="310"/>
      <c r="BD19" s="323"/>
    </row>
    <row r="20" spans="1:77" ht="14.25" customHeight="1">
      <c r="A20" s="197"/>
      <c r="B20" s="1112" t="s">
        <v>158</v>
      </c>
      <c r="C20" s="1113"/>
      <c r="D20" s="1114">
        <v>23.33</v>
      </c>
      <c r="E20" s="1114">
        <v>11.4</v>
      </c>
      <c r="F20" s="1115" t="str">
        <f t="shared" si="0"/>
        <v/>
      </c>
      <c r="G20" s="202"/>
      <c r="H20" s="203"/>
      <c r="I20" s="199"/>
      <c r="J20" s="157"/>
      <c r="N20" s="362"/>
      <c r="O20" s="362"/>
      <c r="P20" s="362"/>
      <c r="Q20" s="362"/>
      <c r="T20" s="316"/>
      <c r="U20" s="316"/>
      <c r="V20" s="315"/>
      <c r="W20" s="310"/>
      <c r="X20" s="310"/>
      <c r="Y20" s="310"/>
      <c r="Z20" s="310"/>
      <c r="AA20" s="310"/>
      <c r="AB20" s="301"/>
      <c r="AC20" s="310"/>
      <c r="AD20" s="310"/>
      <c r="AE20" s="310"/>
      <c r="AF20" s="310"/>
      <c r="AG20" s="310"/>
      <c r="AH20" s="310"/>
      <c r="AN20" s="314"/>
      <c r="AO20" s="310"/>
      <c r="AP20" s="310"/>
      <c r="AQ20" s="323"/>
      <c r="AV20" s="314"/>
      <c r="AW20" s="310"/>
      <c r="AX20" s="310"/>
      <c r="AY20" s="323"/>
      <c r="BA20" s="314"/>
      <c r="BB20" s="310"/>
      <c r="BC20" s="310"/>
      <c r="BD20" s="323"/>
    </row>
    <row r="21" spans="1:77" s="162" customFormat="1" ht="66.75" customHeight="1">
      <c r="A21" s="204"/>
      <c r="B21" s="1377" t="s">
        <v>817</v>
      </c>
      <c r="C21" s="1377"/>
      <c r="D21" s="1377"/>
      <c r="E21" s="1377"/>
      <c r="F21" s="1377"/>
      <c r="G21" s="216"/>
      <c r="H21" s="216"/>
      <c r="I21" s="239"/>
      <c r="J21" s="157"/>
      <c r="L21" s="744"/>
      <c r="M21" s="744"/>
      <c r="N21" s="357"/>
      <c r="O21" s="357"/>
      <c r="P21" s="357"/>
      <c r="Q21" s="357"/>
      <c r="S21" s="324"/>
      <c r="T21" s="316"/>
      <c r="U21" s="316"/>
      <c r="V21" s="315"/>
      <c r="W21" s="310"/>
      <c r="X21" s="310"/>
      <c r="Y21" s="310"/>
      <c r="Z21" s="310"/>
      <c r="AA21" s="310"/>
      <c r="AB21" s="301"/>
      <c r="AC21" s="310"/>
      <c r="AD21" s="310"/>
      <c r="AE21" s="310"/>
      <c r="AF21" s="310"/>
      <c r="AG21" s="310"/>
      <c r="AH21" s="310"/>
      <c r="AI21" s="324"/>
      <c r="AJ21" s="324"/>
      <c r="AK21" s="324"/>
      <c r="AL21" s="324"/>
      <c r="AM21" s="324"/>
      <c r="AN21" s="314"/>
      <c r="AO21" s="310"/>
      <c r="AP21" s="310"/>
      <c r="AQ21" s="323"/>
      <c r="AR21" s="324"/>
      <c r="AS21" s="324"/>
      <c r="AT21" s="324"/>
      <c r="AU21" s="324"/>
      <c r="AV21" s="314"/>
      <c r="AW21" s="310"/>
      <c r="AX21" s="310"/>
      <c r="AY21" s="323"/>
      <c r="AZ21" s="324"/>
      <c r="BA21" s="314"/>
      <c r="BB21" s="310"/>
      <c r="BC21" s="310"/>
      <c r="BD21" s="323"/>
      <c r="BE21" s="324"/>
      <c r="BF21" s="324"/>
      <c r="BG21" s="324"/>
      <c r="BH21" s="324"/>
      <c r="BI21" s="324"/>
      <c r="BJ21" s="324"/>
      <c r="BK21" s="324"/>
      <c r="BL21" s="324"/>
      <c r="BM21" s="324"/>
      <c r="BN21" s="324"/>
      <c r="BO21" s="324"/>
      <c r="BP21" s="324"/>
      <c r="BQ21" s="324"/>
      <c r="BR21" s="324"/>
      <c r="BS21" s="324"/>
      <c r="BT21" s="324"/>
      <c r="BU21" s="324"/>
      <c r="BV21" s="324"/>
      <c r="BW21" s="324"/>
      <c r="BX21" s="324"/>
      <c r="BY21" s="324"/>
    </row>
    <row r="22" spans="1:77" s="162" customFormat="1" ht="38.25" customHeight="1">
      <c r="A22" s="204"/>
      <c r="B22" s="1375" t="s">
        <v>612</v>
      </c>
      <c r="C22" s="1375"/>
      <c r="D22" s="1375"/>
      <c r="E22" s="1375"/>
      <c r="F22" s="1375"/>
      <c r="G22" s="1375"/>
      <c r="H22" s="216"/>
      <c r="I22" s="239"/>
      <c r="J22" s="157"/>
      <c r="L22" s="744"/>
      <c r="M22" s="744"/>
      <c r="S22" s="324"/>
      <c r="T22" s="316"/>
      <c r="U22" s="316"/>
      <c r="V22" s="315"/>
      <c r="W22" s="310"/>
      <c r="X22" s="310"/>
      <c r="Y22" s="310"/>
      <c r="Z22" s="310"/>
      <c r="AA22" s="310"/>
      <c r="AB22" s="301"/>
      <c r="AC22" s="310"/>
      <c r="AD22" s="310"/>
      <c r="AE22" s="310"/>
      <c r="AF22" s="310"/>
      <c r="AG22" s="310"/>
      <c r="AH22" s="310"/>
      <c r="AI22" s="324"/>
      <c r="AJ22" s="324"/>
      <c r="AK22" s="324"/>
      <c r="AL22" s="324"/>
      <c r="AM22" s="324"/>
      <c r="AN22" s="314"/>
      <c r="AO22" s="310"/>
      <c r="AP22" s="310"/>
      <c r="AQ22" s="323"/>
      <c r="AR22" s="324"/>
      <c r="AS22" s="324"/>
      <c r="AT22" s="324"/>
      <c r="AU22" s="324"/>
      <c r="AV22" s="314"/>
      <c r="AW22" s="310"/>
      <c r="AX22" s="310"/>
      <c r="AY22" s="323"/>
      <c r="AZ22" s="324"/>
      <c r="BA22" s="314"/>
      <c r="BB22" s="310"/>
      <c r="BC22" s="310"/>
      <c r="BD22" s="323"/>
      <c r="BE22" s="324"/>
      <c r="BF22" s="324"/>
      <c r="BG22" s="324"/>
      <c r="BH22" s="324"/>
      <c r="BI22" s="324"/>
      <c r="BJ22" s="324"/>
      <c r="BK22" s="324"/>
      <c r="BL22" s="324"/>
      <c r="BM22" s="324"/>
      <c r="BN22" s="324"/>
      <c r="BO22" s="324"/>
      <c r="BP22" s="324"/>
      <c r="BQ22" s="324"/>
      <c r="BR22" s="324"/>
      <c r="BS22" s="324"/>
      <c r="BT22" s="324"/>
      <c r="BU22" s="324"/>
      <c r="BV22" s="324"/>
      <c r="BW22" s="324"/>
      <c r="BX22" s="324"/>
      <c r="BY22" s="324"/>
    </row>
    <row r="23" spans="1:77" s="162" customFormat="1" ht="12.75">
      <c r="B23" s="216"/>
      <c r="C23" s="216"/>
      <c r="D23" s="216"/>
      <c r="E23" s="216"/>
      <c r="F23" s="216"/>
      <c r="G23" s="216"/>
      <c r="H23" s="216"/>
      <c r="I23" s="239"/>
      <c r="J23" s="157"/>
      <c r="L23" s="744"/>
      <c r="M23" s="744"/>
      <c r="S23" s="324"/>
      <c r="T23" s="317"/>
      <c r="U23" s="316"/>
      <c r="V23" s="315"/>
      <c r="W23" s="310"/>
      <c r="X23" s="310"/>
      <c r="Y23" s="310"/>
      <c r="Z23" s="310"/>
      <c r="AA23" s="310"/>
      <c r="AB23" s="301"/>
      <c r="AC23" s="310"/>
      <c r="AD23" s="310"/>
      <c r="AE23" s="310"/>
      <c r="AF23" s="310"/>
      <c r="AG23" s="310"/>
      <c r="AH23" s="310"/>
      <c r="AI23" s="324"/>
      <c r="AJ23" s="324"/>
      <c r="AK23" s="324"/>
      <c r="AL23" s="324"/>
      <c r="AM23" s="324"/>
      <c r="AN23" s="314"/>
      <c r="AO23" s="310"/>
      <c r="AP23" s="310"/>
      <c r="AQ23" s="323"/>
      <c r="AR23" s="324"/>
      <c r="AS23" s="324"/>
      <c r="AT23" s="324"/>
      <c r="AU23" s="324"/>
      <c r="AV23" s="314"/>
      <c r="AW23" s="310"/>
      <c r="AX23" s="310"/>
      <c r="AY23" s="323"/>
      <c r="AZ23" s="324"/>
      <c r="BA23" s="314"/>
      <c r="BB23" s="310"/>
      <c r="BC23" s="310"/>
      <c r="BD23" s="323"/>
      <c r="BE23" s="324"/>
      <c r="BF23" s="324"/>
      <c r="BG23" s="324"/>
      <c r="BH23" s="324"/>
      <c r="BI23" s="324"/>
      <c r="BJ23" s="324"/>
      <c r="BK23" s="324"/>
      <c r="BL23" s="324"/>
      <c r="BM23" s="324"/>
      <c r="BN23" s="324"/>
      <c r="BO23" s="324"/>
      <c r="BP23" s="324"/>
      <c r="BQ23" s="324"/>
      <c r="BR23" s="324"/>
      <c r="BS23" s="324"/>
      <c r="BT23" s="324"/>
      <c r="BU23" s="324"/>
      <c r="BV23" s="324"/>
      <c r="BW23" s="324"/>
      <c r="BX23" s="324"/>
      <c r="BY23" s="324"/>
    </row>
    <row r="24" spans="1:77" s="162" customFormat="1" ht="12.75">
      <c r="A24" s="204"/>
      <c r="B24" s="216"/>
      <c r="C24" s="216"/>
      <c r="D24" s="216"/>
      <c r="E24" s="216"/>
      <c r="F24" s="216"/>
      <c r="G24" s="216"/>
      <c r="H24" s="216"/>
      <c r="I24" s="239"/>
      <c r="J24" s="157"/>
      <c r="L24" s="744"/>
      <c r="M24" s="744"/>
      <c r="S24" s="324"/>
      <c r="T24" s="317"/>
      <c r="U24" s="316"/>
      <c r="V24" s="315"/>
      <c r="W24" s="310"/>
      <c r="X24" s="310"/>
      <c r="Y24" s="310"/>
      <c r="Z24" s="310"/>
      <c r="AA24" s="310"/>
      <c r="AB24" s="301"/>
      <c r="AC24" s="310"/>
      <c r="AD24" s="310"/>
      <c r="AE24" s="310"/>
      <c r="AF24" s="310"/>
      <c r="AG24" s="310"/>
      <c r="AH24" s="310"/>
      <c r="AI24" s="324"/>
      <c r="AJ24" s="324"/>
      <c r="AK24" s="324"/>
      <c r="AL24" s="324"/>
      <c r="AM24" s="324"/>
      <c r="AN24" s="314"/>
      <c r="AO24" s="310"/>
      <c r="AP24" s="310"/>
      <c r="AQ24" s="323"/>
      <c r="AR24" s="324"/>
      <c r="AS24" s="324"/>
      <c r="AT24" s="324"/>
      <c r="AU24" s="324"/>
      <c r="AV24" s="314"/>
      <c r="AW24" s="310"/>
      <c r="AX24" s="310"/>
      <c r="AY24" s="323"/>
      <c r="AZ24" s="324"/>
      <c r="BA24" s="314"/>
      <c r="BB24" s="310"/>
      <c r="BC24" s="310"/>
      <c r="BD24" s="323"/>
      <c r="BE24" s="324"/>
      <c r="BF24" s="324"/>
      <c r="BG24" s="324"/>
      <c r="BH24" s="324"/>
      <c r="BI24" s="324"/>
      <c r="BJ24" s="324"/>
      <c r="BK24" s="324"/>
      <c r="BL24" s="324"/>
      <c r="BM24" s="324"/>
      <c r="BN24" s="324"/>
      <c r="BO24" s="324"/>
      <c r="BP24" s="324"/>
      <c r="BQ24" s="324"/>
      <c r="BR24" s="324"/>
      <c r="BS24" s="324"/>
      <c r="BT24" s="324"/>
      <c r="BU24" s="324"/>
      <c r="BV24" s="324"/>
      <c r="BW24" s="324"/>
      <c r="BX24" s="324"/>
      <c r="BY24" s="324"/>
    </row>
    <row r="25" spans="1:77" s="162" customFormat="1" ht="12.75">
      <c r="A25" s="204"/>
      <c r="B25" s="216"/>
      <c r="C25" s="216"/>
      <c r="D25" s="216"/>
      <c r="E25" s="216"/>
      <c r="F25" s="216"/>
      <c r="G25" s="216"/>
      <c r="H25" s="216"/>
      <c r="I25" s="239"/>
      <c r="J25" s="157"/>
      <c r="L25" s="744"/>
      <c r="M25" s="744"/>
      <c r="S25" s="324"/>
      <c r="T25" s="317"/>
      <c r="U25" s="316"/>
      <c r="V25" s="315"/>
      <c r="W25" s="310"/>
      <c r="X25" s="310"/>
      <c r="Y25" s="310"/>
      <c r="Z25" s="310"/>
      <c r="AA25" s="310"/>
      <c r="AB25" s="301"/>
      <c r="AC25" s="310"/>
      <c r="AD25" s="310"/>
      <c r="AE25" s="310"/>
      <c r="AF25" s="310"/>
      <c r="AG25" s="310"/>
      <c r="AH25" s="310"/>
      <c r="AI25" s="324"/>
      <c r="AJ25" s="324"/>
      <c r="AK25" s="324"/>
      <c r="AL25" s="324"/>
      <c r="AM25" s="324"/>
      <c r="AN25" s="314"/>
      <c r="AO25" s="310"/>
      <c r="AP25" s="310"/>
      <c r="AQ25" s="323"/>
      <c r="AR25" s="324"/>
      <c r="AS25" s="324"/>
      <c r="AT25" s="324"/>
      <c r="AU25" s="324"/>
      <c r="AV25" s="314"/>
      <c r="AW25" s="310"/>
      <c r="AX25" s="310"/>
      <c r="AY25" s="323"/>
      <c r="AZ25" s="324"/>
      <c r="BA25" s="314"/>
      <c r="BB25" s="310"/>
      <c r="BC25" s="310"/>
      <c r="BD25" s="323"/>
      <c r="BE25" s="324"/>
      <c r="BF25" s="324"/>
      <c r="BG25" s="324"/>
      <c r="BH25" s="324"/>
      <c r="BI25" s="324"/>
      <c r="BJ25" s="324"/>
      <c r="BK25" s="324"/>
      <c r="BL25" s="324"/>
      <c r="BM25" s="324"/>
      <c r="BN25" s="324"/>
      <c r="BO25" s="324"/>
      <c r="BP25" s="324"/>
      <c r="BQ25" s="324"/>
      <c r="BR25" s="324"/>
      <c r="BS25" s="324"/>
      <c r="BT25" s="324"/>
      <c r="BU25" s="324"/>
      <c r="BV25" s="324"/>
      <c r="BW25" s="324"/>
      <c r="BX25" s="324"/>
      <c r="BY25" s="324"/>
    </row>
    <row r="26" spans="1:77" s="162" customFormat="1" ht="12.75">
      <c r="A26" s="204"/>
      <c r="B26" s="216"/>
      <c r="C26" s="216"/>
      <c r="D26" s="216"/>
      <c r="E26" s="216"/>
      <c r="F26" s="216"/>
      <c r="G26" s="216"/>
      <c r="H26" s="216"/>
      <c r="I26" s="239"/>
      <c r="J26" s="157"/>
      <c r="L26" s="744"/>
      <c r="M26" s="744"/>
      <c r="S26" s="324"/>
      <c r="T26" s="317"/>
      <c r="U26" s="316"/>
      <c r="V26" s="315"/>
      <c r="W26" s="310"/>
      <c r="X26" s="310"/>
      <c r="Y26" s="310"/>
      <c r="Z26" s="310"/>
      <c r="AA26" s="310"/>
      <c r="AB26" s="301"/>
      <c r="AC26" s="310"/>
      <c r="AD26" s="310"/>
      <c r="AE26" s="310"/>
      <c r="AF26" s="310"/>
      <c r="AG26" s="310"/>
      <c r="AH26" s="310"/>
      <c r="AI26" s="324"/>
      <c r="AJ26" s="324"/>
      <c r="AK26" s="324"/>
      <c r="AL26" s="324"/>
      <c r="AM26" s="324"/>
      <c r="AN26" s="314"/>
      <c r="AO26" s="310"/>
      <c r="AP26" s="310"/>
      <c r="AQ26" s="323"/>
      <c r="AR26" s="324"/>
      <c r="AS26" s="324"/>
      <c r="AT26" s="324"/>
      <c r="AU26" s="324"/>
      <c r="AV26" s="314"/>
      <c r="AW26" s="310"/>
      <c r="AX26" s="310"/>
      <c r="AY26" s="323"/>
      <c r="AZ26" s="324"/>
      <c r="BA26" s="314"/>
      <c r="BB26" s="310"/>
      <c r="BC26" s="310"/>
      <c r="BD26" s="323"/>
      <c r="BE26" s="324"/>
      <c r="BF26" s="324"/>
      <c r="BG26" s="324"/>
      <c r="BH26" s="324"/>
      <c r="BI26" s="324"/>
      <c r="BJ26" s="324"/>
      <c r="BK26" s="324"/>
      <c r="BL26" s="324"/>
      <c r="BM26" s="324"/>
      <c r="BN26" s="324"/>
      <c r="BO26" s="324"/>
      <c r="BP26" s="324"/>
      <c r="BQ26" s="324"/>
      <c r="BR26" s="324"/>
      <c r="BS26" s="324"/>
      <c r="BT26" s="324"/>
      <c r="BU26" s="324"/>
      <c r="BV26" s="324"/>
      <c r="BW26" s="324"/>
      <c r="BX26" s="324"/>
      <c r="BY26" s="324"/>
    </row>
    <row r="27" spans="1:77" s="162" customFormat="1" ht="12.75">
      <c r="A27" s="204"/>
      <c r="B27" s="216"/>
      <c r="C27" s="216"/>
      <c r="D27" s="216"/>
      <c r="E27" s="216"/>
      <c r="F27" s="216"/>
      <c r="G27" s="216"/>
      <c r="H27" s="216"/>
      <c r="I27" s="239"/>
      <c r="J27" s="157"/>
      <c r="L27" s="744"/>
      <c r="M27" s="744"/>
      <c r="S27" s="324"/>
      <c r="T27" s="317"/>
      <c r="U27" s="316"/>
      <c r="V27" s="315"/>
      <c r="W27" s="310"/>
      <c r="X27" s="310"/>
      <c r="Y27" s="310"/>
      <c r="Z27" s="310"/>
      <c r="AA27" s="310"/>
      <c r="AB27" s="301"/>
      <c r="AC27" s="310"/>
      <c r="AD27" s="310"/>
      <c r="AE27" s="310"/>
      <c r="AF27" s="310"/>
      <c r="AG27" s="310"/>
      <c r="AH27" s="310"/>
      <c r="AI27" s="324"/>
      <c r="AJ27" s="324"/>
      <c r="AK27" s="324"/>
      <c r="AL27" s="324"/>
      <c r="AM27" s="324"/>
      <c r="AN27" s="314"/>
      <c r="AO27" s="310"/>
      <c r="AP27" s="310"/>
      <c r="AQ27" s="323"/>
      <c r="AR27" s="324"/>
      <c r="AS27" s="324"/>
      <c r="AT27" s="324"/>
      <c r="AU27" s="324"/>
      <c r="AV27" s="314"/>
      <c r="AW27" s="310"/>
      <c r="AX27" s="310"/>
      <c r="AY27" s="323"/>
      <c r="AZ27" s="324"/>
      <c r="BA27" s="314"/>
      <c r="BB27" s="310"/>
      <c r="BC27" s="310"/>
      <c r="BD27" s="323"/>
      <c r="BE27" s="324"/>
      <c r="BF27" s="324"/>
      <c r="BG27" s="324"/>
      <c r="BH27" s="324"/>
      <c r="BI27" s="324"/>
      <c r="BJ27" s="324"/>
      <c r="BK27" s="324"/>
      <c r="BL27" s="324"/>
      <c r="BM27" s="324"/>
      <c r="BN27" s="324"/>
      <c r="BO27" s="324"/>
      <c r="BP27" s="324"/>
      <c r="BQ27" s="324"/>
      <c r="BR27" s="324"/>
      <c r="BS27" s="324"/>
      <c r="BT27" s="324"/>
      <c r="BU27" s="324"/>
      <c r="BV27" s="324"/>
      <c r="BW27" s="324"/>
      <c r="BX27" s="324"/>
      <c r="BY27" s="324"/>
    </row>
    <row r="28" spans="1:77" s="162" customFormat="1" ht="12.75">
      <c r="A28" s="204"/>
      <c r="B28" s="216"/>
      <c r="C28" s="216"/>
      <c r="D28" s="216"/>
      <c r="E28" s="216"/>
      <c r="F28" s="216"/>
      <c r="G28" s="216"/>
      <c r="H28" s="216"/>
      <c r="I28" s="239"/>
      <c r="J28" s="157"/>
      <c r="L28" s="744"/>
      <c r="M28" s="744"/>
      <c r="S28" s="324"/>
      <c r="T28" s="317"/>
      <c r="U28" s="316"/>
      <c r="V28" s="315"/>
      <c r="W28" s="310"/>
      <c r="X28" s="310"/>
      <c r="Y28" s="310"/>
      <c r="Z28" s="310"/>
      <c r="AA28" s="310"/>
      <c r="AB28" s="301"/>
      <c r="AC28" s="310"/>
      <c r="AD28" s="310"/>
      <c r="AE28" s="310"/>
      <c r="AF28" s="310"/>
      <c r="AG28" s="310"/>
      <c r="AH28" s="310"/>
      <c r="AI28" s="324"/>
      <c r="AJ28" s="324"/>
      <c r="AK28" s="324"/>
      <c r="AL28" s="324"/>
      <c r="AM28" s="324"/>
      <c r="AN28" s="314"/>
      <c r="AO28" s="310"/>
      <c r="AP28" s="310"/>
      <c r="AQ28" s="323"/>
      <c r="AR28" s="324"/>
      <c r="AS28" s="324"/>
      <c r="AT28" s="324"/>
      <c r="AU28" s="324"/>
      <c r="AV28" s="314"/>
      <c r="AW28" s="310"/>
      <c r="AX28" s="310"/>
      <c r="AY28" s="323"/>
      <c r="AZ28" s="324"/>
      <c r="BA28" s="314"/>
      <c r="BB28" s="310"/>
      <c r="BC28" s="310"/>
      <c r="BD28" s="323"/>
      <c r="BE28" s="324"/>
      <c r="BF28" s="324"/>
      <c r="BG28" s="324"/>
      <c r="BH28" s="324"/>
      <c r="BI28" s="324"/>
      <c r="BJ28" s="324"/>
      <c r="BK28" s="324"/>
      <c r="BL28" s="324"/>
      <c r="BM28" s="324"/>
      <c r="BN28" s="324"/>
      <c r="BO28" s="324"/>
      <c r="BP28" s="324"/>
      <c r="BQ28" s="324"/>
      <c r="BR28" s="324"/>
      <c r="BS28" s="324"/>
      <c r="BT28" s="324"/>
      <c r="BU28" s="324"/>
      <c r="BV28" s="324"/>
      <c r="BW28" s="324"/>
      <c r="BX28" s="324"/>
      <c r="BY28" s="324"/>
    </row>
    <row r="29" spans="1:77" s="162" customFormat="1" ht="12.75">
      <c r="A29" s="204"/>
      <c r="B29" s="216"/>
      <c r="C29" s="216"/>
      <c r="D29" s="216"/>
      <c r="E29" s="216"/>
      <c r="F29" s="216"/>
      <c r="G29" s="216"/>
      <c r="H29" s="216"/>
      <c r="I29" s="239"/>
      <c r="J29" s="157"/>
      <c r="L29" s="744"/>
      <c r="M29" s="744"/>
      <c r="S29" s="324"/>
      <c r="T29" s="317"/>
      <c r="U29" s="316"/>
      <c r="V29" s="315"/>
      <c r="W29" s="310"/>
      <c r="X29" s="310"/>
      <c r="Y29" s="310"/>
      <c r="Z29" s="310"/>
      <c r="AA29" s="310"/>
      <c r="AB29" s="301"/>
      <c r="AC29" s="310"/>
      <c r="AD29" s="310"/>
      <c r="AE29" s="310"/>
      <c r="AF29" s="310"/>
      <c r="AG29" s="310"/>
      <c r="AH29" s="310"/>
      <c r="AI29" s="324"/>
      <c r="AJ29" s="324"/>
      <c r="AK29" s="324"/>
      <c r="AL29" s="324"/>
      <c r="AM29" s="324"/>
      <c r="AN29" s="314"/>
      <c r="AO29" s="310"/>
      <c r="AP29" s="310"/>
      <c r="AQ29" s="323"/>
      <c r="AR29" s="324"/>
      <c r="AS29" s="324"/>
      <c r="AT29" s="324"/>
      <c r="AU29" s="324"/>
      <c r="AV29" s="314"/>
      <c r="AW29" s="310"/>
      <c r="AX29" s="310"/>
      <c r="AY29" s="323"/>
      <c r="AZ29" s="324"/>
      <c r="BA29" s="314"/>
      <c r="BB29" s="310"/>
      <c r="BC29" s="310"/>
      <c r="BD29" s="323"/>
      <c r="BE29" s="324"/>
      <c r="BF29" s="324"/>
      <c r="BG29" s="324"/>
      <c r="BH29" s="324"/>
      <c r="BI29" s="324"/>
      <c r="BJ29" s="324"/>
      <c r="BK29" s="324"/>
      <c r="BL29" s="324"/>
      <c r="BM29" s="324"/>
      <c r="BN29" s="324"/>
      <c r="BO29" s="324"/>
      <c r="BP29" s="324"/>
      <c r="BQ29" s="324"/>
      <c r="BR29" s="324"/>
      <c r="BS29" s="324"/>
      <c r="BT29" s="324"/>
      <c r="BU29" s="324"/>
      <c r="BV29" s="324"/>
      <c r="BW29" s="324"/>
      <c r="BX29" s="324"/>
      <c r="BY29" s="324"/>
    </row>
    <row r="30" spans="1:77" s="162" customFormat="1" ht="12.75">
      <c r="A30" s="204"/>
      <c r="B30" s="216"/>
      <c r="C30" s="216"/>
      <c r="D30" s="216"/>
      <c r="E30" s="216"/>
      <c r="F30" s="216"/>
      <c r="G30" s="216"/>
      <c r="H30" s="216"/>
      <c r="I30" s="239"/>
      <c r="J30" s="157"/>
      <c r="L30" s="744"/>
      <c r="M30" s="744"/>
      <c r="S30" s="324"/>
      <c r="T30" s="317"/>
      <c r="U30" s="316"/>
      <c r="V30" s="315"/>
      <c r="W30" s="310"/>
      <c r="X30" s="310"/>
      <c r="Y30" s="310"/>
      <c r="Z30" s="310"/>
      <c r="AA30" s="310"/>
      <c r="AB30" s="301"/>
      <c r="AC30" s="310"/>
      <c r="AD30" s="310"/>
      <c r="AE30" s="310"/>
      <c r="AF30" s="310"/>
      <c r="AG30" s="310"/>
      <c r="AH30" s="310"/>
      <c r="AI30" s="324"/>
      <c r="AJ30" s="324"/>
      <c r="AK30" s="324"/>
      <c r="AL30" s="324"/>
      <c r="AM30" s="324"/>
      <c r="AN30" s="314"/>
      <c r="AO30" s="310"/>
      <c r="AP30" s="310"/>
      <c r="AQ30" s="323"/>
      <c r="AR30" s="324"/>
      <c r="AS30" s="324"/>
      <c r="AT30" s="324"/>
      <c r="AU30" s="324"/>
      <c r="AV30" s="314"/>
      <c r="AW30" s="310"/>
      <c r="AX30" s="310"/>
      <c r="AY30" s="323"/>
      <c r="AZ30" s="324"/>
      <c r="BA30" s="314"/>
      <c r="BB30" s="310"/>
      <c r="BC30" s="310"/>
      <c r="BD30" s="323"/>
      <c r="BE30" s="324"/>
      <c r="BF30" s="324"/>
      <c r="BG30" s="324"/>
      <c r="BH30" s="324"/>
      <c r="BI30" s="324"/>
      <c r="BJ30" s="324"/>
      <c r="BK30" s="324"/>
      <c r="BL30" s="324"/>
      <c r="BM30" s="324"/>
      <c r="BN30" s="324"/>
      <c r="BO30" s="324"/>
      <c r="BP30" s="324"/>
      <c r="BQ30" s="324"/>
      <c r="BR30" s="324"/>
      <c r="BS30" s="324"/>
      <c r="BT30" s="324"/>
      <c r="BU30" s="324"/>
      <c r="BV30" s="324"/>
      <c r="BW30" s="324"/>
      <c r="BX30" s="324"/>
      <c r="BY30" s="324"/>
    </row>
    <row r="31" spans="1:77" s="162" customFormat="1" ht="12.75">
      <c r="A31" s="204"/>
      <c r="B31" s="216"/>
      <c r="C31" s="216"/>
      <c r="D31" s="216"/>
      <c r="E31" s="216"/>
      <c r="F31" s="216"/>
      <c r="G31" s="216"/>
      <c r="H31" s="216"/>
      <c r="I31" s="239"/>
      <c r="J31" s="157"/>
      <c r="L31" s="744"/>
      <c r="M31" s="744"/>
      <c r="S31" s="324"/>
      <c r="T31" s="317"/>
      <c r="U31" s="316"/>
      <c r="V31" s="315"/>
      <c r="W31" s="310"/>
      <c r="X31" s="310"/>
      <c r="Y31" s="310"/>
      <c r="Z31" s="310"/>
      <c r="AA31" s="310"/>
      <c r="AB31" s="301"/>
      <c r="AC31" s="310"/>
      <c r="AD31" s="310"/>
      <c r="AE31" s="310"/>
      <c r="AF31" s="310"/>
      <c r="AG31" s="310"/>
      <c r="AH31" s="310"/>
      <c r="AI31" s="324"/>
      <c r="AJ31" s="324"/>
      <c r="AK31" s="324"/>
      <c r="AL31" s="324"/>
      <c r="AM31" s="324"/>
      <c r="AN31" s="314"/>
      <c r="AO31" s="310"/>
      <c r="AP31" s="310"/>
      <c r="AQ31" s="323"/>
      <c r="AR31" s="324"/>
      <c r="AS31" s="324"/>
      <c r="AT31" s="324"/>
      <c r="AU31" s="324"/>
      <c r="AV31" s="314"/>
      <c r="AW31" s="310"/>
      <c r="AX31" s="310"/>
      <c r="AY31" s="323"/>
      <c r="AZ31" s="324"/>
      <c r="BA31" s="314"/>
      <c r="BB31" s="310"/>
      <c r="BC31" s="310"/>
      <c r="BD31" s="323"/>
      <c r="BE31" s="324"/>
      <c r="BF31" s="324"/>
      <c r="BG31" s="324"/>
      <c r="BH31" s="324"/>
      <c r="BI31" s="324"/>
      <c r="BJ31" s="324"/>
      <c r="BK31" s="324"/>
      <c r="BL31" s="324"/>
      <c r="BM31" s="324"/>
      <c r="BN31" s="324"/>
      <c r="BO31" s="324"/>
      <c r="BP31" s="324"/>
      <c r="BQ31" s="324"/>
      <c r="BR31" s="324"/>
      <c r="BS31" s="324"/>
      <c r="BT31" s="324"/>
      <c r="BU31" s="324"/>
      <c r="BV31" s="324"/>
      <c r="BW31" s="324"/>
      <c r="BX31" s="324"/>
      <c r="BY31" s="324"/>
    </row>
    <row r="32" spans="1:77" s="162" customFormat="1" ht="12.75">
      <c r="A32" s="204"/>
      <c r="B32" s="216"/>
      <c r="C32" s="216"/>
      <c r="D32" s="216"/>
      <c r="E32" s="216"/>
      <c r="F32" s="216"/>
      <c r="G32" s="216"/>
      <c r="H32" s="216"/>
      <c r="I32" s="239"/>
      <c r="J32" s="157"/>
      <c r="L32" s="744"/>
      <c r="M32" s="744"/>
      <c r="S32" s="324"/>
      <c r="T32" s="317"/>
      <c r="U32" s="316"/>
      <c r="V32" s="315"/>
      <c r="W32" s="310"/>
      <c r="X32" s="310"/>
      <c r="Y32" s="310"/>
      <c r="Z32" s="310"/>
      <c r="AA32" s="310"/>
      <c r="AB32" s="301"/>
      <c r="AC32" s="310"/>
      <c r="AD32" s="310"/>
      <c r="AE32" s="310"/>
      <c r="AF32" s="310"/>
      <c r="AG32" s="310"/>
      <c r="AH32" s="310"/>
      <c r="AI32" s="324"/>
      <c r="AJ32" s="324"/>
      <c r="AK32" s="324"/>
      <c r="AL32" s="324"/>
      <c r="AM32" s="324"/>
      <c r="AN32" s="314"/>
      <c r="AO32" s="310"/>
      <c r="AP32" s="310"/>
      <c r="AQ32" s="323"/>
      <c r="AR32" s="324"/>
      <c r="AS32" s="324"/>
      <c r="AT32" s="324"/>
      <c r="AU32" s="324"/>
      <c r="AV32" s="314"/>
      <c r="AW32" s="310"/>
      <c r="AX32" s="310"/>
      <c r="AY32" s="323"/>
      <c r="AZ32" s="324"/>
      <c r="BA32" s="314"/>
      <c r="BB32" s="310"/>
      <c r="BC32" s="310"/>
      <c r="BD32" s="323"/>
      <c r="BE32" s="324"/>
      <c r="BF32" s="324"/>
      <c r="BG32" s="324"/>
      <c r="BH32" s="324"/>
      <c r="BI32" s="324"/>
      <c r="BJ32" s="324"/>
      <c r="BK32" s="324"/>
      <c r="BL32" s="324"/>
      <c r="BM32" s="324"/>
      <c r="BN32" s="324"/>
      <c r="BO32" s="324"/>
      <c r="BP32" s="324"/>
      <c r="BQ32" s="324"/>
      <c r="BR32" s="324"/>
      <c r="BS32" s="324"/>
      <c r="BT32" s="324"/>
      <c r="BU32" s="324"/>
      <c r="BV32" s="324"/>
      <c r="BW32" s="324"/>
      <c r="BX32" s="324"/>
      <c r="BY32" s="324"/>
    </row>
    <row r="33" spans="1:77" s="162" customFormat="1" ht="12.75">
      <c r="A33" s="204"/>
      <c r="B33" s="216"/>
      <c r="C33" s="216"/>
      <c r="D33" s="216"/>
      <c r="E33" s="216"/>
      <c r="F33" s="216"/>
      <c r="G33" s="216"/>
      <c r="H33" s="216"/>
      <c r="I33" s="239"/>
      <c r="J33" s="157"/>
      <c r="L33" s="744"/>
      <c r="M33" s="744"/>
      <c r="S33" s="324"/>
      <c r="T33" s="317"/>
      <c r="U33" s="316"/>
      <c r="V33" s="315"/>
      <c r="W33" s="310"/>
      <c r="X33" s="310"/>
      <c r="Y33" s="310"/>
      <c r="Z33" s="310"/>
      <c r="AA33" s="310"/>
      <c r="AB33" s="301"/>
      <c r="AC33" s="310"/>
      <c r="AD33" s="310"/>
      <c r="AE33" s="310"/>
      <c r="AF33" s="310"/>
      <c r="AG33" s="310"/>
      <c r="AH33" s="310"/>
      <c r="AI33" s="324"/>
      <c r="AJ33" s="324"/>
      <c r="AK33" s="324"/>
      <c r="AL33" s="324"/>
      <c r="AM33" s="324"/>
      <c r="AN33" s="314"/>
      <c r="AO33" s="310"/>
      <c r="AP33" s="310"/>
      <c r="AQ33" s="323"/>
      <c r="AR33" s="324"/>
      <c r="AS33" s="324"/>
      <c r="AT33" s="324"/>
      <c r="AU33" s="324"/>
      <c r="AV33" s="314"/>
      <c r="AW33" s="310"/>
      <c r="AX33" s="310"/>
      <c r="AY33" s="323"/>
      <c r="AZ33" s="324"/>
      <c r="BA33" s="314"/>
      <c r="BB33" s="310"/>
      <c r="BC33" s="310"/>
      <c r="BD33" s="323"/>
      <c r="BE33" s="324"/>
      <c r="BF33" s="324"/>
      <c r="BG33" s="324"/>
      <c r="BH33" s="324"/>
      <c r="BI33" s="324"/>
      <c r="BJ33" s="324"/>
      <c r="BK33" s="324"/>
      <c r="BL33" s="324"/>
      <c r="BM33" s="324"/>
      <c r="BN33" s="324"/>
      <c r="BO33" s="324"/>
      <c r="BP33" s="324"/>
      <c r="BQ33" s="324"/>
      <c r="BR33" s="324"/>
      <c r="BS33" s="324"/>
      <c r="BT33" s="324"/>
      <c r="BU33" s="324"/>
      <c r="BV33" s="324"/>
      <c r="BW33" s="324"/>
      <c r="BX33" s="324"/>
      <c r="BY33" s="324"/>
    </row>
    <row r="34" spans="1:77" s="162" customFormat="1" ht="12.75">
      <c r="A34" s="204"/>
      <c r="B34" s="216"/>
      <c r="C34" s="216"/>
      <c r="D34" s="216"/>
      <c r="E34" s="216"/>
      <c r="F34" s="216"/>
      <c r="G34" s="216"/>
      <c r="H34" s="216"/>
      <c r="I34" s="239"/>
      <c r="J34" s="157"/>
      <c r="L34" s="744"/>
      <c r="M34" s="744"/>
      <c r="S34" s="324"/>
      <c r="T34" s="325"/>
      <c r="U34" s="316"/>
      <c r="V34" s="315"/>
      <c r="W34" s="310"/>
      <c r="X34" s="310"/>
      <c r="Y34" s="310"/>
      <c r="Z34" s="310"/>
      <c r="AA34" s="310"/>
      <c r="AB34" s="301"/>
      <c r="AC34" s="310"/>
      <c r="AD34" s="310"/>
      <c r="AE34" s="310"/>
      <c r="AF34" s="310"/>
      <c r="AG34" s="310"/>
      <c r="AH34" s="310"/>
      <c r="AI34" s="324"/>
      <c r="AJ34" s="324"/>
      <c r="AK34" s="324"/>
      <c r="AL34" s="324"/>
      <c r="AM34" s="324"/>
      <c r="AN34" s="314"/>
      <c r="AO34" s="310"/>
      <c r="AP34" s="310"/>
      <c r="AQ34" s="323"/>
      <c r="AR34" s="324"/>
      <c r="AS34" s="324"/>
      <c r="AT34" s="324"/>
      <c r="AU34" s="324"/>
      <c r="AV34" s="314"/>
      <c r="AW34" s="310"/>
      <c r="AX34" s="310"/>
      <c r="AY34" s="323"/>
      <c r="AZ34" s="324"/>
      <c r="BA34" s="314"/>
      <c r="BB34" s="310"/>
      <c r="BC34" s="310"/>
      <c r="BD34" s="323"/>
      <c r="BE34" s="324"/>
      <c r="BF34" s="324"/>
      <c r="BG34" s="324"/>
      <c r="BH34" s="324"/>
      <c r="BI34" s="324"/>
      <c r="BJ34" s="324"/>
      <c r="BK34" s="324"/>
      <c r="BL34" s="324"/>
      <c r="BM34" s="324"/>
      <c r="BN34" s="324"/>
      <c r="BO34" s="324"/>
      <c r="BP34" s="324"/>
      <c r="BQ34" s="324"/>
      <c r="BR34" s="324"/>
      <c r="BS34" s="324"/>
      <c r="BT34" s="324"/>
      <c r="BU34" s="324"/>
      <c r="BV34" s="324"/>
      <c r="BW34" s="324"/>
      <c r="BX34" s="324"/>
      <c r="BY34" s="324"/>
    </row>
    <row r="35" spans="1:77" s="162" customFormat="1" ht="12.75">
      <c r="A35" s="204"/>
      <c r="B35" s="216"/>
      <c r="C35" s="216"/>
      <c r="D35" s="216"/>
      <c r="E35" s="216"/>
      <c r="F35" s="216"/>
      <c r="G35" s="216"/>
      <c r="H35" s="216"/>
      <c r="I35" s="239"/>
      <c r="J35" s="157"/>
      <c r="L35" s="744"/>
      <c r="M35" s="744"/>
      <c r="S35" s="324"/>
      <c r="T35" s="325"/>
      <c r="U35" s="316"/>
      <c r="V35" s="315"/>
      <c r="W35" s="310"/>
      <c r="X35" s="310"/>
      <c r="Y35" s="310"/>
      <c r="Z35" s="310"/>
      <c r="AA35" s="310"/>
      <c r="AB35" s="301"/>
      <c r="AC35" s="310"/>
      <c r="AD35" s="310"/>
      <c r="AE35" s="310"/>
      <c r="AF35" s="310"/>
      <c r="AG35" s="310"/>
      <c r="AH35" s="310"/>
      <c r="AI35" s="324"/>
      <c r="AJ35" s="324"/>
      <c r="AK35" s="324"/>
      <c r="AL35" s="324"/>
      <c r="AM35" s="324"/>
      <c r="AN35" s="314"/>
      <c r="AO35" s="310"/>
      <c r="AP35" s="310"/>
      <c r="AQ35" s="323"/>
      <c r="AR35" s="324"/>
      <c r="AS35" s="324"/>
      <c r="AT35" s="324"/>
      <c r="AU35" s="324"/>
      <c r="AV35" s="314"/>
      <c r="AW35" s="310"/>
      <c r="AX35" s="310"/>
      <c r="AY35" s="323"/>
      <c r="AZ35" s="324"/>
      <c r="BA35" s="314"/>
      <c r="BB35" s="310"/>
      <c r="BC35" s="310"/>
      <c r="BD35" s="323"/>
      <c r="BE35" s="324"/>
      <c r="BF35" s="324"/>
      <c r="BG35" s="324"/>
      <c r="BH35" s="324"/>
      <c r="BI35" s="324"/>
      <c r="BJ35" s="324"/>
      <c r="BK35" s="324"/>
      <c r="BL35" s="324"/>
      <c r="BM35" s="324"/>
      <c r="BN35" s="324"/>
      <c r="BO35" s="324"/>
      <c r="BP35" s="324"/>
      <c r="BQ35" s="324"/>
      <c r="BR35" s="324"/>
      <c r="BS35" s="324"/>
      <c r="BT35" s="324"/>
      <c r="BU35" s="324"/>
      <c r="BV35" s="324"/>
      <c r="BW35" s="324"/>
      <c r="BX35" s="324"/>
      <c r="BY35" s="324"/>
    </row>
    <row r="36" spans="1:77" s="162" customFormat="1" ht="12.75">
      <c r="A36" s="204"/>
      <c r="B36" s="216"/>
      <c r="C36" s="216"/>
      <c r="D36" s="216"/>
      <c r="E36" s="216"/>
      <c r="F36" s="216"/>
      <c r="G36" s="216"/>
      <c r="H36" s="216"/>
      <c r="I36" s="239"/>
      <c r="J36" s="157"/>
      <c r="L36" s="744"/>
      <c r="M36" s="744"/>
      <c r="S36" s="324"/>
      <c r="T36" s="325"/>
      <c r="U36" s="316"/>
      <c r="V36" s="315"/>
      <c r="W36" s="310"/>
      <c r="X36" s="310"/>
      <c r="Y36" s="310"/>
      <c r="Z36" s="310"/>
      <c r="AA36" s="310"/>
      <c r="AB36" s="301"/>
      <c r="AC36" s="310"/>
      <c r="AD36" s="310"/>
      <c r="AE36" s="310"/>
      <c r="AF36" s="310"/>
      <c r="AG36" s="310"/>
      <c r="AH36" s="310"/>
      <c r="AI36" s="324"/>
      <c r="AJ36" s="324"/>
      <c r="AK36" s="324"/>
      <c r="AL36" s="324"/>
      <c r="AM36" s="324"/>
      <c r="AN36" s="314"/>
      <c r="AO36" s="310"/>
      <c r="AP36" s="310"/>
      <c r="AQ36" s="323"/>
      <c r="AR36" s="324"/>
      <c r="AS36" s="324"/>
      <c r="AT36" s="324"/>
      <c r="AU36" s="324"/>
      <c r="AV36" s="314"/>
      <c r="AW36" s="310"/>
      <c r="AX36" s="310"/>
      <c r="AY36" s="323"/>
      <c r="AZ36" s="324"/>
      <c r="BA36" s="314"/>
      <c r="BB36" s="310"/>
      <c r="BC36" s="310"/>
      <c r="BD36" s="323"/>
      <c r="BE36" s="324"/>
      <c r="BF36" s="324"/>
      <c r="BG36" s="324"/>
      <c r="BH36" s="324"/>
      <c r="BI36" s="324"/>
      <c r="BJ36" s="324"/>
      <c r="BK36" s="324"/>
      <c r="BL36" s="324"/>
      <c r="BM36" s="324"/>
      <c r="BN36" s="324"/>
      <c r="BO36" s="324"/>
      <c r="BP36" s="324"/>
      <c r="BQ36" s="324"/>
      <c r="BR36" s="324"/>
      <c r="BS36" s="324"/>
      <c r="BT36" s="324"/>
      <c r="BU36" s="324"/>
      <c r="BV36" s="324"/>
      <c r="BW36" s="324"/>
      <c r="BX36" s="324"/>
      <c r="BY36" s="324"/>
    </row>
    <row r="37" spans="1:77" s="162" customFormat="1" ht="12.75">
      <c r="A37" s="204"/>
      <c r="B37" s="216"/>
      <c r="C37" s="216"/>
      <c r="D37" s="216"/>
      <c r="E37" s="216"/>
      <c r="F37" s="216"/>
      <c r="G37" s="216"/>
      <c r="H37" s="216"/>
      <c r="I37" s="239"/>
      <c r="J37" s="157"/>
      <c r="L37" s="744"/>
      <c r="M37" s="744"/>
      <c r="S37" s="324"/>
      <c r="T37" s="317"/>
      <c r="U37" s="316"/>
      <c r="V37" s="315"/>
      <c r="W37" s="310"/>
      <c r="X37" s="310"/>
      <c r="Y37" s="310"/>
      <c r="Z37" s="310"/>
      <c r="AA37" s="310"/>
      <c r="AB37" s="301"/>
      <c r="AC37" s="310"/>
      <c r="AD37" s="310"/>
      <c r="AE37" s="310"/>
      <c r="AF37" s="310"/>
      <c r="AG37" s="310"/>
      <c r="AH37" s="310"/>
      <c r="AI37" s="324"/>
      <c r="AJ37" s="324"/>
      <c r="AK37" s="324"/>
      <c r="AL37" s="324"/>
      <c r="AM37" s="324"/>
      <c r="AN37" s="314"/>
      <c r="AO37" s="326"/>
      <c r="AP37" s="310"/>
      <c r="AQ37" s="323"/>
      <c r="AR37" s="324"/>
      <c r="AS37" s="324"/>
      <c r="AT37" s="324"/>
      <c r="AU37" s="324"/>
      <c r="AV37" s="314"/>
      <c r="AW37" s="310"/>
      <c r="AX37" s="326"/>
      <c r="AY37" s="323"/>
      <c r="AZ37" s="324"/>
      <c r="BA37" s="314"/>
      <c r="BB37" s="310"/>
      <c r="BC37" s="310"/>
      <c r="BD37" s="323"/>
      <c r="BE37" s="324"/>
      <c r="BF37" s="324"/>
      <c r="BG37" s="324"/>
      <c r="BH37" s="324"/>
      <c r="BI37" s="324"/>
      <c r="BJ37" s="324"/>
      <c r="BK37" s="324"/>
      <c r="BL37" s="324"/>
      <c r="BM37" s="324"/>
      <c r="BN37" s="324"/>
      <c r="BO37" s="324"/>
      <c r="BP37" s="324"/>
      <c r="BQ37" s="324"/>
      <c r="BR37" s="324"/>
      <c r="BS37" s="324"/>
      <c r="BT37" s="324"/>
      <c r="BU37" s="324"/>
      <c r="BV37" s="324"/>
      <c r="BW37" s="324"/>
      <c r="BX37" s="324"/>
      <c r="BY37" s="324"/>
    </row>
    <row r="38" spans="1:77" s="162" customFormat="1" ht="12.75">
      <c r="A38" s="204"/>
      <c r="B38" s="216"/>
      <c r="C38" s="216"/>
      <c r="D38" s="216"/>
      <c r="E38" s="216"/>
      <c r="F38" s="216"/>
      <c r="G38" s="216"/>
      <c r="H38" s="216"/>
      <c r="I38" s="239"/>
      <c r="J38" s="157"/>
      <c r="L38" s="744"/>
      <c r="M38" s="744"/>
      <c r="S38" s="324"/>
      <c r="T38" s="317"/>
      <c r="U38" s="316"/>
      <c r="V38" s="315"/>
      <c r="W38" s="310"/>
      <c r="X38" s="310"/>
      <c r="Y38" s="310"/>
      <c r="Z38" s="310"/>
      <c r="AA38" s="310"/>
      <c r="AB38" s="301"/>
      <c r="AC38" s="310"/>
      <c r="AD38" s="310"/>
      <c r="AE38" s="310"/>
      <c r="AF38" s="310"/>
      <c r="AG38" s="310"/>
      <c r="AH38" s="310"/>
      <c r="AI38" s="324"/>
      <c r="AJ38" s="324"/>
      <c r="AK38" s="324"/>
      <c r="AL38" s="324"/>
      <c r="AM38" s="324"/>
      <c r="AN38" s="314"/>
      <c r="AO38" s="326"/>
      <c r="AP38" s="310"/>
      <c r="AQ38" s="323"/>
      <c r="AR38" s="324"/>
      <c r="AS38" s="324"/>
      <c r="AT38" s="324"/>
      <c r="AU38" s="324"/>
      <c r="AV38" s="314"/>
      <c r="AW38" s="310"/>
      <c r="AX38" s="326"/>
      <c r="AY38" s="323"/>
      <c r="AZ38" s="324"/>
      <c r="BA38" s="314"/>
      <c r="BB38" s="310"/>
      <c r="BC38" s="310"/>
      <c r="BD38" s="323"/>
      <c r="BE38" s="324"/>
      <c r="BF38" s="324"/>
      <c r="BG38" s="324"/>
      <c r="BH38" s="324"/>
      <c r="BI38" s="324"/>
      <c r="BJ38" s="324"/>
      <c r="BK38" s="324"/>
      <c r="BL38" s="324"/>
      <c r="BM38" s="324"/>
      <c r="BN38" s="324"/>
      <c r="BO38" s="324"/>
      <c r="BP38" s="324"/>
      <c r="BQ38" s="324"/>
      <c r="BR38" s="324"/>
      <c r="BS38" s="324"/>
      <c r="BT38" s="324"/>
      <c r="BU38" s="324"/>
      <c r="BV38" s="324"/>
      <c r="BW38" s="324"/>
      <c r="BX38" s="324"/>
      <c r="BY38" s="324"/>
    </row>
    <row r="39" spans="1:77" s="162" customFormat="1" ht="12.75">
      <c r="A39" s="204"/>
      <c r="B39" s="216"/>
      <c r="C39" s="216"/>
      <c r="D39" s="216"/>
      <c r="E39" s="216"/>
      <c r="F39" s="216"/>
      <c r="G39" s="216"/>
      <c r="H39" s="216"/>
      <c r="I39" s="239"/>
      <c r="J39" s="157"/>
      <c r="L39" s="744"/>
      <c r="M39" s="744"/>
      <c r="S39" s="324"/>
      <c r="T39" s="317"/>
      <c r="U39" s="316"/>
      <c r="V39" s="315"/>
      <c r="W39" s="310"/>
      <c r="X39" s="310"/>
      <c r="Y39" s="310"/>
      <c r="Z39" s="310"/>
      <c r="AA39" s="310"/>
      <c r="AB39" s="301"/>
      <c r="AC39" s="310"/>
      <c r="AD39" s="310"/>
      <c r="AE39" s="310"/>
      <c r="AF39" s="310"/>
      <c r="AG39" s="310"/>
      <c r="AH39" s="310"/>
      <c r="AI39" s="324"/>
      <c r="AJ39" s="324"/>
      <c r="AK39" s="324"/>
      <c r="AL39" s="324"/>
      <c r="AM39" s="324"/>
      <c r="AN39" s="314"/>
      <c r="AO39" s="310"/>
      <c r="AP39" s="310"/>
      <c r="AQ39" s="323"/>
      <c r="AR39" s="324"/>
      <c r="AS39" s="324"/>
      <c r="AT39" s="324"/>
      <c r="AU39" s="324"/>
      <c r="AV39" s="314"/>
      <c r="AW39" s="310"/>
      <c r="AX39" s="326"/>
      <c r="AY39" s="323"/>
      <c r="AZ39" s="324"/>
      <c r="BA39" s="314"/>
      <c r="BB39" s="310"/>
      <c r="BC39" s="310"/>
      <c r="BD39" s="323"/>
      <c r="BE39" s="324"/>
      <c r="BF39" s="324"/>
      <c r="BG39" s="324"/>
      <c r="BH39" s="324"/>
      <c r="BI39" s="324"/>
      <c r="BJ39" s="324"/>
      <c r="BK39" s="324"/>
      <c r="BL39" s="324"/>
      <c r="BM39" s="324"/>
      <c r="BN39" s="324"/>
      <c r="BO39" s="324"/>
      <c r="BP39" s="324"/>
      <c r="BQ39" s="324"/>
      <c r="BR39" s="324"/>
      <c r="BS39" s="324"/>
      <c r="BT39" s="324"/>
      <c r="BU39" s="324"/>
      <c r="BV39" s="324"/>
      <c r="BW39" s="324"/>
      <c r="BX39" s="324"/>
      <c r="BY39" s="324"/>
    </row>
    <row r="40" spans="1:77" s="162" customFormat="1" ht="21.75" customHeight="1">
      <c r="A40" s="204"/>
      <c r="B40" s="216"/>
      <c r="C40" s="216"/>
      <c r="D40" s="216"/>
      <c r="E40" s="216"/>
      <c r="F40" s="216"/>
      <c r="G40" s="216"/>
      <c r="H40" s="216"/>
      <c r="I40" s="239"/>
      <c r="J40" s="157"/>
      <c r="L40" s="744"/>
      <c r="M40" s="744"/>
      <c r="S40" s="324"/>
      <c r="T40" s="317"/>
      <c r="U40" s="316"/>
      <c r="V40" s="315"/>
      <c r="W40" s="310"/>
      <c r="X40" s="310"/>
      <c r="Y40" s="310"/>
      <c r="Z40" s="310"/>
      <c r="AA40" s="310"/>
      <c r="AB40" s="301"/>
      <c r="AC40" s="310"/>
      <c r="AD40" s="310"/>
      <c r="AE40" s="310"/>
      <c r="AF40" s="310"/>
      <c r="AG40" s="310"/>
      <c r="AH40" s="310"/>
      <c r="AI40" s="324"/>
      <c r="AJ40" s="324"/>
      <c r="AK40" s="324"/>
      <c r="AL40" s="324"/>
      <c r="AM40" s="324"/>
      <c r="AN40" s="314"/>
      <c r="AO40" s="310"/>
      <c r="AP40" s="310"/>
      <c r="AQ40" s="323"/>
      <c r="AR40" s="324"/>
      <c r="AS40" s="324"/>
      <c r="AT40" s="324"/>
      <c r="AU40" s="324"/>
      <c r="AV40" s="314"/>
      <c r="AW40" s="310"/>
      <c r="AX40" s="326"/>
      <c r="AY40" s="323"/>
      <c r="AZ40" s="324"/>
      <c r="BA40" s="314"/>
      <c r="BB40" s="310"/>
      <c r="BC40" s="310"/>
      <c r="BD40" s="323"/>
      <c r="BE40" s="324"/>
      <c r="BF40" s="324"/>
      <c r="BG40" s="324"/>
      <c r="BH40" s="324"/>
      <c r="BI40" s="324"/>
      <c r="BJ40" s="324"/>
      <c r="BK40" s="324"/>
      <c r="BL40" s="324"/>
      <c r="BM40" s="324"/>
      <c r="BN40" s="324"/>
      <c r="BO40" s="324"/>
      <c r="BP40" s="324"/>
      <c r="BQ40" s="324"/>
      <c r="BR40" s="324"/>
      <c r="BS40" s="324"/>
      <c r="BT40" s="324"/>
      <c r="BU40" s="324"/>
      <c r="BV40" s="324"/>
      <c r="BW40" s="324"/>
      <c r="BX40" s="324"/>
      <c r="BY40" s="324"/>
    </row>
    <row r="41" spans="1:77" s="162" customFormat="1" ht="21.75" customHeight="1">
      <c r="A41" s="204"/>
      <c r="B41" s="216"/>
      <c r="C41" s="216"/>
      <c r="D41" s="216"/>
      <c r="E41" s="216"/>
      <c r="F41" s="216"/>
      <c r="G41" s="216"/>
      <c r="H41" s="216"/>
      <c r="I41" s="239"/>
      <c r="J41" s="157"/>
      <c r="L41" s="744"/>
      <c r="M41" s="744"/>
      <c r="S41" s="324"/>
      <c r="T41" s="316"/>
      <c r="U41" s="316"/>
      <c r="V41" s="315"/>
      <c r="W41" s="310"/>
      <c r="X41" s="310"/>
      <c r="Y41" s="310"/>
      <c r="Z41" s="310"/>
      <c r="AA41" s="310"/>
      <c r="AB41" s="301"/>
      <c r="AC41" s="310"/>
      <c r="AD41" s="310"/>
      <c r="AE41" s="310"/>
      <c r="AF41" s="310"/>
      <c r="AG41" s="310"/>
      <c r="AH41" s="310"/>
      <c r="AI41" s="324"/>
      <c r="AJ41" s="324"/>
      <c r="AK41" s="324"/>
      <c r="AL41" s="324"/>
      <c r="AM41" s="324"/>
      <c r="AN41" s="314"/>
      <c r="AO41" s="310"/>
      <c r="AP41" s="310"/>
      <c r="AQ41" s="323"/>
      <c r="AR41" s="324"/>
      <c r="AS41" s="324"/>
      <c r="AT41" s="324"/>
      <c r="AU41" s="324"/>
      <c r="AV41" s="314"/>
      <c r="AW41" s="310"/>
      <c r="AX41" s="326"/>
      <c r="AY41" s="323"/>
      <c r="AZ41" s="324"/>
      <c r="BA41" s="314"/>
      <c r="BB41" s="310"/>
      <c r="BC41" s="310"/>
      <c r="BD41" s="323"/>
      <c r="BE41" s="324"/>
      <c r="BF41" s="324"/>
      <c r="BG41" s="324"/>
      <c r="BH41" s="324"/>
      <c r="BI41" s="324"/>
      <c r="BJ41" s="324"/>
      <c r="BK41" s="324"/>
      <c r="BL41" s="324"/>
      <c r="BM41" s="324"/>
      <c r="BN41" s="324"/>
      <c r="BO41" s="324"/>
      <c r="BP41" s="324"/>
      <c r="BQ41" s="324"/>
      <c r="BR41" s="324"/>
      <c r="BS41" s="324"/>
      <c r="BT41" s="324"/>
      <c r="BU41" s="324"/>
      <c r="BV41" s="324"/>
      <c r="BW41" s="324"/>
      <c r="BX41" s="324"/>
      <c r="BY41" s="324"/>
    </row>
    <row r="42" spans="1:77" s="162" customFormat="1" ht="12.75">
      <c r="A42" s="204"/>
      <c r="B42" s="216"/>
      <c r="C42" s="216"/>
      <c r="D42" s="216"/>
      <c r="E42" s="216"/>
      <c r="F42" s="216"/>
      <c r="G42" s="216"/>
      <c r="H42" s="216"/>
      <c r="I42" s="239"/>
      <c r="J42" s="157"/>
      <c r="L42" s="744"/>
      <c r="M42" s="744"/>
      <c r="S42" s="324"/>
      <c r="T42" s="316"/>
      <c r="U42" s="316"/>
      <c r="V42" s="315"/>
      <c r="W42" s="310"/>
      <c r="X42" s="310"/>
      <c r="Y42" s="310"/>
      <c r="Z42" s="310"/>
      <c r="AA42" s="310"/>
      <c r="AB42" s="301"/>
      <c r="AC42" s="310"/>
      <c r="AD42" s="310"/>
      <c r="AE42" s="310"/>
      <c r="AF42" s="310"/>
      <c r="AG42" s="310"/>
      <c r="AH42" s="310"/>
      <c r="AI42" s="324"/>
      <c r="AJ42" s="324"/>
      <c r="AK42" s="324"/>
      <c r="AL42" s="324"/>
      <c r="AM42" s="324"/>
      <c r="AN42" s="314"/>
      <c r="AO42" s="310"/>
      <c r="AP42" s="310"/>
      <c r="AQ42" s="323"/>
      <c r="AR42" s="324"/>
      <c r="AS42" s="324"/>
      <c r="AT42" s="324"/>
      <c r="AU42" s="324"/>
      <c r="AV42" s="314"/>
      <c r="AW42" s="310"/>
      <c r="AX42" s="310"/>
      <c r="AY42" s="323"/>
      <c r="AZ42" s="324"/>
      <c r="BA42" s="314"/>
      <c r="BB42" s="310"/>
      <c r="BC42" s="310"/>
      <c r="BD42" s="323"/>
      <c r="BE42" s="324"/>
      <c r="BF42" s="324"/>
      <c r="BG42" s="324"/>
      <c r="BH42" s="324"/>
      <c r="BI42" s="324"/>
      <c r="BJ42" s="324"/>
      <c r="BK42" s="324"/>
      <c r="BL42" s="324"/>
      <c r="BM42" s="324"/>
      <c r="BN42" s="324"/>
      <c r="BO42" s="324"/>
      <c r="BP42" s="324"/>
      <c r="BQ42" s="324"/>
      <c r="BR42" s="324"/>
      <c r="BS42" s="324"/>
      <c r="BT42" s="324"/>
      <c r="BU42" s="324"/>
      <c r="BV42" s="324"/>
      <c r="BW42" s="324"/>
      <c r="BX42" s="324"/>
      <c r="BY42" s="324"/>
    </row>
    <row r="43" spans="1:77" s="162" customFormat="1" ht="12.75">
      <c r="A43" s="204"/>
      <c r="B43" s="216"/>
      <c r="C43" s="216"/>
      <c r="D43" s="216"/>
      <c r="E43" s="216"/>
      <c r="F43" s="216"/>
      <c r="G43" s="216"/>
      <c r="H43" s="216"/>
      <c r="I43" s="239"/>
      <c r="J43" s="157"/>
      <c r="L43" s="744"/>
      <c r="M43" s="744"/>
      <c r="S43" s="324"/>
      <c r="T43" s="316"/>
      <c r="U43" s="316"/>
      <c r="V43" s="315"/>
      <c r="W43" s="310"/>
      <c r="X43" s="310"/>
      <c r="Y43" s="310"/>
      <c r="Z43" s="310"/>
      <c r="AA43" s="310"/>
      <c r="AB43" s="301"/>
      <c r="AC43" s="310"/>
      <c r="AD43" s="310"/>
      <c r="AE43" s="310"/>
      <c r="AF43" s="310"/>
      <c r="AG43" s="310"/>
      <c r="AH43" s="310"/>
      <c r="AI43" s="324"/>
      <c r="AJ43" s="324"/>
      <c r="AK43" s="324"/>
      <c r="AL43" s="324"/>
      <c r="AM43" s="324"/>
      <c r="AN43" s="314"/>
      <c r="AO43" s="310"/>
      <c r="AP43" s="310"/>
      <c r="AQ43" s="323"/>
      <c r="AR43" s="324"/>
      <c r="AS43" s="324"/>
      <c r="AT43" s="324"/>
      <c r="AU43" s="324"/>
      <c r="AV43" s="314"/>
      <c r="AW43" s="310"/>
      <c r="AX43" s="310"/>
      <c r="AY43" s="323"/>
      <c r="AZ43" s="324"/>
      <c r="BA43" s="314"/>
      <c r="BB43" s="310"/>
      <c r="BC43" s="310"/>
      <c r="BD43" s="323"/>
      <c r="BE43" s="324"/>
      <c r="BF43" s="324"/>
      <c r="BG43" s="324"/>
      <c r="BH43" s="324"/>
      <c r="BI43" s="324"/>
      <c r="BJ43" s="324"/>
      <c r="BK43" s="324"/>
      <c r="BL43" s="324"/>
      <c r="BM43" s="324"/>
      <c r="BN43" s="324"/>
      <c r="BO43" s="324"/>
      <c r="BP43" s="324"/>
      <c r="BQ43" s="324"/>
      <c r="BR43" s="324"/>
      <c r="BS43" s="324"/>
      <c r="BT43" s="324"/>
      <c r="BU43" s="324"/>
      <c r="BV43" s="324"/>
      <c r="BW43" s="324"/>
      <c r="BX43" s="324"/>
      <c r="BY43" s="324"/>
    </row>
    <row r="44" spans="1:77" s="162" customFormat="1" ht="24" customHeight="1">
      <c r="A44" s="204"/>
      <c r="B44" s="216"/>
      <c r="C44" s="216"/>
      <c r="D44" s="216"/>
      <c r="E44" s="216"/>
      <c r="F44" s="216"/>
      <c r="G44" s="216"/>
      <c r="H44" s="216"/>
      <c r="I44" s="239"/>
      <c r="J44" s="157"/>
      <c r="L44" s="744"/>
      <c r="M44" s="744"/>
      <c r="S44" s="324"/>
      <c r="T44" s="316"/>
      <c r="U44" s="316"/>
      <c r="V44" s="315"/>
      <c r="W44" s="310"/>
      <c r="X44" s="310"/>
      <c r="Y44" s="310"/>
      <c r="Z44" s="310"/>
      <c r="AA44" s="310"/>
      <c r="AB44" s="301"/>
      <c r="AC44" s="310"/>
      <c r="AD44" s="310"/>
      <c r="AE44" s="310"/>
      <c r="AF44" s="310"/>
      <c r="AG44" s="310"/>
      <c r="AH44" s="310"/>
      <c r="AI44" s="324"/>
      <c r="AJ44" s="324"/>
      <c r="AK44" s="324"/>
      <c r="AL44" s="324"/>
      <c r="AM44" s="324"/>
      <c r="AN44" s="314"/>
      <c r="AO44" s="310"/>
      <c r="AP44" s="310"/>
      <c r="AQ44" s="323"/>
      <c r="AR44" s="324"/>
      <c r="AS44" s="324"/>
      <c r="AT44" s="324"/>
      <c r="AU44" s="324"/>
      <c r="AV44" s="314"/>
      <c r="AW44" s="310"/>
      <c r="AX44" s="310"/>
      <c r="AY44" s="323"/>
      <c r="AZ44" s="324"/>
      <c r="BA44" s="314"/>
      <c r="BB44" s="310"/>
      <c r="BC44" s="310"/>
      <c r="BD44" s="323"/>
      <c r="BE44" s="324"/>
      <c r="BF44" s="324"/>
      <c r="BG44" s="324"/>
      <c r="BH44" s="324"/>
      <c r="BI44" s="324"/>
      <c r="BJ44" s="324"/>
      <c r="BK44" s="324"/>
      <c r="BL44" s="324"/>
      <c r="BM44" s="324"/>
      <c r="BN44" s="324"/>
      <c r="BO44" s="324"/>
      <c r="BP44" s="324"/>
      <c r="BQ44" s="324"/>
      <c r="BR44" s="324"/>
      <c r="BS44" s="324"/>
      <c r="BT44" s="324"/>
      <c r="BU44" s="324"/>
      <c r="BV44" s="324"/>
      <c r="BW44" s="324"/>
      <c r="BX44" s="324"/>
      <c r="BY44" s="324"/>
    </row>
    <row r="45" spans="1:77" s="162" customFormat="1" ht="29.25" customHeight="1">
      <c r="A45" s="204"/>
      <c r="B45" s="216"/>
      <c r="C45" s="216"/>
      <c r="D45" s="216"/>
      <c r="E45" s="216"/>
      <c r="F45" s="216"/>
      <c r="G45" s="216"/>
      <c r="H45" s="216"/>
      <c r="I45" s="239"/>
      <c r="J45" s="157"/>
      <c r="L45" s="744"/>
      <c r="M45" s="744"/>
      <c r="S45" s="324"/>
      <c r="T45" s="316"/>
      <c r="U45" s="316"/>
      <c r="V45" s="315"/>
      <c r="W45" s="310"/>
      <c r="X45" s="310"/>
      <c r="Y45" s="310"/>
      <c r="Z45" s="310"/>
      <c r="AA45" s="310"/>
      <c r="AB45" s="301"/>
      <c r="AC45" s="310"/>
      <c r="AD45" s="310"/>
      <c r="AE45" s="310"/>
      <c r="AF45" s="310"/>
      <c r="AG45" s="310"/>
      <c r="AH45" s="310"/>
      <c r="AI45" s="324"/>
      <c r="AJ45" s="324"/>
      <c r="AK45" s="324"/>
      <c r="AL45" s="324"/>
      <c r="AM45" s="324"/>
      <c r="AN45" s="314"/>
      <c r="AO45" s="310"/>
      <c r="AP45" s="310"/>
      <c r="AQ45" s="323"/>
      <c r="AR45" s="324"/>
      <c r="AS45" s="324"/>
      <c r="AT45" s="324"/>
      <c r="AU45" s="324"/>
      <c r="AV45" s="314"/>
      <c r="AW45" s="310"/>
      <c r="AX45" s="310"/>
      <c r="AY45" s="323"/>
      <c r="AZ45" s="324"/>
      <c r="BA45" s="314"/>
      <c r="BB45" s="310"/>
      <c r="BC45" s="310"/>
      <c r="BD45" s="323"/>
      <c r="BE45" s="324"/>
      <c r="BF45" s="324"/>
      <c r="BG45" s="324"/>
      <c r="BH45" s="324"/>
      <c r="BI45" s="324"/>
      <c r="BJ45" s="324"/>
      <c r="BK45" s="324"/>
      <c r="BL45" s="324"/>
      <c r="BM45" s="324"/>
      <c r="BN45" s="324"/>
      <c r="BO45" s="324"/>
      <c r="BP45" s="324"/>
      <c r="BQ45" s="324"/>
      <c r="BR45" s="324"/>
      <c r="BS45" s="324"/>
      <c r="BT45" s="324"/>
      <c r="BU45" s="324"/>
      <c r="BV45" s="324"/>
      <c r="BW45" s="324"/>
      <c r="BX45" s="324"/>
      <c r="BY45" s="324"/>
    </row>
    <row r="46" spans="1:77" s="162" customFormat="1" ht="12.75">
      <c r="A46" s="204"/>
      <c r="B46" s="216"/>
      <c r="C46" s="216"/>
      <c r="D46" s="216"/>
      <c r="E46" s="216"/>
      <c r="F46" s="216"/>
      <c r="G46" s="216"/>
      <c r="H46" s="216"/>
      <c r="I46" s="239"/>
      <c r="J46" s="157"/>
      <c r="L46" s="744"/>
      <c r="M46" s="744"/>
      <c r="S46" s="324"/>
      <c r="T46" s="316"/>
      <c r="U46" s="316"/>
      <c r="V46" s="315"/>
      <c r="W46" s="310"/>
      <c r="X46" s="310"/>
      <c r="Y46" s="310"/>
      <c r="Z46" s="310"/>
      <c r="AA46" s="310"/>
      <c r="AB46" s="301"/>
      <c r="AC46" s="310"/>
      <c r="AD46" s="310"/>
      <c r="AE46" s="310"/>
      <c r="AF46" s="310"/>
      <c r="AG46" s="310"/>
      <c r="AH46" s="310"/>
      <c r="AI46" s="324"/>
      <c r="AJ46" s="324"/>
      <c r="AK46" s="324"/>
      <c r="AL46" s="324"/>
      <c r="AM46" s="324"/>
      <c r="AN46" s="314"/>
      <c r="AO46" s="310"/>
      <c r="AP46" s="310"/>
      <c r="AQ46" s="324"/>
      <c r="AR46" s="324"/>
      <c r="AS46" s="324"/>
      <c r="AT46" s="324"/>
      <c r="AU46" s="324"/>
      <c r="AV46" s="314"/>
      <c r="AW46" s="310"/>
      <c r="AX46" s="310"/>
      <c r="AY46" s="323"/>
      <c r="AZ46" s="324"/>
      <c r="BA46" s="314"/>
      <c r="BB46" s="310"/>
      <c r="BC46" s="310"/>
      <c r="BD46" s="323"/>
      <c r="BE46" s="324"/>
      <c r="BF46" s="324"/>
      <c r="BG46" s="324"/>
      <c r="BH46" s="324"/>
      <c r="BI46" s="324"/>
      <c r="BJ46" s="324"/>
      <c r="BK46" s="324"/>
      <c r="BL46" s="324"/>
      <c r="BM46" s="324"/>
      <c r="BN46" s="324"/>
      <c r="BO46" s="324"/>
      <c r="BP46" s="324"/>
      <c r="BQ46" s="324"/>
      <c r="BR46" s="324"/>
      <c r="BS46" s="324"/>
      <c r="BT46" s="324"/>
      <c r="BU46" s="324"/>
      <c r="BV46" s="324"/>
      <c r="BW46" s="324"/>
      <c r="BX46" s="324"/>
      <c r="BY46" s="324"/>
    </row>
    <row r="47" spans="1:77" s="162" customFormat="1" ht="12.75">
      <c r="A47" s="204"/>
      <c r="B47" s="216"/>
      <c r="C47" s="216"/>
      <c r="D47" s="216"/>
      <c r="E47" s="216"/>
      <c r="F47" s="216"/>
      <c r="G47" s="216"/>
      <c r="H47" s="216"/>
      <c r="I47" s="239"/>
      <c r="J47" s="157"/>
      <c r="L47" s="744"/>
      <c r="M47" s="744"/>
      <c r="S47" s="324"/>
      <c r="T47" s="316"/>
      <c r="U47" s="316"/>
      <c r="V47" s="315"/>
      <c r="W47" s="310"/>
      <c r="X47" s="310"/>
      <c r="Y47" s="310"/>
      <c r="Z47" s="310"/>
      <c r="AA47" s="310"/>
      <c r="AB47" s="301"/>
      <c r="AC47" s="310"/>
      <c r="AD47" s="310"/>
      <c r="AE47" s="310"/>
      <c r="AF47" s="310"/>
      <c r="AG47" s="310"/>
      <c r="AH47" s="310"/>
      <c r="AI47" s="324"/>
      <c r="AJ47" s="324"/>
      <c r="AK47" s="324"/>
      <c r="AL47" s="324"/>
      <c r="AM47" s="324"/>
      <c r="AN47" s="314"/>
      <c r="AO47" s="310"/>
      <c r="AP47" s="310"/>
      <c r="AQ47" s="323"/>
      <c r="AR47" s="324"/>
      <c r="AS47" s="324"/>
      <c r="AT47" s="324"/>
      <c r="AU47" s="324"/>
      <c r="AV47" s="314"/>
      <c r="AW47" s="310"/>
      <c r="AX47" s="310"/>
      <c r="AY47" s="323"/>
      <c r="AZ47" s="324"/>
      <c r="BA47" s="314"/>
      <c r="BB47" s="310"/>
      <c r="BC47" s="310"/>
      <c r="BD47" s="323"/>
      <c r="BE47" s="324"/>
      <c r="BF47" s="324"/>
      <c r="BG47" s="324"/>
      <c r="BH47" s="324"/>
      <c r="BI47" s="324"/>
      <c r="BJ47" s="324"/>
      <c r="BK47" s="324"/>
      <c r="BL47" s="324"/>
      <c r="BM47" s="324"/>
      <c r="BN47" s="324"/>
      <c r="BO47" s="324"/>
      <c r="BP47" s="324"/>
      <c r="BQ47" s="324"/>
      <c r="BR47" s="324"/>
      <c r="BS47" s="324"/>
      <c r="BT47" s="324"/>
      <c r="BU47" s="324"/>
      <c r="BV47" s="324"/>
      <c r="BW47" s="324"/>
      <c r="BX47" s="324"/>
      <c r="BY47" s="324"/>
    </row>
    <row r="48" spans="1:77" s="162" customFormat="1" ht="25.5" customHeight="1">
      <c r="A48" s="1376" t="s">
        <v>841</v>
      </c>
      <c r="B48" s="1376"/>
      <c r="C48" s="1376"/>
      <c r="D48" s="1376"/>
      <c r="E48" s="1376"/>
      <c r="F48" s="1376"/>
      <c r="G48" s="1376"/>
      <c r="H48" s="1376"/>
      <c r="I48" s="239"/>
      <c r="J48" s="157"/>
      <c r="L48" s="744"/>
      <c r="M48" s="744"/>
      <c r="S48" s="324"/>
      <c r="T48" s="316"/>
      <c r="U48" s="316"/>
      <c r="V48" s="315"/>
      <c r="W48" s="310"/>
      <c r="X48" s="310"/>
      <c r="Y48" s="310"/>
      <c r="Z48" s="310"/>
      <c r="AA48" s="310"/>
      <c r="AB48" s="301"/>
      <c r="AC48" s="310"/>
      <c r="AD48" s="310"/>
      <c r="AE48" s="310"/>
      <c r="AF48" s="310"/>
      <c r="AG48" s="310"/>
      <c r="AH48" s="310"/>
      <c r="AI48" s="324"/>
      <c r="AJ48" s="324"/>
      <c r="AK48" s="324"/>
      <c r="AL48" s="324"/>
      <c r="AM48" s="324"/>
      <c r="AN48" s="314"/>
      <c r="AO48" s="310"/>
      <c r="AP48" s="310"/>
      <c r="AQ48" s="323"/>
      <c r="AR48" s="324"/>
      <c r="AS48" s="324"/>
      <c r="AT48" s="324"/>
      <c r="AU48" s="324"/>
      <c r="AV48" s="314"/>
      <c r="AW48" s="310"/>
      <c r="AX48" s="310"/>
      <c r="AY48" s="323"/>
      <c r="AZ48" s="324"/>
      <c r="BA48" s="314"/>
      <c r="BB48" s="310"/>
      <c r="BC48" s="310"/>
      <c r="BD48" s="323"/>
      <c r="BE48" s="324"/>
      <c r="BF48" s="324"/>
      <c r="BG48" s="324"/>
      <c r="BH48" s="324"/>
      <c r="BI48" s="324"/>
      <c r="BJ48" s="324"/>
      <c r="BK48" s="324"/>
      <c r="BL48" s="324"/>
      <c r="BM48" s="324"/>
      <c r="BN48" s="324"/>
      <c r="BO48" s="324"/>
      <c r="BP48" s="324"/>
      <c r="BQ48" s="324"/>
      <c r="BR48" s="324"/>
      <c r="BS48" s="324"/>
      <c r="BT48" s="324"/>
      <c r="BU48" s="324"/>
      <c r="BV48" s="324"/>
      <c r="BW48" s="324"/>
      <c r="BX48" s="324"/>
      <c r="BY48" s="324"/>
    </row>
    <row r="49" spans="1:77" s="162" customFormat="1" ht="12.75">
      <c r="A49" s="204"/>
      <c r="B49" s="216"/>
      <c r="C49" s="216"/>
      <c r="D49" s="216"/>
      <c r="E49" s="216"/>
      <c r="F49" s="216"/>
      <c r="G49" s="216"/>
      <c r="H49" s="216"/>
      <c r="I49" s="239"/>
      <c r="J49" s="157"/>
      <c r="L49" s="744"/>
      <c r="M49" s="744"/>
      <c r="S49" s="324"/>
      <c r="T49" s="316"/>
      <c r="U49" s="316"/>
      <c r="V49" s="315"/>
      <c r="W49" s="310"/>
      <c r="X49" s="310"/>
      <c r="Y49" s="310"/>
      <c r="Z49" s="310"/>
      <c r="AA49" s="310"/>
      <c r="AB49" s="301"/>
      <c r="AC49" s="310"/>
      <c r="AD49" s="310"/>
      <c r="AE49" s="310"/>
      <c r="AF49" s="310"/>
      <c r="AG49" s="310"/>
      <c r="AH49" s="310"/>
      <c r="AI49" s="324"/>
      <c r="AJ49" s="324"/>
      <c r="AK49" s="324"/>
      <c r="AL49" s="324"/>
      <c r="AM49" s="324"/>
      <c r="AN49" s="314"/>
      <c r="AO49" s="310"/>
      <c r="AP49" s="310"/>
      <c r="AQ49" s="323"/>
      <c r="AR49" s="324"/>
      <c r="AS49" s="324"/>
      <c r="AT49" s="324"/>
      <c r="AU49" s="324"/>
      <c r="AV49" s="314"/>
      <c r="AW49" s="310"/>
      <c r="AX49" s="310"/>
      <c r="AY49" s="323"/>
      <c r="AZ49" s="324"/>
      <c r="BA49" s="314"/>
      <c r="BB49" s="310"/>
      <c r="BC49" s="310"/>
      <c r="BD49" s="323"/>
      <c r="BE49" s="324"/>
      <c r="BF49" s="324"/>
      <c r="BG49" s="324"/>
      <c r="BH49" s="324"/>
      <c r="BI49" s="324"/>
      <c r="BJ49" s="324"/>
      <c r="BK49" s="324"/>
      <c r="BL49" s="324"/>
      <c r="BM49" s="324"/>
      <c r="BN49" s="324"/>
      <c r="BO49" s="324"/>
      <c r="BP49" s="324"/>
      <c r="BQ49" s="324"/>
      <c r="BR49" s="324"/>
      <c r="BS49" s="324"/>
      <c r="BT49" s="324"/>
      <c r="BU49" s="324"/>
      <c r="BV49" s="324"/>
      <c r="BW49" s="324"/>
      <c r="BX49" s="324"/>
      <c r="BY49" s="324"/>
    </row>
    <row r="50" spans="1:77" s="162" customFormat="1" ht="12.75">
      <c r="A50" s="204"/>
      <c r="B50" s="216"/>
      <c r="C50" s="216"/>
      <c r="D50" s="216"/>
      <c r="E50" s="216"/>
      <c r="F50" s="216"/>
      <c r="G50" s="216"/>
      <c r="H50" s="216"/>
      <c r="I50" s="239"/>
      <c r="J50" s="157"/>
      <c r="L50" s="744"/>
      <c r="M50" s="744"/>
      <c r="S50" s="324"/>
      <c r="T50" s="316"/>
      <c r="U50" s="316"/>
      <c r="V50" s="315"/>
      <c r="W50" s="310"/>
      <c r="X50" s="310"/>
      <c r="Y50" s="310"/>
      <c r="Z50" s="310"/>
      <c r="AA50" s="310"/>
      <c r="AB50" s="301"/>
      <c r="AC50" s="310"/>
      <c r="AD50" s="310"/>
      <c r="AE50" s="310"/>
      <c r="AF50" s="310"/>
      <c r="AG50" s="310"/>
      <c r="AH50" s="310"/>
      <c r="AI50" s="324"/>
      <c r="AJ50" s="324"/>
      <c r="AK50" s="324"/>
      <c r="AL50" s="324"/>
      <c r="AM50" s="324"/>
      <c r="AN50" s="314"/>
      <c r="AO50" s="310"/>
      <c r="AP50" s="310"/>
      <c r="AQ50" s="323"/>
      <c r="AR50" s="324"/>
      <c r="AS50" s="324"/>
      <c r="AT50" s="324"/>
      <c r="AU50" s="324"/>
      <c r="AV50" s="314"/>
      <c r="AW50" s="310"/>
      <c r="AX50" s="310"/>
      <c r="AY50" s="323"/>
      <c r="AZ50" s="324"/>
      <c r="BA50" s="314"/>
      <c r="BB50" s="310"/>
      <c r="BC50" s="310"/>
      <c r="BD50" s="323"/>
      <c r="BE50" s="324"/>
      <c r="BF50" s="324"/>
      <c r="BG50" s="324"/>
      <c r="BH50" s="324"/>
      <c r="BI50" s="324"/>
      <c r="BJ50" s="324"/>
      <c r="BK50" s="324"/>
      <c r="BL50" s="324"/>
      <c r="BM50" s="324"/>
      <c r="BN50" s="324"/>
      <c r="BO50" s="324"/>
      <c r="BP50" s="324"/>
      <c r="BQ50" s="324"/>
      <c r="BR50" s="324"/>
      <c r="BS50" s="324"/>
      <c r="BT50" s="324"/>
      <c r="BU50" s="324"/>
      <c r="BV50" s="324"/>
      <c r="BW50" s="324"/>
      <c r="BX50" s="324"/>
      <c r="BY50" s="324"/>
    </row>
    <row r="51" spans="1:77" s="162" customFormat="1" ht="13.5">
      <c r="A51" s="204"/>
      <c r="B51" s="216"/>
      <c r="C51" s="216"/>
      <c r="D51" s="216"/>
      <c r="E51" s="216"/>
      <c r="F51" s="216"/>
      <c r="G51" s="216"/>
      <c r="H51" s="216"/>
      <c r="I51" s="239"/>
      <c r="J51" s="157"/>
      <c r="L51" s="744"/>
      <c r="M51" s="744"/>
      <c r="S51" s="324"/>
      <c r="T51" s="316"/>
      <c r="U51" s="316"/>
      <c r="V51" s="315"/>
      <c r="W51" s="310"/>
      <c r="X51" s="310"/>
      <c r="Y51" s="310"/>
      <c r="Z51" s="310"/>
      <c r="AA51" s="310"/>
      <c r="AB51" s="301"/>
      <c r="AC51" s="310"/>
      <c r="AD51" s="310"/>
      <c r="AE51" s="310"/>
      <c r="AF51" s="310"/>
      <c r="AG51" s="310"/>
      <c r="AH51" s="310"/>
      <c r="AI51" s="324"/>
      <c r="AJ51" s="324"/>
      <c r="AK51" s="324"/>
      <c r="AL51" s="324"/>
      <c r="AM51" s="324"/>
      <c r="AN51" s="314"/>
      <c r="AO51" s="310"/>
      <c r="AP51" s="310"/>
      <c r="AQ51" s="323"/>
      <c r="AR51" s="324"/>
      <c r="AS51" s="324"/>
      <c r="AT51" s="324"/>
      <c r="AU51" s="324"/>
      <c r="AV51" s="314"/>
      <c r="AW51" s="327"/>
      <c r="AX51" s="310"/>
      <c r="AY51" s="323"/>
      <c r="AZ51" s="324"/>
      <c r="BA51" s="314"/>
      <c r="BB51" s="310"/>
      <c r="BC51" s="310"/>
      <c r="BD51" s="323"/>
      <c r="BE51" s="324"/>
      <c r="BF51" s="324"/>
      <c r="BG51" s="324"/>
      <c r="BH51" s="324"/>
      <c r="BI51" s="324"/>
      <c r="BJ51" s="324"/>
      <c r="BK51" s="324"/>
      <c r="BL51" s="324"/>
      <c r="BM51" s="324"/>
      <c r="BN51" s="324"/>
      <c r="BO51" s="324"/>
      <c r="BP51" s="324"/>
      <c r="BQ51" s="324"/>
      <c r="BR51" s="324"/>
      <c r="BS51" s="324"/>
      <c r="BT51" s="324"/>
      <c r="BU51" s="324"/>
      <c r="BV51" s="324"/>
      <c r="BW51" s="324"/>
      <c r="BX51" s="324"/>
      <c r="BY51" s="324"/>
    </row>
    <row r="52" spans="1:77" s="162" customFormat="1" ht="12.75">
      <c r="A52" s="204"/>
      <c r="B52" s="216"/>
      <c r="C52" s="216"/>
      <c r="D52" s="216"/>
      <c r="E52" s="216"/>
      <c r="F52" s="216"/>
      <c r="G52" s="216"/>
      <c r="H52" s="216"/>
      <c r="I52" s="239"/>
      <c r="J52" s="157"/>
      <c r="L52" s="744"/>
      <c r="M52" s="744"/>
      <c r="S52" s="324"/>
      <c r="T52" s="316"/>
      <c r="U52" s="316"/>
      <c r="V52" s="315"/>
      <c r="W52" s="310"/>
      <c r="X52" s="310"/>
      <c r="Y52" s="310"/>
      <c r="Z52" s="310"/>
      <c r="AA52" s="310"/>
      <c r="AB52" s="301"/>
      <c r="AC52" s="310"/>
      <c r="AD52" s="310"/>
      <c r="AE52" s="310"/>
      <c r="AF52" s="310"/>
      <c r="AG52" s="310"/>
      <c r="AH52" s="310"/>
      <c r="AI52" s="324"/>
      <c r="AJ52" s="324"/>
      <c r="AK52" s="324"/>
      <c r="AL52" s="324"/>
      <c r="AM52" s="324"/>
      <c r="AN52" s="314"/>
      <c r="AO52" s="310"/>
      <c r="AP52" s="310"/>
      <c r="AQ52" s="323"/>
      <c r="AR52" s="324"/>
      <c r="AS52" s="324"/>
      <c r="AT52" s="324"/>
      <c r="AU52" s="324"/>
      <c r="AV52" s="314"/>
      <c r="AW52" s="310"/>
      <c r="AX52" s="310"/>
      <c r="AY52" s="323"/>
      <c r="AZ52" s="324"/>
      <c r="BA52" s="314"/>
      <c r="BB52" s="310"/>
      <c r="BC52" s="310"/>
      <c r="BD52" s="323"/>
      <c r="BE52" s="324"/>
      <c r="BF52" s="324"/>
      <c r="BG52" s="324"/>
      <c r="BH52" s="324"/>
      <c r="BI52" s="324"/>
      <c r="BJ52" s="324"/>
      <c r="BK52" s="324"/>
      <c r="BL52" s="324"/>
      <c r="BM52" s="324"/>
      <c r="BN52" s="324"/>
      <c r="BO52" s="324"/>
      <c r="BP52" s="324"/>
      <c r="BQ52" s="324"/>
      <c r="BR52" s="324"/>
      <c r="BS52" s="324"/>
      <c r="BT52" s="324"/>
      <c r="BU52" s="324"/>
      <c r="BV52" s="324"/>
      <c r="BW52" s="324"/>
      <c r="BX52" s="324"/>
      <c r="BY52" s="324"/>
    </row>
    <row r="53" spans="1:77" s="162" customFormat="1" ht="12.75">
      <c r="A53" s="204"/>
      <c r="B53" s="216"/>
      <c r="C53" s="216"/>
      <c r="D53" s="216"/>
      <c r="E53" s="216"/>
      <c r="F53" s="216"/>
      <c r="G53" s="216"/>
      <c r="H53" s="216"/>
      <c r="I53" s="239"/>
      <c r="J53" s="157"/>
      <c r="L53" s="744"/>
      <c r="M53" s="744"/>
      <c r="S53" s="324"/>
      <c r="T53" s="322"/>
      <c r="U53" s="316"/>
      <c r="V53" s="315"/>
      <c r="W53" s="310"/>
      <c r="X53" s="310"/>
      <c r="Y53" s="310"/>
      <c r="Z53" s="310"/>
      <c r="AA53" s="310"/>
      <c r="AB53" s="301"/>
      <c r="AC53" s="310"/>
      <c r="AD53" s="310"/>
      <c r="AE53" s="310"/>
      <c r="AF53" s="310"/>
      <c r="AG53" s="310"/>
      <c r="AH53" s="310"/>
      <c r="AI53" s="324"/>
      <c r="AJ53" s="324"/>
      <c r="AK53" s="324"/>
      <c r="AL53" s="324"/>
      <c r="AM53" s="324"/>
      <c r="AN53" s="314"/>
      <c r="AO53" s="310"/>
      <c r="AP53" s="310"/>
      <c r="AQ53" s="323"/>
      <c r="AR53" s="324"/>
      <c r="AS53" s="324"/>
      <c r="AT53" s="324"/>
      <c r="AU53" s="324"/>
      <c r="AV53" s="314"/>
      <c r="AW53" s="310"/>
      <c r="AX53" s="310"/>
      <c r="AY53" s="323"/>
      <c r="AZ53" s="324"/>
      <c r="BA53" s="314"/>
      <c r="BB53" s="310"/>
      <c r="BC53" s="310"/>
      <c r="BD53" s="323"/>
      <c r="BE53" s="324"/>
      <c r="BF53" s="324"/>
      <c r="BG53" s="324"/>
      <c r="BH53" s="324"/>
      <c r="BI53" s="324"/>
      <c r="BJ53" s="324"/>
      <c r="BK53" s="324"/>
      <c r="BL53" s="324"/>
      <c r="BM53" s="324"/>
      <c r="BN53" s="324"/>
      <c r="BO53" s="324"/>
      <c r="BP53" s="324"/>
      <c r="BQ53" s="324"/>
      <c r="BR53" s="324"/>
      <c r="BS53" s="324"/>
      <c r="BT53" s="324"/>
      <c r="BU53" s="324"/>
      <c r="BV53" s="324"/>
      <c r="BW53" s="324"/>
      <c r="BX53" s="324"/>
      <c r="BY53" s="324"/>
    </row>
    <row r="54" spans="1:77" s="162" customFormat="1" ht="12.75">
      <c r="A54" s="204"/>
      <c r="B54" s="216"/>
      <c r="C54" s="216"/>
      <c r="D54" s="216"/>
      <c r="E54" s="216"/>
      <c r="F54" s="216"/>
      <c r="G54" s="216"/>
      <c r="H54" s="216"/>
      <c r="I54" s="239"/>
      <c r="J54" s="157"/>
      <c r="L54" s="744"/>
      <c r="M54" s="744"/>
      <c r="S54" s="324"/>
      <c r="T54" s="316"/>
      <c r="U54" s="316"/>
      <c r="V54" s="315"/>
      <c r="W54" s="310"/>
      <c r="X54" s="310"/>
      <c r="Y54" s="310"/>
      <c r="Z54" s="310"/>
      <c r="AA54" s="310"/>
      <c r="AB54" s="301"/>
      <c r="AC54" s="310"/>
      <c r="AD54" s="310"/>
      <c r="AE54" s="310"/>
      <c r="AF54" s="310"/>
      <c r="AG54" s="310"/>
      <c r="AH54" s="310"/>
      <c r="AI54" s="324"/>
      <c r="AJ54" s="324"/>
      <c r="AK54" s="324"/>
      <c r="AL54" s="324"/>
      <c r="AM54" s="324"/>
      <c r="AN54" s="314"/>
      <c r="AO54" s="310"/>
      <c r="AP54" s="310"/>
      <c r="AQ54" s="323"/>
      <c r="AR54" s="324"/>
      <c r="AS54" s="324"/>
      <c r="AT54" s="324"/>
      <c r="AU54" s="324"/>
      <c r="AV54" s="314"/>
      <c r="AW54" s="310"/>
      <c r="AX54" s="310"/>
      <c r="AY54" s="323"/>
      <c r="AZ54" s="324"/>
      <c r="BA54" s="314"/>
      <c r="BB54" s="310"/>
      <c r="BC54" s="310"/>
      <c r="BD54" s="323"/>
      <c r="BE54" s="324"/>
      <c r="BF54" s="324"/>
      <c r="BG54" s="324"/>
      <c r="BH54" s="324"/>
      <c r="BI54" s="324"/>
      <c r="BJ54" s="324"/>
      <c r="BK54" s="324"/>
      <c r="BL54" s="324"/>
      <c r="BM54" s="324"/>
      <c r="BN54" s="324"/>
      <c r="BO54" s="324"/>
      <c r="BP54" s="324"/>
      <c r="BQ54" s="324"/>
      <c r="BR54" s="324"/>
      <c r="BS54" s="324"/>
      <c r="BT54" s="324"/>
      <c r="BU54" s="324"/>
      <c r="BV54" s="324"/>
      <c r="BW54" s="324"/>
      <c r="BX54" s="324"/>
      <c r="BY54" s="324"/>
    </row>
    <row r="55" spans="1:77" s="162" customFormat="1" ht="12.75">
      <c r="A55" s="204"/>
      <c r="B55" s="216"/>
      <c r="C55" s="216"/>
      <c r="D55" s="216"/>
      <c r="E55" s="216"/>
      <c r="F55" s="216"/>
      <c r="G55" s="216"/>
      <c r="H55" s="216"/>
      <c r="I55" s="239"/>
      <c r="J55" s="157"/>
      <c r="L55" s="744"/>
      <c r="M55" s="744"/>
      <c r="S55" s="324"/>
      <c r="T55" s="316"/>
      <c r="U55" s="316"/>
      <c r="V55" s="315"/>
      <c r="W55" s="310"/>
      <c r="X55" s="310"/>
      <c r="Y55" s="310"/>
      <c r="Z55" s="310"/>
      <c r="AA55" s="310"/>
      <c r="AB55" s="301"/>
      <c r="AC55" s="310"/>
      <c r="AD55" s="310"/>
      <c r="AE55" s="310"/>
      <c r="AF55" s="310"/>
      <c r="AG55" s="310"/>
      <c r="AH55" s="310"/>
      <c r="AI55" s="324"/>
      <c r="AJ55" s="324"/>
      <c r="AK55" s="324"/>
      <c r="AL55" s="324"/>
      <c r="AM55" s="324"/>
      <c r="AN55" s="314"/>
      <c r="AO55" s="310"/>
      <c r="AP55" s="310"/>
      <c r="AQ55" s="323"/>
      <c r="AR55" s="324"/>
      <c r="AS55" s="324"/>
      <c r="AT55" s="324"/>
      <c r="AU55" s="324"/>
      <c r="AV55" s="314"/>
      <c r="AW55" s="324"/>
      <c r="AX55" s="324"/>
      <c r="AY55" s="324"/>
      <c r="AZ55" s="324"/>
      <c r="BA55" s="314"/>
      <c r="BB55" s="310"/>
      <c r="BC55" s="310"/>
      <c r="BD55" s="323"/>
      <c r="BE55" s="324"/>
      <c r="BF55" s="324"/>
      <c r="BG55" s="324"/>
      <c r="BH55" s="324"/>
      <c r="BI55" s="324"/>
      <c r="BJ55" s="324"/>
      <c r="BK55" s="324"/>
      <c r="BL55" s="324"/>
      <c r="BM55" s="324"/>
      <c r="BN55" s="324"/>
      <c r="BO55" s="324"/>
      <c r="BP55" s="324"/>
      <c r="BQ55" s="324"/>
      <c r="BR55" s="324"/>
      <c r="BS55" s="324"/>
      <c r="BT55" s="324"/>
      <c r="BU55" s="324"/>
      <c r="BV55" s="324"/>
      <c r="BW55" s="324"/>
      <c r="BX55" s="324"/>
      <c r="BY55" s="324"/>
    </row>
    <row r="56" spans="1:77" s="162" customFormat="1" ht="12.75">
      <c r="A56" s="204"/>
      <c r="B56" s="216"/>
      <c r="C56" s="216"/>
      <c r="D56" s="216"/>
      <c r="E56" s="216"/>
      <c r="F56" s="216"/>
      <c r="G56" s="216"/>
      <c r="H56" s="216"/>
      <c r="I56" s="239"/>
      <c r="J56" s="157"/>
      <c r="L56" s="744"/>
      <c r="M56" s="744"/>
      <c r="S56" s="324"/>
      <c r="T56" s="316"/>
      <c r="U56" s="316"/>
      <c r="V56" s="315"/>
      <c r="W56" s="310"/>
      <c r="X56" s="310"/>
      <c r="Y56" s="310"/>
      <c r="Z56" s="310"/>
      <c r="AA56" s="310"/>
      <c r="AB56" s="301"/>
      <c r="AC56" s="310"/>
      <c r="AD56" s="310"/>
      <c r="AE56" s="310"/>
      <c r="AF56" s="310"/>
      <c r="AG56" s="310"/>
      <c r="AH56" s="310"/>
      <c r="AI56" s="324"/>
      <c r="AJ56" s="324"/>
      <c r="AK56" s="324"/>
      <c r="AL56" s="324"/>
      <c r="AM56" s="324"/>
      <c r="AN56" s="324"/>
      <c r="AO56" s="310"/>
      <c r="AP56" s="310"/>
      <c r="AQ56" s="323"/>
      <c r="AR56" s="324"/>
      <c r="AS56" s="324"/>
      <c r="AT56" s="324"/>
      <c r="AU56" s="324"/>
      <c r="AV56" s="324"/>
      <c r="AW56" s="324"/>
      <c r="AX56" s="324"/>
      <c r="AY56" s="324"/>
      <c r="AZ56" s="324"/>
      <c r="BA56" s="324"/>
      <c r="BB56" s="324"/>
      <c r="BC56" s="324"/>
      <c r="BD56" s="324"/>
      <c r="BE56" s="324"/>
      <c r="BF56" s="324"/>
      <c r="BG56" s="324"/>
      <c r="BH56" s="324"/>
      <c r="BI56" s="324"/>
      <c r="BJ56" s="324"/>
      <c r="BK56" s="324"/>
      <c r="BL56" s="324"/>
      <c r="BM56" s="324"/>
      <c r="BN56" s="324"/>
      <c r="BO56" s="324"/>
      <c r="BP56" s="324"/>
      <c r="BQ56" s="324"/>
      <c r="BR56" s="324"/>
      <c r="BS56" s="324"/>
      <c r="BT56" s="324"/>
      <c r="BU56" s="324"/>
      <c r="BV56" s="324"/>
      <c r="BW56" s="324"/>
      <c r="BX56" s="324"/>
      <c r="BY56" s="324"/>
    </row>
    <row r="57" spans="1:77" s="162" customFormat="1" ht="12.75">
      <c r="A57" s="204"/>
      <c r="B57" s="216"/>
      <c r="C57" s="216"/>
      <c r="D57" s="216"/>
      <c r="E57" s="216"/>
      <c r="F57" s="216"/>
      <c r="G57" s="216"/>
      <c r="H57" s="216"/>
      <c r="I57" s="239"/>
      <c r="J57" s="157"/>
      <c r="L57" s="744"/>
      <c r="M57" s="744"/>
      <c r="S57" s="324"/>
      <c r="T57" s="316"/>
      <c r="U57" s="316"/>
      <c r="V57" s="315"/>
      <c r="W57" s="310"/>
      <c r="X57" s="310"/>
      <c r="Y57" s="310"/>
      <c r="Z57" s="310"/>
      <c r="AA57" s="310"/>
      <c r="AB57" s="301"/>
      <c r="AC57" s="310"/>
      <c r="AD57" s="310"/>
      <c r="AE57" s="310"/>
      <c r="AF57" s="310"/>
      <c r="AG57" s="310"/>
      <c r="AH57" s="310"/>
      <c r="AI57" s="324"/>
      <c r="AJ57" s="324"/>
      <c r="AK57" s="324"/>
      <c r="AL57" s="324"/>
      <c r="AM57" s="324"/>
      <c r="AN57" s="324"/>
      <c r="AO57" s="310"/>
      <c r="AP57" s="310"/>
      <c r="AQ57" s="323"/>
      <c r="AR57" s="324"/>
      <c r="AS57" s="324"/>
      <c r="AT57" s="324"/>
      <c r="AU57" s="324"/>
      <c r="AV57" s="324"/>
      <c r="AW57" s="324"/>
      <c r="AX57" s="324"/>
      <c r="AY57" s="324"/>
      <c r="AZ57" s="324"/>
      <c r="BA57" s="324"/>
      <c r="BB57" s="324"/>
      <c r="BC57" s="324"/>
      <c r="BD57" s="324"/>
      <c r="BE57" s="324"/>
      <c r="BF57" s="324"/>
      <c r="BG57" s="324"/>
      <c r="BH57" s="324"/>
      <c r="BI57" s="324"/>
      <c r="BJ57" s="324"/>
      <c r="BK57" s="324"/>
      <c r="BL57" s="324"/>
      <c r="BM57" s="324"/>
      <c r="BN57" s="324"/>
      <c r="BO57" s="324"/>
      <c r="BP57" s="324"/>
      <c r="BQ57" s="324"/>
      <c r="BR57" s="324"/>
      <c r="BS57" s="324"/>
      <c r="BT57" s="324"/>
      <c r="BU57" s="324"/>
      <c r="BV57" s="324"/>
      <c r="BW57" s="324"/>
      <c r="BX57" s="324"/>
      <c r="BY57" s="324"/>
    </row>
    <row r="58" spans="1:77" s="162" customFormat="1" ht="12.75">
      <c r="A58" s="204"/>
      <c r="B58" s="216"/>
      <c r="C58" s="216"/>
      <c r="D58" s="216"/>
      <c r="E58" s="216"/>
      <c r="F58" s="216"/>
      <c r="G58" s="216"/>
      <c r="H58" s="216"/>
      <c r="I58" s="239"/>
      <c r="J58" s="157"/>
      <c r="L58" s="744"/>
      <c r="M58" s="744"/>
      <c r="S58" s="324"/>
      <c r="T58" s="316"/>
      <c r="U58" s="316"/>
      <c r="V58" s="315"/>
      <c r="W58" s="310"/>
      <c r="X58" s="310"/>
      <c r="Y58" s="310"/>
      <c r="Z58" s="310"/>
      <c r="AA58" s="310"/>
      <c r="AB58" s="301"/>
      <c r="AC58" s="310"/>
      <c r="AD58" s="310"/>
      <c r="AE58" s="310"/>
      <c r="AF58" s="310"/>
      <c r="AG58" s="310"/>
      <c r="AH58" s="310"/>
      <c r="AI58" s="324"/>
      <c r="AJ58" s="324"/>
      <c r="AK58" s="324"/>
      <c r="AL58" s="324"/>
      <c r="AM58" s="324"/>
      <c r="AN58" s="324"/>
      <c r="AO58" s="310"/>
      <c r="AP58" s="310"/>
      <c r="AQ58" s="323"/>
      <c r="AR58" s="324"/>
      <c r="AS58" s="324"/>
      <c r="AT58" s="324"/>
      <c r="AU58" s="324"/>
      <c r="AV58" s="324"/>
      <c r="AW58" s="324"/>
      <c r="AX58" s="324"/>
      <c r="AY58" s="324"/>
      <c r="AZ58" s="324"/>
      <c r="BA58" s="324"/>
      <c r="BB58" s="324"/>
      <c r="BC58" s="324"/>
      <c r="BD58" s="324"/>
      <c r="BE58" s="324"/>
      <c r="BF58" s="324"/>
      <c r="BG58" s="324"/>
      <c r="BH58" s="324"/>
      <c r="BI58" s="324"/>
      <c r="BJ58" s="324"/>
      <c r="BK58" s="324"/>
      <c r="BL58" s="324"/>
      <c r="BM58" s="324"/>
      <c r="BN58" s="324"/>
      <c r="BO58" s="324"/>
      <c r="BP58" s="324"/>
      <c r="BQ58" s="324"/>
      <c r="BR58" s="324"/>
      <c r="BS58" s="324"/>
      <c r="BT58" s="324"/>
      <c r="BU58" s="324"/>
      <c r="BV58" s="324"/>
      <c r="BW58" s="324"/>
      <c r="BX58" s="324"/>
      <c r="BY58" s="324"/>
    </row>
    <row r="59" spans="1:77" s="162" customFormat="1" ht="12.75">
      <c r="A59" s="204"/>
      <c r="B59" s="216"/>
      <c r="C59" s="216"/>
      <c r="D59" s="216"/>
      <c r="E59" s="216"/>
      <c r="F59" s="216"/>
      <c r="G59" s="216"/>
      <c r="H59" s="216"/>
      <c r="I59" s="239"/>
      <c r="J59" s="157"/>
      <c r="L59" s="744"/>
      <c r="M59" s="744"/>
      <c r="S59" s="324"/>
      <c r="T59" s="316"/>
      <c r="U59" s="316"/>
      <c r="V59" s="315"/>
      <c r="W59" s="310"/>
      <c r="X59" s="310"/>
      <c r="Y59" s="310"/>
      <c r="Z59" s="310"/>
      <c r="AA59" s="310"/>
      <c r="AB59" s="301"/>
      <c r="AC59" s="310"/>
      <c r="AD59" s="310"/>
      <c r="AE59" s="310"/>
      <c r="AF59" s="310"/>
      <c r="AG59" s="310"/>
      <c r="AH59" s="310"/>
      <c r="AI59" s="324"/>
      <c r="AJ59" s="324"/>
      <c r="AK59" s="324"/>
      <c r="AL59" s="324"/>
      <c r="AM59" s="324"/>
      <c r="AN59" s="324"/>
      <c r="AO59" s="305"/>
      <c r="AP59" s="305"/>
      <c r="AQ59" s="305"/>
      <c r="AR59" s="324"/>
      <c r="AS59" s="324"/>
      <c r="AT59" s="324"/>
      <c r="AU59" s="324"/>
      <c r="AV59" s="324"/>
      <c r="AW59" s="324"/>
      <c r="AX59" s="324"/>
      <c r="AY59" s="324"/>
      <c r="AZ59" s="324"/>
      <c r="BA59" s="324"/>
      <c r="BB59" s="324"/>
      <c r="BC59" s="324"/>
      <c r="BD59" s="324"/>
      <c r="BE59" s="324"/>
      <c r="BF59" s="324"/>
      <c r="BG59" s="324"/>
      <c r="BH59" s="324"/>
      <c r="BI59" s="324"/>
      <c r="BJ59" s="324"/>
      <c r="BK59" s="324"/>
      <c r="BL59" s="324"/>
      <c r="BM59" s="324"/>
      <c r="BN59" s="324"/>
      <c r="BO59" s="324"/>
      <c r="BP59" s="324"/>
      <c r="BQ59" s="324"/>
      <c r="BR59" s="324"/>
      <c r="BS59" s="324"/>
      <c r="BT59" s="324"/>
      <c r="BU59" s="324"/>
      <c r="BV59" s="324"/>
      <c r="BW59" s="324"/>
      <c r="BX59" s="324"/>
      <c r="BY59" s="324"/>
    </row>
    <row r="60" spans="1:77" s="162" customFormat="1" ht="12.75">
      <c r="A60" s="204"/>
      <c r="B60" s="216"/>
      <c r="C60" s="216"/>
      <c r="D60" s="216"/>
      <c r="E60" s="216"/>
      <c r="F60" s="216"/>
      <c r="G60" s="216"/>
      <c r="H60" s="216"/>
      <c r="I60" s="239"/>
      <c r="J60" s="157"/>
      <c r="L60" s="744"/>
      <c r="M60" s="744"/>
      <c r="S60" s="324"/>
      <c r="T60" s="316"/>
      <c r="U60" s="316"/>
      <c r="V60" s="315"/>
      <c r="W60" s="310"/>
      <c r="X60" s="310"/>
      <c r="Y60" s="310"/>
      <c r="Z60" s="310"/>
      <c r="AA60" s="310"/>
      <c r="AB60" s="301"/>
      <c r="AC60" s="310"/>
      <c r="AD60" s="310"/>
      <c r="AE60" s="310"/>
      <c r="AF60" s="310"/>
      <c r="AG60" s="310"/>
      <c r="AH60" s="310"/>
      <c r="AI60" s="324"/>
      <c r="AJ60" s="324"/>
      <c r="AK60" s="324"/>
      <c r="AL60" s="324"/>
      <c r="AM60" s="324"/>
      <c r="AN60" s="324"/>
      <c r="AO60" s="310"/>
      <c r="AP60" s="310"/>
      <c r="AQ60" s="323"/>
      <c r="AR60" s="324"/>
      <c r="AS60" s="324"/>
      <c r="AT60" s="324"/>
      <c r="AU60" s="324"/>
      <c r="AV60" s="324"/>
      <c r="AW60" s="324"/>
      <c r="AX60" s="324"/>
      <c r="AY60" s="324"/>
      <c r="AZ60" s="324"/>
      <c r="BA60" s="324"/>
      <c r="BB60" s="324"/>
      <c r="BC60" s="324"/>
      <c r="BD60" s="324"/>
      <c r="BE60" s="324"/>
      <c r="BF60" s="324"/>
      <c r="BG60" s="324"/>
      <c r="BH60" s="324"/>
      <c r="BI60" s="324"/>
      <c r="BJ60" s="324"/>
      <c r="BK60" s="324"/>
      <c r="BL60" s="324"/>
      <c r="BM60" s="324"/>
      <c r="BN60" s="324"/>
      <c r="BO60" s="324"/>
      <c r="BP60" s="324"/>
      <c r="BQ60" s="324"/>
      <c r="BR60" s="324"/>
      <c r="BS60" s="324"/>
      <c r="BT60" s="324"/>
      <c r="BU60" s="324"/>
      <c r="BV60" s="324"/>
      <c r="BW60" s="324"/>
      <c r="BX60" s="324"/>
      <c r="BY60" s="324"/>
    </row>
    <row r="61" spans="1:77" s="162" customFormat="1" ht="12.75">
      <c r="A61" s="204"/>
      <c r="B61" s="216"/>
      <c r="C61" s="216"/>
      <c r="D61" s="216"/>
      <c r="E61" s="216"/>
      <c r="F61" s="216"/>
      <c r="G61" s="216"/>
      <c r="H61" s="216"/>
      <c r="I61" s="239"/>
      <c r="J61" s="157"/>
      <c r="L61" s="744"/>
      <c r="M61" s="744"/>
      <c r="S61" s="324"/>
      <c r="T61" s="316"/>
      <c r="U61" s="316"/>
      <c r="V61" s="315"/>
      <c r="W61" s="310"/>
      <c r="X61" s="310"/>
      <c r="Y61" s="310"/>
      <c r="Z61" s="310"/>
      <c r="AA61" s="310"/>
      <c r="AB61" s="301"/>
      <c r="AC61" s="310"/>
      <c r="AD61" s="310"/>
      <c r="AE61" s="310"/>
      <c r="AF61" s="310"/>
      <c r="AG61" s="310"/>
      <c r="AH61" s="310"/>
      <c r="AI61" s="324"/>
      <c r="AJ61" s="324"/>
      <c r="AK61" s="324"/>
      <c r="AL61" s="324"/>
      <c r="AM61" s="324"/>
      <c r="AN61" s="324"/>
      <c r="AO61" s="310"/>
      <c r="AP61" s="310"/>
      <c r="AQ61" s="323"/>
      <c r="AR61" s="324"/>
      <c r="AS61" s="324"/>
      <c r="AT61" s="324"/>
      <c r="AU61" s="324"/>
      <c r="AV61" s="324"/>
      <c r="AW61" s="324"/>
      <c r="AX61" s="324"/>
      <c r="AY61" s="324"/>
      <c r="AZ61" s="324"/>
      <c r="BA61" s="324"/>
      <c r="BB61" s="324"/>
      <c r="BC61" s="324"/>
      <c r="BD61" s="324"/>
      <c r="BE61" s="324"/>
      <c r="BF61" s="324"/>
      <c r="BG61" s="324"/>
      <c r="BH61" s="324"/>
      <c r="BI61" s="324"/>
      <c r="BJ61" s="324"/>
      <c r="BK61" s="324"/>
      <c r="BL61" s="324"/>
      <c r="BM61" s="324"/>
      <c r="BN61" s="324"/>
      <c r="BO61" s="324"/>
      <c r="BP61" s="324"/>
      <c r="BQ61" s="324"/>
      <c r="BR61" s="324"/>
      <c r="BS61" s="324"/>
      <c r="BT61" s="324"/>
      <c r="BU61" s="324"/>
      <c r="BV61" s="324"/>
      <c r="BW61" s="324"/>
      <c r="BX61" s="324"/>
      <c r="BY61" s="324"/>
    </row>
    <row r="62" spans="1:77" s="162" customFormat="1" ht="12.75">
      <c r="A62" s="204"/>
      <c r="B62" s="216"/>
      <c r="C62" s="216"/>
      <c r="D62" s="216"/>
      <c r="E62" s="216"/>
      <c r="F62" s="216"/>
      <c r="G62" s="216"/>
      <c r="H62" s="216"/>
      <c r="I62" s="239"/>
      <c r="J62" s="157"/>
      <c r="L62" s="744"/>
      <c r="M62" s="744"/>
      <c r="S62" s="324"/>
      <c r="T62" s="316"/>
      <c r="U62" s="316"/>
      <c r="V62" s="315"/>
      <c r="W62" s="310"/>
      <c r="X62" s="310"/>
      <c r="Y62" s="310"/>
      <c r="Z62" s="310"/>
      <c r="AA62" s="310"/>
      <c r="AB62" s="301"/>
      <c r="AC62" s="310"/>
      <c r="AD62" s="310"/>
      <c r="AE62" s="310"/>
      <c r="AF62" s="310"/>
      <c r="AG62" s="310"/>
      <c r="AH62" s="310"/>
      <c r="AI62" s="324"/>
      <c r="AJ62" s="324"/>
      <c r="AK62" s="324"/>
      <c r="AL62" s="324"/>
      <c r="AM62" s="324"/>
      <c r="AN62" s="324"/>
      <c r="AO62" s="310"/>
      <c r="AP62" s="310"/>
      <c r="AQ62" s="323"/>
      <c r="AR62" s="324"/>
      <c r="AS62" s="324"/>
      <c r="AT62" s="324"/>
      <c r="AU62" s="324"/>
      <c r="AV62" s="324"/>
      <c r="AW62" s="324"/>
      <c r="AX62" s="324"/>
      <c r="AY62" s="324"/>
      <c r="AZ62" s="324"/>
      <c r="BA62" s="324"/>
      <c r="BB62" s="324"/>
      <c r="BC62" s="324"/>
      <c r="BD62" s="324"/>
      <c r="BE62" s="324"/>
      <c r="BF62" s="324"/>
      <c r="BG62" s="324"/>
      <c r="BH62" s="324"/>
      <c r="BI62" s="324"/>
      <c r="BJ62" s="324"/>
      <c r="BK62" s="324"/>
      <c r="BL62" s="324"/>
      <c r="BM62" s="324"/>
      <c r="BN62" s="324"/>
      <c r="BO62" s="324"/>
      <c r="BP62" s="324"/>
      <c r="BQ62" s="324"/>
      <c r="BR62" s="324"/>
      <c r="BS62" s="324"/>
      <c r="BT62" s="324"/>
      <c r="BU62" s="324"/>
      <c r="BV62" s="324"/>
      <c r="BW62" s="324"/>
      <c r="BX62" s="324"/>
      <c r="BY62" s="324"/>
    </row>
    <row r="63" spans="1:77" s="162" customFormat="1" ht="12.75">
      <c r="A63" s="204"/>
      <c r="B63" s="216"/>
      <c r="C63" s="216"/>
      <c r="D63" s="216"/>
      <c r="E63" s="216"/>
      <c r="F63" s="216"/>
      <c r="G63" s="216"/>
      <c r="H63" s="216"/>
      <c r="I63" s="239"/>
      <c r="J63" s="157"/>
      <c r="L63" s="744"/>
      <c r="M63" s="744"/>
      <c r="S63" s="324"/>
      <c r="T63" s="316"/>
      <c r="U63" s="316"/>
      <c r="V63" s="315"/>
      <c r="W63" s="310"/>
      <c r="X63" s="310"/>
      <c r="Y63" s="310"/>
      <c r="Z63" s="310"/>
      <c r="AA63" s="310"/>
      <c r="AB63" s="301"/>
      <c r="AC63" s="310"/>
      <c r="AD63" s="310"/>
      <c r="AE63" s="310"/>
      <c r="AF63" s="310"/>
      <c r="AG63" s="310"/>
      <c r="AH63" s="310"/>
      <c r="AI63" s="324"/>
      <c r="AJ63" s="324"/>
      <c r="AK63" s="324"/>
      <c r="AL63" s="324"/>
      <c r="AM63" s="324"/>
      <c r="AN63" s="324"/>
      <c r="AO63" s="310"/>
      <c r="AP63" s="310"/>
      <c r="AQ63" s="323"/>
      <c r="AR63" s="324"/>
      <c r="AS63" s="324"/>
      <c r="AT63" s="324"/>
      <c r="AU63" s="324"/>
      <c r="AV63" s="324"/>
      <c r="AW63" s="324"/>
      <c r="AX63" s="324"/>
      <c r="AY63" s="324"/>
      <c r="AZ63" s="324"/>
      <c r="BA63" s="324"/>
      <c r="BB63" s="324"/>
      <c r="BC63" s="324"/>
      <c r="BD63" s="324"/>
      <c r="BE63" s="324"/>
      <c r="BF63" s="324"/>
      <c r="BG63" s="324"/>
      <c r="BH63" s="324"/>
      <c r="BI63" s="324"/>
      <c r="BJ63" s="324"/>
      <c r="BK63" s="324"/>
      <c r="BL63" s="324"/>
      <c r="BM63" s="324"/>
      <c r="BN63" s="324"/>
      <c r="BO63" s="324"/>
      <c r="BP63" s="324"/>
      <c r="BQ63" s="324"/>
      <c r="BR63" s="324"/>
      <c r="BS63" s="324"/>
      <c r="BT63" s="324"/>
      <c r="BU63" s="324"/>
      <c r="BV63" s="324"/>
      <c r="BW63" s="324"/>
      <c r="BX63" s="324"/>
      <c r="BY63" s="324"/>
    </row>
    <row r="64" spans="1:77" s="162" customFormat="1" ht="12.75">
      <c r="A64" s="204"/>
      <c r="B64" s="216"/>
      <c r="C64" s="216"/>
      <c r="D64" s="216"/>
      <c r="E64" s="216"/>
      <c r="F64" s="216"/>
      <c r="G64" s="216"/>
      <c r="H64" s="216"/>
      <c r="I64" s="239"/>
      <c r="J64" s="157"/>
      <c r="L64" s="744"/>
      <c r="M64" s="744"/>
      <c r="S64" s="324"/>
      <c r="T64" s="316"/>
      <c r="U64" s="316"/>
      <c r="V64" s="315"/>
      <c r="W64" s="310"/>
      <c r="X64" s="310"/>
      <c r="Y64" s="310"/>
      <c r="Z64" s="310"/>
      <c r="AA64" s="310"/>
      <c r="AB64" s="301"/>
      <c r="AC64" s="310"/>
      <c r="AD64" s="310"/>
      <c r="AE64" s="310"/>
      <c r="AF64" s="310"/>
      <c r="AG64" s="310"/>
      <c r="AH64" s="310"/>
      <c r="AI64" s="324"/>
      <c r="AJ64" s="324"/>
      <c r="AK64" s="324"/>
      <c r="AL64" s="324"/>
      <c r="AM64" s="324"/>
      <c r="AN64" s="324"/>
      <c r="AO64" s="310"/>
      <c r="AP64" s="310"/>
      <c r="AQ64" s="323"/>
      <c r="AR64" s="324"/>
      <c r="AS64" s="324"/>
      <c r="AT64" s="324"/>
      <c r="AU64" s="324"/>
      <c r="AV64" s="324"/>
      <c r="AW64" s="324"/>
      <c r="AX64" s="324"/>
      <c r="AY64" s="324"/>
      <c r="AZ64" s="324"/>
      <c r="BA64" s="324"/>
      <c r="BB64" s="324"/>
      <c r="BC64" s="324"/>
      <c r="BD64" s="324"/>
      <c r="BE64" s="324"/>
      <c r="BF64" s="324"/>
      <c r="BG64" s="324"/>
      <c r="BH64" s="324"/>
      <c r="BI64" s="324"/>
      <c r="BJ64" s="324"/>
      <c r="BK64" s="324"/>
      <c r="BL64" s="324"/>
      <c r="BM64" s="324"/>
      <c r="BN64" s="324"/>
      <c r="BO64" s="324"/>
      <c r="BP64" s="324"/>
      <c r="BQ64" s="324"/>
      <c r="BR64" s="324"/>
      <c r="BS64" s="324"/>
      <c r="BT64" s="324"/>
      <c r="BU64" s="324"/>
      <c r="BV64" s="324"/>
      <c r="BW64" s="324"/>
      <c r="BX64" s="324"/>
      <c r="BY64" s="324"/>
    </row>
    <row r="65" spans="1:77" s="162" customFormat="1" ht="12.75">
      <c r="A65" s="204"/>
      <c r="B65" s="216"/>
      <c r="C65" s="216"/>
      <c r="D65" s="216"/>
      <c r="E65" s="216"/>
      <c r="F65" s="216"/>
      <c r="G65" s="216"/>
      <c r="H65" s="216"/>
      <c r="I65" s="239"/>
      <c r="J65" s="157"/>
      <c r="L65" s="744"/>
      <c r="M65" s="744"/>
      <c r="S65" s="324"/>
      <c r="T65" s="316"/>
      <c r="U65" s="316"/>
      <c r="V65" s="315"/>
      <c r="W65" s="310"/>
      <c r="X65" s="310"/>
      <c r="Y65" s="310"/>
      <c r="Z65" s="310"/>
      <c r="AA65" s="310"/>
      <c r="AB65" s="301"/>
      <c r="AC65" s="310"/>
      <c r="AD65" s="310"/>
      <c r="AE65" s="310"/>
      <c r="AF65" s="310"/>
      <c r="AG65" s="310"/>
      <c r="AH65" s="310"/>
      <c r="AI65" s="324"/>
      <c r="AJ65" s="324"/>
      <c r="AK65" s="324"/>
      <c r="AL65" s="324"/>
      <c r="AM65" s="324"/>
      <c r="AN65" s="324"/>
      <c r="AO65" s="310"/>
      <c r="AP65" s="310"/>
      <c r="AQ65" s="323"/>
      <c r="AR65" s="324"/>
      <c r="AS65" s="324"/>
      <c r="AT65" s="324"/>
      <c r="AU65" s="324"/>
      <c r="AV65" s="324"/>
      <c r="AW65" s="324"/>
      <c r="AX65" s="324"/>
      <c r="AY65" s="324"/>
      <c r="AZ65" s="324"/>
      <c r="BA65" s="324"/>
      <c r="BB65" s="324"/>
      <c r="BC65" s="324"/>
      <c r="BD65" s="324"/>
      <c r="BE65" s="324"/>
      <c r="BF65" s="324"/>
      <c r="BG65" s="324"/>
      <c r="BH65" s="324"/>
      <c r="BI65" s="324"/>
      <c r="BJ65" s="324"/>
      <c r="BK65" s="324"/>
      <c r="BL65" s="324"/>
      <c r="BM65" s="324"/>
      <c r="BN65" s="324"/>
      <c r="BO65" s="324"/>
      <c r="BP65" s="324"/>
      <c r="BQ65" s="324"/>
      <c r="BR65" s="324"/>
      <c r="BS65" s="324"/>
      <c r="BT65" s="324"/>
      <c r="BU65" s="324"/>
      <c r="BV65" s="324"/>
      <c r="BW65" s="324"/>
      <c r="BX65" s="324"/>
      <c r="BY65" s="324"/>
    </row>
    <row r="66" spans="1:77" s="162" customFormat="1" ht="12.75">
      <c r="A66" s="204"/>
      <c r="B66" s="216"/>
      <c r="C66" s="216"/>
      <c r="D66" s="216"/>
      <c r="E66" s="216"/>
      <c r="F66" s="216"/>
      <c r="G66" s="216"/>
      <c r="H66" s="216"/>
      <c r="I66" s="239"/>
      <c r="J66" s="157"/>
      <c r="L66" s="744"/>
      <c r="M66" s="744"/>
      <c r="S66" s="324"/>
      <c r="T66" s="316"/>
      <c r="U66" s="316"/>
      <c r="V66" s="315"/>
      <c r="W66" s="310"/>
      <c r="X66" s="310"/>
      <c r="Y66" s="310"/>
      <c r="Z66" s="310"/>
      <c r="AA66" s="310"/>
      <c r="AB66" s="301"/>
      <c r="AC66" s="310"/>
      <c r="AD66" s="310"/>
      <c r="AE66" s="310"/>
      <c r="AF66" s="310"/>
      <c r="AG66" s="310"/>
      <c r="AH66" s="310"/>
      <c r="AI66" s="324"/>
      <c r="AJ66" s="324"/>
      <c r="AK66" s="324"/>
      <c r="AL66" s="324"/>
      <c r="AM66" s="324"/>
      <c r="AN66" s="324"/>
      <c r="AO66" s="310"/>
      <c r="AP66" s="310"/>
      <c r="AQ66" s="323"/>
      <c r="AR66" s="324"/>
      <c r="AS66" s="324"/>
      <c r="AT66" s="324"/>
      <c r="AU66" s="324"/>
      <c r="AV66" s="324"/>
      <c r="AW66" s="324"/>
      <c r="AX66" s="324"/>
      <c r="AY66" s="324"/>
      <c r="AZ66" s="324"/>
      <c r="BA66" s="324"/>
      <c r="BB66" s="324"/>
      <c r="BC66" s="324"/>
      <c r="BD66" s="324"/>
      <c r="BE66" s="324"/>
      <c r="BF66" s="324"/>
      <c r="BG66" s="324"/>
      <c r="BH66" s="324"/>
      <c r="BI66" s="324"/>
      <c r="BJ66" s="324"/>
      <c r="BK66" s="324"/>
      <c r="BL66" s="324"/>
      <c r="BM66" s="324"/>
      <c r="BN66" s="324"/>
      <c r="BO66" s="324"/>
      <c r="BP66" s="324"/>
      <c r="BQ66" s="324"/>
      <c r="BR66" s="324"/>
      <c r="BS66" s="324"/>
      <c r="BT66" s="324"/>
      <c r="BU66" s="324"/>
      <c r="BV66" s="324"/>
      <c r="BW66" s="324"/>
      <c r="BX66" s="324"/>
      <c r="BY66" s="324"/>
    </row>
    <row r="67" spans="1:77" s="162" customFormat="1" ht="12.75">
      <c r="A67" s="204"/>
      <c r="B67" s="216"/>
      <c r="C67" s="216"/>
      <c r="D67" s="216"/>
      <c r="E67" s="216"/>
      <c r="F67" s="216"/>
      <c r="G67" s="216"/>
      <c r="H67" s="216"/>
      <c r="I67" s="239"/>
      <c r="J67" s="157"/>
      <c r="L67" s="744"/>
      <c r="M67" s="744"/>
      <c r="S67" s="324"/>
      <c r="T67" s="316"/>
      <c r="U67" s="316"/>
      <c r="V67" s="315"/>
      <c r="W67" s="310"/>
      <c r="X67" s="310"/>
      <c r="Y67" s="310"/>
      <c r="Z67" s="310"/>
      <c r="AA67" s="310"/>
      <c r="AB67" s="301"/>
      <c r="AC67" s="310"/>
      <c r="AD67" s="310"/>
      <c r="AE67" s="310"/>
      <c r="AF67" s="310"/>
      <c r="AG67" s="310"/>
      <c r="AH67" s="310"/>
      <c r="AI67" s="324"/>
      <c r="AJ67" s="324"/>
      <c r="AK67" s="324"/>
      <c r="AL67" s="324"/>
      <c r="AM67" s="324"/>
      <c r="AN67" s="324"/>
      <c r="AO67" s="310"/>
      <c r="AP67" s="310"/>
      <c r="AQ67" s="323"/>
      <c r="AR67" s="324"/>
      <c r="AS67" s="324"/>
      <c r="AT67" s="324"/>
      <c r="AU67" s="324"/>
      <c r="AV67" s="324"/>
      <c r="AW67" s="324"/>
      <c r="AX67" s="324"/>
      <c r="AY67" s="324"/>
      <c r="AZ67" s="324"/>
      <c r="BA67" s="324"/>
      <c r="BB67" s="324"/>
      <c r="BC67" s="324"/>
      <c r="BD67" s="324"/>
      <c r="BE67" s="324"/>
      <c r="BF67" s="324"/>
      <c r="BG67" s="324"/>
      <c r="BH67" s="324"/>
      <c r="BI67" s="324"/>
      <c r="BJ67" s="324"/>
      <c r="BK67" s="324"/>
      <c r="BL67" s="324"/>
      <c r="BM67" s="324"/>
      <c r="BN67" s="324"/>
      <c r="BO67" s="324"/>
      <c r="BP67" s="324"/>
      <c r="BQ67" s="324"/>
      <c r="BR67" s="324"/>
      <c r="BS67" s="324"/>
      <c r="BT67" s="324"/>
      <c r="BU67" s="324"/>
      <c r="BV67" s="324"/>
      <c r="BW67" s="324"/>
      <c r="BX67" s="324"/>
      <c r="BY67" s="324"/>
    </row>
    <row r="68" spans="1:77" s="162" customFormat="1" ht="12.75">
      <c r="A68" s="204"/>
      <c r="B68" s="216"/>
      <c r="C68" s="216"/>
      <c r="D68" s="216"/>
      <c r="E68" s="216"/>
      <c r="F68" s="216"/>
      <c r="G68" s="216"/>
      <c r="H68" s="216"/>
      <c r="I68" s="239"/>
      <c r="J68" s="157"/>
      <c r="L68" s="744"/>
      <c r="M68" s="744"/>
      <c r="S68" s="324"/>
      <c r="T68" s="316"/>
      <c r="U68" s="316"/>
      <c r="V68" s="315"/>
      <c r="W68" s="310"/>
      <c r="X68" s="310"/>
      <c r="Y68" s="310"/>
      <c r="Z68" s="310"/>
      <c r="AA68" s="310"/>
      <c r="AB68" s="301"/>
      <c r="AC68" s="310"/>
      <c r="AD68" s="310"/>
      <c r="AE68" s="310"/>
      <c r="AF68" s="310"/>
      <c r="AG68" s="310"/>
      <c r="AH68" s="310"/>
      <c r="AI68" s="324"/>
      <c r="AJ68" s="324"/>
      <c r="AK68" s="324"/>
      <c r="AL68" s="324"/>
      <c r="AM68" s="324"/>
      <c r="AN68" s="324"/>
      <c r="AO68" s="310"/>
      <c r="AP68" s="310"/>
      <c r="AQ68" s="323"/>
      <c r="AR68" s="324"/>
      <c r="AS68" s="324"/>
      <c r="AT68" s="324"/>
      <c r="AU68" s="324"/>
      <c r="AV68" s="324"/>
      <c r="AW68" s="324"/>
      <c r="AX68" s="324"/>
      <c r="AY68" s="324"/>
      <c r="AZ68" s="324"/>
      <c r="BA68" s="324"/>
      <c r="BB68" s="324"/>
      <c r="BC68" s="324"/>
      <c r="BD68" s="324"/>
      <c r="BE68" s="324"/>
      <c r="BF68" s="324"/>
      <c r="BG68" s="324"/>
      <c r="BH68" s="324"/>
      <c r="BI68" s="324"/>
      <c r="BJ68" s="324"/>
      <c r="BK68" s="324"/>
      <c r="BL68" s="324"/>
      <c r="BM68" s="324"/>
      <c r="BN68" s="324"/>
      <c r="BO68" s="324"/>
      <c r="BP68" s="324"/>
      <c r="BQ68" s="324"/>
      <c r="BR68" s="324"/>
      <c r="BS68" s="324"/>
      <c r="BT68" s="324"/>
      <c r="BU68" s="324"/>
      <c r="BV68" s="324"/>
      <c r="BW68" s="324"/>
      <c r="BX68" s="324"/>
      <c r="BY68" s="324"/>
    </row>
    <row r="69" spans="1:77" s="162" customFormat="1" ht="12.75">
      <c r="A69" s="204"/>
      <c r="B69" s="216"/>
      <c r="C69" s="216"/>
      <c r="D69" s="216"/>
      <c r="E69" s="216"/>
      <c r="F69" s="216"/>
      <c r="G69" s="216"/>
      <c r="H69" s="216"/>
      <c r="I69" s="239"/>
      <c r="J69" s="157"/>
      <c r="L69" s="744"/>
      <c r="M69" s="744"/>
      <c r="S69" s="324"/>
      <c r="T69" s="316"/>
      <c r="U69" s="316"/>
      <c r="V69" s="315"/>
      <c r="W69" s="310"/>
      <c r="X69" s="310"/>
      <c r="Y69" s="310"/>
      <c r="Z69" s="310"/>
      <c r="AA69" s="310"/>
      <c r="AB69" s="301"/>
      <c r="AC69" s="310"/>
      <c r="AD69" s="310"/>
      <c r="AE69" s="310"/>
      <c r="AF69" s="310"/>
      <c r="AG69" s="310"/>
      <c r="AH69" s="310"/>
      <c r="AI69" s="324"/>
      <c r="AJ69" s="324"/>
      <c r="AK69" s="324"/>
      <c r="AL69" s="324"/>
      <c r="AM69" s="324"/>
      <c r="AN69" s="324"/>
      <c r="AO69" s="310"/>
      <c r="AP69" s="310"/>
      <c r="AQ69" s="323"/>
      <c r="AR69" s="324"/>
      <c r="AS69" s="324"/>
      <c r="AT69" s="324"/>
      <c r="AU69" s="324"/>
      <c r="AV69" s="324"/>
      <c r="AW69" s="324"/>
      <c r="AX69" s="324"/>
      <c r="AY69" s="324"/>
      <c r="AZ69" s="324"/>
      <c r="BA69" s="324"/>
      <c r="BB69" s="324"/>
      <c r="BC69" s="324"/>
      <c r="BD69" s="324"/>
      <c r="BE69" s="324"/>
      <c r="BF69" s="324"/>
      <c r="BG69" s="324"/>
      <c r="BH69" s="324"/>
      <c r="BI69" s="324"/>
      <c r="BJ69" s="324"/>
      <c r="BK69" s="324"/>
      <c r="BL69" s="324"/>
      <c r="BM69" s="324"/>
      <c r="BN69" s="324"/>
      <c r="BO69" s="324"/>
      <c r="BP69" s="324"/>
      <c r="BQ69" s="324"/>
      <c r="BR69" s="324"/>
      <c r="BS69" s="324"/>
      <c r="BT69" s="324"/>
      <c r="BU69" s="324"/>
      <c r="BV69" s="324"/>
      <c r="BW69" s="324"/>
      <c r="BX69" s="324"/>
      <c r="BY69" s="324"/>
    </row>
    <row r="70" spans="1:77" s="162" customFormat="1" ht="12.75">
      <c r="A70" s="204"/>
      <c r="B70" s="216"/>
      <c r="C70" s="216"/>
      <c r="D70" s="216"/>
      <c r="E70" s="216"/>
      <c r="F70" s="216"/>
      <c r="G70" s="216"/>
      <c r="H70" s="216"/>
      <c r="I70" s="239"/>
      <c r="J70" s="157"/>
      <c r="L70" s="744"/>
      <c r="M70" s="744"/>
      <c r="S70" s="324"/>
      <c r="T70" s="316"/>
      <c r="U70" s="316"/>
      <c r="V70" s="315"/>
      <c r="W70" s="310"/>
      <c r="X70" s="310"/>
      <c r="Y70" s="310"/>
      <c r="Z70" s="310"/>
      <c r="AA70" s="310"/>
      <c r="AB70" s="301"/>
      <c r="AC70" s="310"/>
      <c r="AD70" s="310"/>
      <c r="AE70" s="310"/>
      <c r="AF70" s="310"/>
      <c r="AG70" s="310"/>
      <c r="AH70" s="310"/>
      <c r="AI70" s="324"/>
      <c r="AJ70" s="324"/>
      <c r="AK70" s="324"/>
      <c r="AL70" s="324"/>
      <c r="AM70" s="324"/>
      <c r="AN70" s="324"/>
      <c r="AO70" s="310"/>
      <c r="AP70" s="310"/>
      <c r="AQ70" s="323"/>
      <c r="AR70" s="324"/>
      <c r="AS70" s="324"/>
      <c r="AT70" s="324"/>
      <c r="AU70" s="324"/>
      <c r="AV70" s="324"/>
      <c r="AW70" s="324"/>
      <c r="AX70" s="324"/>
      <c r="AY70" s="324"/>
      <c r="AZ70" s="324"/>
      <c r="BA70" s="324"/>
      <c r="BB70" s="324"/>
      <c r="BC70" s="324"/>
      <c r="BD70" s="324"/>
      <c r="BE70" s="324"/>
      <c r="BF70" s="324"/>
      <c r="BG70" s="324"/>
      <c r="BH70" s="324"/>
      <c r="BI70" s="324"/>
      <c r="BJ70" s="324"/>
      <c r="BK70" s="324"/>
      <c r="BL70" s="324"/>
      <c r="BM70" s="324"/>
      <c r="BN70" s="324"/>
      <c r="BO70" s="324"/>
      <c r="BP70" s="324"/>
      <c r="BQ70" s="324"/>
      <c r="BR70" s="324"/>
      <c r="BS70" s="324"/>
      <c r="BT70" s="324"/>
      <c r="BU70" s="324"/>
      <c r="BV70" s="324"/>
      <c r="BW70" s="324"/>
      <c r="BX70" s="324"/>
      <c r="BY70" s="324"/>
    </row>
    <row r="71" spans="1:77" s="162" customFormat="1" ht="12.75">
      <c r="A71" s="204"/>
      <c r="B71" s="216"/>
      <c r="C71" s="216"/>
      <c r="D71" s="216"/>
      <c r="E71" s="216"/>
      <c r="F71" s="216"/>
      <c r="G71" s="216"/>
      <c r="H71" s="216"/>
      <c r="I71" s="239"/>
      <c r="J71" s="157"/>
      <c r="L71" s="744"/>
      <c r="M71" s="744"/>
      <c r="S71" s="324"/>
      <c r="T71" s="316"/>
      <c r="U71" s="316"/>
      <c r="V71" s="315"/>
      <c r="W71" s="310"/>
      <c r="X71" s="310"/>
      <c r="Y71" s="310"/>
      <c r="Z71" s="310"/>
      <c r="AA71" s="310"/>
      <c r="AB71" s="301"/>
      <c r="AC71" s="310"/>
      <c r="AD71" s="310"/>
      <c r="AE71" s="310"/>
      <c r="AF71" s="310"/>
      <c r="AG71" s="310"/>
      <c r="AH71" s="310"/>
      <c r="AI71" s="324"/>
      <c r="AJ71" s="324"/>
      <c r="AK71" s="324"/>
      <c r="AL71" s="324"/>
      <c r="AM71" s="324"/>
      <c r="AN71" s="324"/>
      <c r="AO71" s="310"/>
      <c r="AP71" s="310"/>
      <c r="AQ71" s="323"/>
      <c r="AR71" s="324"/>
      <c r="AS71" s="324"/>
      <c r="AT71" s="324"/>
      <c r="AU71" s="324"/>
      <c r="AV71" s="324"/>
      <c r="AW71" s="324"/>
      <c r="AX71" s="324"/>
      <c r="AY71" s="324"/>
      <c r="AZ71" s="324"/>
      <c r="BA71" s="324"/>
      <c r="BB71" s="324"/>
      <c r="BC71" s="324"/>
      <c r="BD71" s="324"/>
      <c r="BE71" s="324"/>
      <c r="BF71" s="324"/>
      <c r="BG71" s="324"/>
      <c r="BH71" s="324"/>
      <c r="BI71" s="324"/>
      <c r="BJ71" s="324"/>
      <c r="BK71" s="324"/>
      <c r="BL71" s="324"/>
      <c r="BM71" s="324"/>
      <c r="BN71" s="324"/>
      <c r="BO71" s="324"/>
      <c r="BP71" s="324"/>
      <c r="BQ71" s="324"/>
      <c r="BR71" s="324"/>
      <c r="BS71" s="324"/>
      <c r="BT71" s="324"/>
      <c r="BU71" s="324"/>
      <c r="BV71" s="324"/>
      <c r="BW71" s="324"/>
      <c r="BX71" s="324"/>
      <c r="BY71" s="324"/>
    </row>
    <row r="72" spans="1:77" s="162" customFormat="1" ht="12.75">
      <c r="A72" s="204"/>
      <c r="B72" s="216"/>
      <c r="C72" s="216"/>
      <c r="D72" s="216"/>
      <c r="E72" s="216"/>
      <c r="F72" s="216"/>
      <c r="G72" s="216"/>
      <c r="H72" s="216"/>
      <c r="I72" s="239"/>
      <c r="J72" s="157"/>
      <c r="L72" s="744"/>
      <c r="M72" s="744"/>
      <c r="S72" s="324"/>
      <c r="T72" s="316"/>
      <c r="U72" s="316"/>
      <c r="V72" s="315"/>
      <c r="W72" s="310"/>
      <c r="X72" s="310"/>
      <c r="Y72" s="310"/>
      <c r="Z72" s="310"/>
      <c r="AA72" s="310"/>
      <c r="AB72" s="301"/>
      <c r="AC72" s="310"/>
      <c r="AD72" s="310"/>
      <c r="AE72" s="310"/>
      <c r="AF72" s="310"/>
      <c r="AG72" s="310"/>
      <c r="AH72" s="310"/>
      <c r="AI72" s="324"/>
      <c r="AJ72" s="324"/>
      <c r="AK72" s="324"/>
      <c r="AL72" s="324"/>
      <c r="AM72" s="324"/>
      <c r="AN72" s="324"/>
      <c r="AO72" s="310"/>
      <c r="AP72" s="310"/>
      <c r="AQ72" s="323"/>
      <c r="AR72" s="324"/>
      <c r="AS72" s="324"/>
      <c r="AT72" s="324"/>
      <c r="AU72" s="324"/>
      <c r="AV72" s="324"/>
      <c r="AW72" s="324"/>
      <c r="AX72" s="324"/>
      <c r="AY72" s="324"/>
      <c r="AZ72" s="324"/>
      <c r="BA72" s="324"/>
      <c r="BB72" s="324"/>
      <c r="BC72" s="324"/>
      <c r="BD72" s="324"/>
      <c r="BE72" s="324"/>
      <c r="BF72" s="324"/>
      <c r="BG72" s="324"/>
      <c r="BH72" s="324"/>
      <c r="BI72" s="324"/>
      <c r="BJ72" s="324"/>
      <c r="BK72" s="324"/>
      <c r="BL72" s="324"/>
      <c r="BM72" s="324"/>
      <c r="BN72" s="324"/>
      <c r="BO72" s="324"/>
      <c r="BP72" s="324"/>
      <c r="BQ72" s="324"/>
      <c r="BR72" s="324"/>
      <c r="BS72" s="324"/>
      <c r="BT72" s="324"/>
      <c r="BU72" s="324"/>
      <c r="BV72" s="324"/>
      <c r="BW72" s="324"/>
      <c r="BX72" s="324"/>
      <c r="BY72" s="324"/>
    </row>
    <row r="73" spans="1:77" s="162" customFormat="1" ht="12.75">
      <c r="A73" s="204"/>
      <c r="B73" s="216"/>
      <c r="C73" s="216"/>
      <c r="D73" s="216"/>
      <c r="E73" s="216"/>
      <c r="F73" s="216"/>
      <c r="G73" s="216"/>
      <c r="H73" s="216"/>
      <c r="I73" s="239"/>
      <c r="J73" s="157"/>
      <c r="L73" s="744"/>
      <c r="M73" s="744"/>
      <c r="S73" s="324"/>
      <c r="T73" s="316"/>
      <c r="U73" s="316"/>
      <c r="V73" s="315"/>
      <c r="W73" s="310"/>
      <c r="X73" s="310"/>
      <c r="Y73" s="310"/>
      <c r="Z73" s="310"/>
      <c r="AA73" s="310"/>
      <c r="AB73" s="301"/>
      <c r="AC73" s="310"/>
      <c r="AD73" s="310"/>
      <c r="AE73" s="310"/>
      <c r="AF73" s="310"/>
      <c r="AG73" s="310"/>
      <c r="AH73" s="310"/>
      <c r="AI73" s="324"/>
      <c r="AJ73" s="324"/>
      <c r="AK73" s="324"/>
      <c r="AL73" s="324"/>
      <c r="AM73" s="324"/>
      <c r="AN73" s="324"/>
      <c r="AO73" s="310"/>
      <c r="AP73" s="310"/>
      <c r="AQ73" s="323"/>
      <c r="AR73" s="324"/>
      <c r="AS73" s="324"/>
      <c r="AT73" s="324"/>
      <c r="AU73" s="324"/>
      <c r="AV73" s="324"/>
      <c r="AW73" s="324"/>
      <c r="AX73" s="324"/>
      <c r="AY73" s="324"/>
      <c r="AZ73" s="324"/>
      <c r="BA73" s="324"/>
      <c r="BB73" s="324"/>
      <c r="BC73" s="324"/>
      <c r="BD73" s="324"/>
      <c r="BE73" s="324"/>
      <c r="BF73" s="324"/>
      <c r="BG73" s="324"/>
      <c r="BH73" s="324"/>
      <c r="BI73" s="324"/>
      <c r="BJ73" s="324"/>
      <c r="BK73" s="324"/>
      <c r="BL73" s="324"/>
      <c r="BM73" s="324"/>
      <c r="BN73" s="324"/>
      <c r="BO73" s="324"/>
      <c r="BP73" s="324"/>
      <c r="BQ73" s="324"/>
      <c r="BR73" s="324"/>
      <c r="BS73" s="324"/>
      <c r="BT73" s="324"/>
      <c r="BU73" s="324"/>
      <c r="BV73" s="324"/>
      <c r="BW73" s="324"/>
      <c r="BX73" s="324"/>
      <c r="BY73" s="324"/>
    </row>
    <row r="74" spans="1:77" s="162" customFormat="1" ht="12.75">
      <c r="A74" s="204"/>
      <c r="B74" s="216"/>
      <c r="C74" s="216"/>
      <c r="D74" s="216"/>
      <c r="E74" s="216"/>
      <c r="F74" s="216"/>
      <c r="G74" s="216"/>
      <c r="H74" s="216"/>
      <c r="I74" s="239"/>
      <c r="J74" s="157"/>
      <c r="L74" s="744"/>
      <c r="M74" s="744"/>
      <c r="S74" s="324"/>
      <c r="T74" s="316"/>
      <c r="U74" s="316"/>
      <c r="V74" s="315"/>
      <c r="W74" s="310"/>
      <c r="X74" s="310"/>
      <c r="Y74" s="310"/>
      <c r="Z74" s="310"/>
      <c r="AA74" s="310"/>
      <c r="AB74" s="301"/>
      <c r="AC74" s="310"/>
      <c r="AD74" s="310"/>
      <c r="AE74" s="310"/>
      <c r="AF74" s="310"/>
      <c r="AG74" s="310"/>
      <c r="AH74" s="310"/>
      <c r="AI74" s="324"/>
      <c r="AJ74" s="324"/>
      <c r="AK74" s="324"/>
      <c r="AL74" s="324"/>
      <c r="AM74" s="324"/>
      <c r="AN74" s="324"/>
      <c r="AO74" s="310"/>
      <c r="AP74" s="310"/>
      <c r="AQ74" s="323"/>
      <c r="AR74" s="324"/>
      <c r="AS74" s="324"/>
      <c r="AT74" s="324"/>
      <c r="AU74" s="324"/>
      <c r="AV74" s="324"/>
      <c r="AW74" s="324"/>
      <c r="AX74" s="324"/>
      <c r="AY74" s="324"/>
      <c r="AZ74" s="324"/>
      <c r="BA74" s="324"/>
      <c r="BB74" s="324"/>
      <c r="BC74" s="324"/>
      <c r="BD74" s="324"/>
      <c r="BE74" s="324"/>
      <c r="BF74" s="324"/>
      <c r="BG74" s="324"/>
      <c r="BH74" s="324"/>
      <c r="BI74" s="324"/>
      <c r="BJ74" s="324"/>
      <c r="BK74" s="324"/>
      <c r="BL74" s="324"/>
      <c r="BM74" s="324"/>
      <c r="BN74" s="324"/>
      <c r="BO74" s="324"/>
      <c r="BP74" s="324"/>
      <c r="BQ74" s="324"/>
      <c r="BR74" s="324"/>
      <c r="BS74" s="324"/>
      <c r="BT74" s="324"/>
      <c r="BU74" s="324"/>
      <c r="BV74" s="324"/>
      <c r="BW74" s="324"/>
      <c r="BX74" s="324"/>
      <c r="BY74" s="324"/>
    </row>
    <row r="75" spans="1:77" s="162" customFormat="1" ht="12.75">
      <c r="A75" s="204"/>
      <c r="B75" s="216"/>
      <c r="C75" s="216"/>
      <c r="D75" s="216"/>
      <c r="E75" s="216"/>
      <c r="F75" s="216"/>
      <c r="G75" s="216"/>
      <c r="H75" s="216"/>
      <c r="I75" s="239"/>
      <c r="J75" s="157"/>
      <c r="L75" s="744"/>
      <c r="M75" s="744"/>
      <c r="S75" s="324"/>
      <c r="T75" s="316"/>
      <c r="U75" s="316"/>
      <c r="V75" s="315"/>
      <c r="W75" s="310"/>
      <c r="X75" s="310"/>
      <c r="Y75" s="310"/>
      <c r="Z75" s="310"/>
      <c r="AA75" s="310"/>
      <c r="AB75" s="301"/>
      <c r="AC75" s="310"/>
      <c r="AD75" s="310"/>
      <c r="AE75" s="310"/>
      <c r="AF75" s="310"/>
      <c r="AG75" s="310"/>
      <c r="AH75" s="310"/>
      <c r="AI75" s="324"/>
      <c r="AJ75" s="324"/>
      <c r="AK75" s="324"/>
      <c r="AL75" s="324"/>
      <c r="AM75" s="324"/>
      <c r="AN75" s="324"/>
      <c r="AO75" s="310"/>
      <c r="AP75" s="310"/>
      <c r="AQ75" s="323"/>
      <c r="AR75" s="324"/>
      <c r="AS75" s="324"/>
      <c r="AT75" s="324"/>
      <c r="AU75" s="324"/>
      <c r="AV75" s="324"/>
      <c r="AW75" s="324"/>
      <c r="AX75" s="324"/>
      <c r="AY75" s="324"/>
      <c r="AZ75" s="324"/>
      <c r="BA75" s="324"/>
      <c r="BB75" s="324"/>
      <c r="BC75" s="324"/>
      <c r="BD75" s="324"/>
      <c r="BE75" s="324"/>
      <c r="BF75" s="324"/>
      <c r="BG75" s="324"/>
      <c r="BH75" s="324"/>
      <c r="BI75" s="324"/>
      <c r="BJ75" s="324"/>
      <c r="BK75" s="324"/>
      <c r="BL75" s="324"/>
      <c r="BM75" s="324"/>
      <c r="BN75" s="324"/>
      <c r="BO75" s="324"/>
      <c r="BP75" s="324"/>
      <c r="BQ75" s="324"/>
      <c r="BR75" s="324"/>
      <c r="BS75" s="324"/>
      <c r="BT75" s="324"/>
      <c r="BU75" s="324"/>
      <c r="BV75" s="324"/>
      <c r="BW75" s="324"/>
      <c r="BX75" s="324"/>
      <c r="BY75" s="324"/>
    </row>
    <row r="76" spans="1:77" s="162" customFormat="1" ht="40.5" customHeight="1">
      <c r="A76" s="204"/>
      <c r="B76" s="216"/>
      <c r="C76" s="216"/>
      <c r="D76" s="216"/>
      <c r="E76" s="216"/>
      <c r="F76" s="216"/>
      <c r="G76" s="216"/>
      <c r="H76" s="216"/>
      <c r="I76" s="239"/>
      <c r="J76" s="157"/>
      <c r="L76" s="744"/>
      <c r="M76" s="744"/>
      <c r="S76" s="324"/>
      <c r="T76" s="316"/>
      <c r="U76" s="316"/>
      <c r="V76" s="315"/>
      <c r="W76" s="310"/>
      <c r="X76" s="310"/>
      <c r="Y76" s="310"/>
      <c r="Z76" s="310"/>
      <c r="AA76" s="310"/>
      <c r="AB76" s="301"/>
      <c r="AC76" s="310"/>
      <c r="AD76" s="310"/>
      <c r="AE76" s="310"/>
      <c r="AF76" s="310"/>
      <c r="AG76" s="310"/>
      <c r="AH76" s="310"/>
      <c r="AI76" s="324"/>
      <c r="AJ76" s="324"/>
      <c r="AK76" s="324"/>
      <c r="AL76" s="324"/>
      <c r="AM76" s="324"/>
      <c r="AN76" s="324"/>
      <c r="AO76" s="310"/>
      <c r="AP76" s="310"/>
      <c r="AQ76" s="323"/>
      <c r="AR76" s="324"/>
      <c r="AS76" s="324"/>
      <c r="AT76" s="324"/>
      <c r="AU76" s="324"/>
      <c r="AV76" s="324"/>
      <c r="AW76" s="324"/>
      <c r="AX76" s="324"/>
      <c r="AY76" s="324"/>
      <c r="AZ76" s="324"/>
      <c r="BA76" s="324"/>
      <c r="BB76" s="324"/>
      <c r="BC76" s="324"/>
      <c r="BD76" s="324"/>
      <c r="BE76" s="324"/>
      <c r="BF76" s="324"/>
      <c r="BG76" s="324"/>
      <c r="BH76" s="324"/>
      <c r="BI76" s="324"/>
      <c r="BJ76" s="324"/>
      <c r="BK76" s="324"/>
      <c r="BL76" s="324"/>
      <c r="BM76" s="324"/>
      <c r="BN76" s="324"/>
      <c r="BO76" s="324"/>
      <c r="BP76" s="324"/>
      <c r="BQ76" s="324"/>
      <c r="BR76" s="324"/>
      <c r="BS76" s="324"/>
      <c r="BT76" s="324"/>
      <c r="BU76" s="324"/>
      <c r="BV76" s="324"/>
      <c r="BW76" s="324"/>
      <c r="BX76" s="324"/>
      <c r="BY76" s="324"/>
    </row>
    <row r="77" spans="1:77" s="162" customFormat="1" ht="12.75">
      <c r="A77" s="204"/>
      <c r="B77" s="216"/>
      <c r="C77" s="216"/>
      <c r="D77" s="216"/>
      <c r="E77" s="216"/>
      <c r="F77" s="216"/>
      <c r="G77" s="216"/>
      <c r="H77" s="216"/>
      <c r="I77" s="239"/>
      <c r="J77" s="157"/>
      <c r="L77" s="744"/>
      <c r="M77" s="744"/>
      <c r="S77" s="324"/>
      <c r="T77" s="316"/>
      <c r="U77" s="316"/>
      <c r="V77" s="315"/>
      <c r="W77" s="310"/>
      <c r="X77" s="310"/>
      <c r="Y77" s="310"/>
      <c r="Z77" s="310"/>
      <c r="AA77" s="310"/>
      <c r="AB77" s="301"/>
      <c r="AC77" s="310"/>
      <c r="AD77" s="310"/>
      <c r="AE77" s="310"/>
      <c r="AF77" s="310"/>
      <c r="AG77" s="310"/>
      <c r="AH77" s="310"/>
      <c r="AI77" s="324"/>
      <c r="AJ77" s="324"/>
      <c r="AK77" s="324"/>
      <c r="AL77" s="324"/>
      <c r="AM77" s="324"/>
      <c r="AN77" s="324"/>
      <c r="AO77" s="310"/>
      <c r="AP77" s="310"/>
      <c r="AQ77" s="323"/>
      <c r="AR77" s="324"/>
      <c r="AS77" s="324"/>
      <c r="AT77" s="324"/>
      <c r="AU77" s="324"/>
      <c r="AV77" s="324"/>
      <c r="AW77" s="324"/>
      <c r="AX77" s="324"/>
      <c r="AY77" s="324"/>
      <c r="AZ77" s="324"/>
      <c r="BA77" s="324"/>
      <c r="BB77" s="324"/>
      <c r="BC77" s="324"/>
      <c r="BD77" s="324"/>
      <c r="BE77" s="324"/>
      <c r="BF77" s="324"/>
      <c r="BG77" s="324"/>
      <c r="BH77" s="324"/>
      <c r="BI77" s="324"/>
      <c r="BJ77" s="324"/>
      <c r="BK77" s="324"/>
      <c r="BL77" s="324"/>
      <c r="BM77" s="324"/>
      <c r="BN77" s="324"/>
      <c r="BO77" s="324"/>
      <c r="BP77" s="324"/>
      <c r="BQ77" s="324"/>
      <c r="BR77" s="324"/>
      <c r="BS77" s="324"/>
      <c r="BT77" s="324"/>
      <c r="BU77" s="324"/>
      <c r="BV77" s="324"/>
      <c r="BW77" s="324"/>
      <c r="BX77" s="324"/>
      <c r="BY77" s="324"/>
    </row>
    <row r="78" spans="1:77" s="162" customFormat="1" ht="12.75">
      <c r="A78" s="204"/>
      <c r="B78" s="216"/>
      <c r="C78" s="216"/>
      <c r="D78" s="216"/>
      <c r="E78" s="216"/>
      <c r="F78" s="216"/>
      <c r="G78" s="216"/>
      <c r="H78" s="216"/>
      <c r="I78" s="239"/>
      <c r="J78" s="157"/>
      <c r="L78" s="744"/>
      <c r="M78" s="744"/>
      <c r="S78" s="324"/>
      <c r="T78" s="316"/>
      <c r="U78" s="316"/>
      <c r="V78" s="315"/>
      <c r="W78" s="310"/>
      <c r="X78" s="310"/>
      <c r="Y78" s="310"/>
      <c r="Z78" s="310"/>
      <c r="AA78" s="310"/>
      <c r="AB78" s="301"/>
      <c r="AC78" s="310"/>
      <c r="AD78" s="310"/>
      <c r="AE78" s="310"/>
      <c r="AF78" s="310"/>
      <c r="AG78" s="310"/>
      <c r="AH78" s="310"/>
      <c r="AI78" s="324"/>
      <c r="AJ78" s="324"/>
      <c r="AK78" s="324"/>
      <c r="AL78" s="324"/>
      <c r="AM78" s="324"/>
      <c r="AN78" s="324"/>
      <c r="AO78" s="310"/>
      <c r="AP78" s="310"/>
      <c r="AQ78" s="323"/>
      <c r="AR78" s="324"/>
      <c r="AS78" s="324"/>
      <c r="AT78" s="324"/>
      <c r="AU78" s="324"/>
      <c r="AV78" s="324"/>
      <c r="AW78" s="324"/>
      <c r="AX78" s="324"/>
      <c r="AY78" s="324"/>
      <c r="AZ78" s="324"/>
      <c r="BA78" s="324"/>
      <c r="BB78" s="324"/>
      <c r="BC78" s="324"/>
      <c r="BD78" s="324"/>
      <c r="BE78" s="324"/>
      <c r="BF78" s="324"/>
      <c r="BG78" s="324"/>
      <c r="BH78" s="324"/>
      <c r="BI78" s="324"/>
      <c r="BJ78" s="324"/>
      <c r="BK78" s="324"/>
      <c r="BL78" s="324"/>
      <c r="BM78" s="324"/>
      <c r="BN78" s="324"/>
      <c r="BO78" s="324"/>
      <c r="BP78" s="324"/>
      <c r="BQ78" s="324"/>
      <c r="BR78" s="324"/>
      <c r="BS78" s="324"/>
      <c r="BT78" s="324"/>
      <c r="BU78" s="324"/>
      <c r="BV78" s="324"/>
      <c r="BW78" s="324"/>
      <c r="BX78" s="324"/>
      <c r="BY78" s="324"/>
    </row>
    <row r="79" spans="1:77" s="162" customFormat="1" ht="12.75">
      <c r="A79" s="204"/>
      <c r="B79" s="216"/>
      <c r="C79" s="216"/>
      <c r="D79" s="216"/>
      <c r="E79" s="216"/>
      <c r="F79" s="216"/>
      <c r="G79" s="216"/>
      <c r="H79" s="216"/>
      <c r="I79" s="239"/>
      <c r="J79" s="157"/>
      <c r="L79" s="744"/>
      <c r="M79" s="744"/>
      <c r="S79" s="324"/>
      <c r="T79" s="316"/>
      <c r="U79" s="316"/>
      <c r="V79" s="315"/>
      <c r="W79" s="310"/>
      <c r="X79" s="310"/>
      <c r="Y79" s="310"/>
      <c r="Z79" s="310"/>
      <c r="AA79" s="310"/>
      <c r="AB79" s="301"/>
      <c r="AC79" s="310"/>
      <c r="AD79" s="310"/>
      <c r="AE79" s="310"/>
      <c r="AF79" s="310"/>
      <c r="AG79" s="310"/>
      <c r="AH79" s="310"/>
      <c r="AI79" s="324"/>
      <c r="AJ79" s="324"/>
      <c r="AK79" s="324"/>
      <c r="AL79" s="324"/>
      <c r="AM79" s="324"/>
      <c r="AN79" s="324"/>
      <c r="AO79" s="310"/>
      <c r="AP79" s="310"/>
      <c r="AQ79" s="323"/>
      <c r="AR79" s="324"/>
      <c r="AS79" s="324"/>
      <c r="AT79" s="324"/>
      <c r="AU79" s="324"/>
      <c r="AV79" s="324"/>
      <c r="AW79" s="324"/>
      <c r="AX79" s="324"/>
      <c r="AY79" s="324"/>
      <c r="AZ79" s="324"/>
      <c r="BA79" s="324"/>
      <c r="BB79" s="324"/>
      <c r="BC79" s="324"/>
      <c r="BD79" s="324"/>
      <c r="BE79" s="324"/>
      <c r="BF79" s="324"/>
      <c r="BG79" s="324"/>
      <c r="BH79" s="324"/>
      <c r="BI79" s="324"/>
      <c r="BJ79" s="324"/>
      <c r="BK79" s="324"/>
      <c r="BL79" s="324"/>
      <c r="BM79" s="324"/>
      <c r="BN79" s="324"/>
      <c r="BO79" s="324"/>
      <c r="BP79" s="324"/>
      <c r="BQ79" s="324"/>
      <c r="BR79" s="324"/>
      <c r="BS79" s="324"/>
      <c r="BT79" s="324"/>
      <c r="BU79" s="324"/>
      <c r="BV79" s="324"/>
      <c r="BW79" s="324"/>
      <c r="BX79" s="324"/>
      <c r="BY79" s="324"/>
    </row>
    <row r="80" spans="1:77" s="162" customFormat="1" ht="12.75">
      <c r="A80" s="204"/>
      <c r="B80" s="216"/>
      <c r="C80" s="216"/>
      <c r="D80" s="216"/>
      <c r="E80" s="216"/>
      <c r="F80" s="216"/>
      <c r="G80" s="216"/>
      <c r="H80" s="216"/>
      <c r="I80" s="239"/>
      <c r="J80" s="157"/>
      <c r="L80" s="744"/>
      <c r="M80" s="744"/>
      <c r="S80" s="324"/>
      <c r="T80" s="316"/>
      <c r="U80" s="316"/>
      <c r="V80" s="315"/>
      <c r="W80" s="310"/>
      <c r="X80" s="310"/>
      <c r="Y80" s="310"/>
      <c r="Z80" s="310"/>
      <c r="AA80" s="310"/>
      <c r="AB80" s="301"/>
      <c r="AC80" s="310"/>
      <c r="AD80" s="310"/>
      <c r="AE80" s="310"/>
      <c r="AF80" s="310"/>
      <c r="AG80" s="310"/>
      <c r="AH80" s="310"/>
      <c r="AI80" s="324"/>
      <c r="AJ80" s="324"/>
      <c r="AK80" s="324"/>
      <c r="AL80" s="324"/>
      <c r="AM80" s="324"/>
      <c r="AN80" s="324"/>
      <c r="AO80" s="310"/>
      <c r="AP80" s="310"/>
      <c r="AQ80" s="328"/>
      <c r="AR80" s="324"/>
      <c r="AS80" s="324"/>
      <c r="AT80" s="324"/>
      <c r="AU80" s="324"/>
      <c r="AV80" s="324"/>
      <c r="AW80" s="324"/>
      <c r="AX80" s="324"/>
      <c r="AY80" s="324"/>
      <c r="AZ80" s="324"/>
      <c r="BA80" s="324"/>
      <c r="BB80" s="324"/>
      <c r="BC80" s="324"/>
      <c r="BD80" s="324"/>
      <c r="BE80" s="324"/>
      <c r="BF80" s="324"/>
      <c r="BG80" s="324"/>
      <c r="BH80" s="324"/>
      <c r="BI80" s="324"/>
      <c r="BJ80" s="324"/>
      <c r="BK80" s="324"/>
      <c r="BL80" s="324"/>
      <c r="BM80" s="324"/>
      <c r="BN80" s="324"/>
      <c r="BO80" s="324"/>
      <c r="BP80" s="324"/>
      <c r="BQ80" s="324"/>
      <c r="BR80" s="324"/>
      <c r="BS80" s="324"/>
      <c r="BT80" s="324"/>
      <c r="BU80" s="324"/>
      <c r="BV80" s="324"/>
      <c r="BW80" s="324"/>
      <c r="BX80" s="324"/>
      <c r="BY80" s="324"/>
    </row>
    <row r="81" spans="1:77" s="162" customFormat="1" ht="12.75">
      <c r="A81" s="204"/>
      <c r="B81" s="216"/>
      <c r="C81" s="216"/>
      <c r="D81" s="216"/>
      <c r="E81" s="216"/>
      <c r="F81" s="216"/>
      <c r="G81" s="216"/>
      <c r="H81" s="216"/>
      <c r="I81" s="239"/>
      <c r="J81" s="157"/>
      <c r="L81" s="744"/>
      <c r="M81" s="744"/>
      <c r="S81" s="324"/>
      <c r="T81" s="316"/>
      <c r="U81" s="316"/>
      <c r="V81" s="315"/>
      <c r="W81" s="310"/>
      <c r="X81" s="310"/>
      <c r="Y81" s="310"/>
      <c r="Z81" s="310"/>
      <c r="AA81" s="310"/>
      <c r="AB81" s="301"/>
      <c r="AC81" s="310"/>
      <c r="AD81" s="310"/>
      <c r="AE81" s="310"/>
      <c r="AF81" s="310"/>
      <c r="AG81" s="310"/>
      <c r="AH81" s="310"/>
      <c r="AI81" s="324"/>
      <c r="AJ81" s="324"/>
      <c r="AK81" s="324"/>
      <c r="AL81" s="324"/>
      <c r="AM81" s="324"/>
      <c r="AN81" s="324"/>
      <c r="AO81" s="310"/>
      <c r="AP81" s="310"/>
      <c r="AQ81" s="323"/>
      <c r="AR81" s="324"/>
      <c r="AS81" s="324"/>
      <c r="AT81" s="324"/>
      <c r="AU81" s="324"/>
      <c r="AV81" s="324"/>
      <c r="AW81" s="324"/>
      <c r="AX81" s="324"/>
      <c r="AY81" s="324"/>
      <c r="AZ81" s="324"/>
      <c r="BA81" s="324"/>
      <c r="BB81" s="324"/>
      <c r="BC81" s="324"/>
      <c r="BD81" s="324"/>
      <c r="BE81" s="324"/>
      <c r="BF81" s="324"/>
      <c r="BG81" s="324"/>
      <c r="BH81" s="324"/>
      <c r="BI81" s="324"/>
      <c r="BJ81" s="324"/>
      <c r="BK81" s="324"/>
      <c r="BL81" s="324"/>
      <c r="BM81" s="324"/>
      <c r="BN81" s="324"/>
      <c r="BO81" s="324"/>
      <c r="BP81" s="324"/>
      <c r="BQ81" s="324"/>
      <c r="BR81" s="324"/>
      <c r="BS81" s="324"/>
      <c r="BT81" s="324"/>
      <c r="BU81" s="324"/>
      <c r="BV81" s="324"/>
      <c r="BW81" s="324"/>
      <c r="BX81" s="324"/>
      <c r="BY81" s="324"/>
    </row>
    <row r="82" spans="1:77" s="162" customFormat="1" ht="12.75">
      <c r="A82" s="204"/>
      <c r="B82" s="216"/>
      <c r="C82" s="216"/>
      <c r="D82" s="216"/>
      <c r="E82" s="216"/>
      <c r="F82" s="216"/>
      <c r="G82" s="216"/>
      <c r="H82" s="216"/>
      <c r="I82" s="239"/>
      <c r="J82" s="157"/>
      <c r="L82" s="744"/>
      <c r="M82" s="744"/>
      <c r="S82" s="324"/>
      <c r="T82" s="316"/>
      <c r="U82" s="316"/>
      <c r="V82" s="315"/>
      <c r="W82" s="310"/>
      <c r="X82" s="310"/>
      <c r="Y82" s="310"/>
      <c r="Z82" s="310"/>
      <c r="AA82" s="310"/>
      <c r="AB82" s="301"/>
      <c r="AC82" s="310"/>
      <c r="AD82" s="310"/>
      <c r="AE82" s="310"/>
      <c r="AF82" s="310"/>
      <c r="AG82" s="310"/>
      <c r="AH82" s="310"/>
      <c r="AI82" s="324"/>
      <c r="AJ82" s="324"/>
      <c r="AK82" s="324"/>
      <c r="AL82" s="324"/>
      <c r="AM82" s="324"/>
      <c r="AN82" s="324"/>
      <c r="AO82" s="310"/>
      <c r="AP82" s="310"/>
      <c r="AQ82" s="323"/>
      <c r="AR82" s="324"/>
      <c r="AS82" s="324"/>
      <c r="AT82" s="324"/>
      <c r="AU82" s="324"/>
      <c r="AV82" s="324"/>
      <c r="AW82" s="324"/>
      <c r="AX82" s="324"/>
      <c r="AY82" s="324"/>
      <c r="AZ82" s="324"/>
      <c r="BA82" s="324"/>
      <c r="BB82" s="324"/>
      <c r="BC82" s="324"/>
      <c r="BD82" s="324"/>
      <c r="BE82" s="324"/>
      <c r="BF82" s="324"/>
      <c r="BG82" s="324"/>
      <c r="BH82" s="324"/>
      <c r="BI82" s="324"/>
      <c r="BJ82" s="324"/>
      <c r="BK82" s="324"/>
      <c r="BL82" s="324"/>
      <c r="BM82" s="324"/>
      <c r="BN82" s="324"/>
      <c r="BO82" s="324"/>
      <c r="BP82" s="324"/>
      <c r="BQ82" s="324"/>
      <c r="BR82" s="324"/>
      <c r="BS82" s="324"/>
      <c r="BT82" s="324"/>
      <c r="BU82" s="324"/>
      <c r="BV82" s="324"/>
      <c r="BW82" s="324"/>
      <c r="BX82" s="324"/>
      <c r="BY82" s="324"/>
    </row>
    <row r="83" spans="1:77" s="162" customFormat="1" ht="12.75">
      <c r="A83" s="204"/>
      <c r="B83" s="216"/>
      <c r="C83" s="216"/>
      <c r="D83" s="216"/>
      <c r="E83" s="216"/>
      <c r="F83" s="216"/>
      <c r="G83" s="216"/>
      <c r="H83" s="216"/>
      <c r="I83" s="239"/>
      <c r="J83" s="157"/>
      <c r="L83" s="744"/>
      <c r="M83" s="744"/>
      <c r="S83" s="324"/>
      <c r="T83" s="316"/>
      <c r="U83" s="316"/>
      <c r="V83" s="315"/>
      <c r="W83" s="310"/>
      <c r="X83" s="310"/>
      <c r="Y83" s="310"/>
      <c r="Z83" s="310"/>
      <c r="AA83" s="310"/>
      <c r="AB83" s="301"/>
      <c r="AC83" s="310"/>
      <c r="AD83" s="310"/>
      <c r="AE83" s="310"/>
      <c r="AF83" s="310"/>
      <c r="AG83" s="310"/>
      <c r="AH83" s="310"/>
      <c r="AI83" s="324"/>
      <c r="AJ83" s="324"/>
      <c r="AK83" s="324"/>
      <c r="AL83" s="324"/>
      <c r="AM83" s="324"/>
      <c r="AN83" s="324"/>
      <c r="AO83" s="310"/>
      <c r="AP83" s="310"/>
      <c r="AQ83" s="323"/>
      <c r="AR83" s="324"/>
      <c r="AS83" s="324"/>
      <c r="AT83" s="324"/>
      <c r="AU83" s="324"/>
      <c r="AV83" s="324"/>
      <c r="AW83" s="324"/>
      <c r="AX83" s="324"/>
      <c r="AY83" s="324"/>
      <c r="AZ83" s="324"/>
      <c r="BA83" s="324"/>
      <c r="BB83" s="324"/>
      <c r="BC83" s="324"/>
      <c r="BD83" s="324"/>
      <c r="BE83" s="324"/>
      <c r="BF83" s="324"/>
      <c r="BG83" s="324"/>
      <c r="BH83" s="324"/>
      <c r="BI83" s="324"/>
      <c r="BJ83" s="324"/>
      <c r="BK83" s="324"/>
      <c r="BL83" s="324"/>
      <c r="BM83" s="324"/>
      <c r="BN83" s="324"/>
      <c r="BO83" s="324"/>
      <c r="BP83" s="324"/>
      <c r="BQ83" s="324"/>
      <c r="BR83" s="324"/>
      <c r="BS83" s="324"/>
      <c r="BT83" s="324"/>
      <c r="BU83" s="324"/>
      <c r="BV83" s="324"/>
      <c r="BW83" s="324"/>
      <c r="BX83" s="324"/>
      <c r="BY83" s="324"/>
    </row>
    <row r="84" spans="1:77" s="162" customFormat="1" ht="12.75">
      <c r="A84" s="204"/>
      <c r="B84" s="216"/>
      <c r="C84" s="216"/>
      <c r="D84" s="216"/>
      <c r="E84" s="216"/>
      <c r="F84" s="216"/>
      <c r="G84" s="216"/>
      <c r="H84" s="216"/>
      <c r="I84" s="239"/>
      <c r="J84" s="157"/>
      <c r="L84" s="744"/>
      <c r="M84" s="744"/>
      <c r="S84" s="324"/>
      <c r="T84" s="316"/>
      <c r="U84" s="316"/>
      <c r="V84" s="315"/>
      <c r="W84" s="310"/>
      <c r="X84" s="310"/>
      <c r="Y84" s="310"/>
      <c r="Z84" s="310"/>
      <c r="AA84" s="310"/>
      <c r="AB84" s="301"/>
      <c r="AC84" s="310"/>
      <c r="AD84" s="310"/>
      <c r="AE84" s="310"/>
      <c r="AF84" s="310"/>
      <c r="AG84" s="310"/>
      <c r="AH84" s="310"/>
      <c r="AI84" s="324"/>
      <c r="AJ84" s="324"/>
      <c r="AK84" s="324"/>
      <c r="AL84" s="324"/>
      <c r="AM84" s="324"/>
      <c r="AN84" s="324"/>
      <c r="AO84" s="310"/>
      <c r="AP84" s="310"/>
      <c r="AQ84" s="323"/>
      <c r="AR84" s="324"/>
      <c r="AS84" s="324"/>
      <c r="AT84" s="324"/>
      <c r="AU84" s="324"/>
      <c r="AV84" s="324"/>
      <c r="AW84" s="324"/>
      <c r="AX84" s="324"/>
      <c r="AY84" s="324"/>
      <c r="AZ84" s="324"/>
      <c r="BA84" s="324"/>
      <c r="BB84" s="324"/>
      <c r="BC84" s="324"/>
      <c r="BD84" s="324"/>
      <c r="BE84" s="324"/>
      <c r="BF84" s="324"/>
      <c r="BG84" s="324"/>
      <c r="BH84" s="324"/>
      <c r="BI84" s="324"/>
      <c r="BJ84" s="324"/>
      <c r="BK84" s="324"/>
      <c r="BL84" s="324"/>
      <c r="BM84" s="324"/>
      <c r="BN84" s="324"/>
      <c r="BO84" s="324"/>
      <c r="BP84" s="324"/>
      <c r="BQ84" s="324"/>
      <c r="BR84" s="324"/>
      <c r="BS84" s="324"/>
      <c r="BT84" s="324"/>
      <c r="BU84" s="324"/>
      <c r="BV84" s="324"/>
      <c r="BW84" s="324"/>
      <c r="BX84" s="324"/>
      <c r="BY84" s="324"/>
    </row>
    <row r="85" spans="1:77" s="162" customFormat="1" ht="12.75">
      <c r="A85" s="204"/>
      <c r="B85" s="216"/>
      <c r="C85" s="216"/>
      <c r="D85" s="216"/>
      <c r="E85" s="216"/>
      <c r="F85" s="216"/>
      <c r="G85" s="216"/>
      <c r="H85" s="216"/>
      <c r="I85" s="239"/>
      <c r="J85" s="157"/>
      <c r="L85" s="744"/>
      <c r="M85" s="744"/>
      <c r="S85" s="324"/>
      <c r="T85" s="316"/>
      <c r="U85" s="316"/>
      <c r="V85" s="315"/>
      <c r="W85" s="310"/>
      <c r="X85" s="310"/>
      <c r="Y85" s="310"/>
      <c r="Z85" s="310"/>
      <c r="AA85" s="310"/>
      <c r="AB85" s="301"/>
      <c r="AC85" s="310"/>
      <c r="AD85" s="310"/>
      <c r="AE85" s="310"/>
      <c r="AF85" s="310"/>
      <c r="AG85" s="310"/>
      <c r="AH85" s="310"/>
      <c r="AI85" s="324"/>
      <c r="AJ85" s="324"/>
      <c r="AK85" s="324"/>
      <c r="AL85" s="324"/>
      <c r="AM85" s="324"/>
      <c r="AN85" s="324"/>
      <c r="AO85" s="310"/>
      <c r="AP85" s="310"/>
      <c r="AQ85" s="323"/>
      <c r="AR85" s="324"/>
      <c r="AS85" s="324"/>
      <c r="AT85" s="324"/>
      <c r="AU85" s="324"/>
      <c r="AV85" s="324"/>
      <c r="AW85" s="324"/>
      <c r="AX85" s="324"/>
      <c r="AY85" s="324"/>
      <c r="AZ85" s="324"/>
      <c r="BA85" s="324"/>
      <c r="BB85" s="324"/>
      <c r="BC85" s="324"/>
      <c r="BD85" s="324"/>
      <c r="BE85" s="324"/>
      <c r="BF85" s="324"/>
      <c r="BG85" s="324"/>
      <c r="BH85" s="324"/>
      <c r="BI85" s="324"/>
      <c r="BJ85" s="324"/>
      <c r="BK85" s="324"/>
      <c r="BL85" s="324"/>
      <c r="BM85" s="324"/>
      <c r="BN85" s="324"/>
      <c r="BO85" s="324"/>
      <c r="BP85" s="324"/>
      <c r="BQ85" s="324"/>
      <c r="BR85" s="324"/>
      <c r="BS85" s="324"/>
      <c r="BT85" s="324"/>
      <c r="BU85" s="324"/>
      <c r="BV85" s="324"/>
      <c r="BW85" s="324"/>
      <c r="BX85" s="324"/>
      <c r="BY85" s="324"/>
    </row>
    <row r="86" spans="1:77" s="162" customFormat="1" ht="12.75">
      <c r="A86" s="204"/>
      <c r="B86" s="216"/>
      <c r="C86" s="216"/>
      <c r="D86" s="216"/>
      <c r="E86" s="216"/>
      <c r="F86" s="216"/>
      <c r="G86" s="216"/>
      <c r="H86" s="216"/>
      <c r="I86" s="239"/>
      <c r="J86" s="157"/>
      <c r="L86" s="744"/>
      <c r="M86" s="744"/>
      <c r="S86" s="324"/>
      <c r="T86" s="316"/>
      <c r="U86" s="316"/>
      <c r="V86" s="315"/>
      <c r="W86" s="310"/>
      <c r="X86" s="310"/>
      <c r="Y86" s="310"/>
      <c r="Z86" s="310"/>
      <c r="AA86" s="310"/>
      <c r="AB86" s="301"/>
      <c r="AC86" s="310"/>
      <c r="AD86" s="310"/>
      <c r="AE86" s="310"/>
      <c r="AF86" s="310"/>
      <c r="AG86" s="310"/>
      <c r="AH86" s="310"/>
      <c r="AI86" s="324"/>
      <c r="AJ86" s="324"/>
      <c r="AK86" s="324"/>
      <c r="AL86" s="324"/>
      <c r="AM86" s="324"/>
      <c r="AN86" s="324"/>
      <c r="AO86" s="310"/>
      <c r="AP86" s="310"/>
      <c r="AQ86" s="323"/>
      <c r="AR86" s="324"/>
      <c r="AS86" s="324"/>
      <c r="AT86" s="324"/>
      <c r="AU86" s="324"/>
      <c r="AV86" s="324"/>
      <c r="AW86" s="324"/>
      <c r="AX86" s="324"/>
      <c r="AY86" s="324"/>
      <c r="AZ86" s="324"/>
      <c r="BA86" s="324"/>
      <c r="BB86" s="324"/>
      <c r="BC86" s="324"/>
      <c r="BD86" s="324"/>
      <c r="BE86" s="324"/>
      <c r="BF86" s="324"/>
      <c r="BG86" s="324"/>
      <c r="BH86" s="324"/>
      <c r="BI86" s="324"/>
      <c r="BJ86" s="324"/>
      <c r="BK86" s="324"/>
      <c r="BL86" s="324"/>
      <c r="BM86" s="324"/>
      <c r="BN86" s="324"/>
      <c r="BO86" s="324"/>
      <c r="BP86" s="324"/>
      <c r="BQ86" s="324"/>
      <c r="BR86" s="324"/>
      <c r="BS86" s="324"/>
      <c r="BT86" s="324"/>
      <c r="BU86" s="324"/>
      <c r="BV86" s="324"/>
      <c r="BW86" s="324"/>
      <c r="BX86" s="324"/>
      <c r="BY86" s="324"/>
    </row>
    <row r="87" spans="1:77" s="162" customFormat="1" ht="12.75">
      <c r="A87" s="204"/>
      <c r="B87" s="216"/>
      <c r="C87" s="216"/>
      <c r="D87" s="216"/>
      <c r="E87" s="216"/>
      <c r="F87" s="216"/>
      <c r="G87" s="216"/>
      <c r="H87" s="216"/>
      <c r="I87" s="239"/>
      <c r="J87" s="157"/>
      <c r="L87" s="744"/>
      <c r="M87" s="744"/>
      <c r="S87" s="324"/>
      <c r="T87" s="316"/>
      <c r="U87" s="316"/>
      <c r="V87" s="315"/>
      <c r="W87" s="310"/>
      <c r="X87" s="310"/>
      <c r="Y87" s="310"/>
      <c r="Z87" s="310"/>
      <c r="AA87" s="310"/>
      <c r="AB87" s="301"/>
      <c r="AC87" s="310"/>
      <c r="AD87" s="310"/>
      <c r="AE87" s="310"/>
      <c r="AF87" s="310"/>
      <c r="AG87" s="310"/>
      <c r="AH87" s="310"/>
      <c r="AI87" s="324"/>
      <c r="AJ87" s="324"/>
      <c r="AK87" s="324"/>
      <c r="AL87" s="324"/>
      <c r="AM87" s="324"/>
      <c r="AN87" s="324"/>
      <c r="AO87" s="310"/>
      <c r="AP87" s="310"/>
      <c r="AQ87" s="323"/>
      <c r="AR87" s="324"/>
      <c r="AS87" s="324"/>
      <c r="AT87" s="324"/>
      <c r="AU87" s="324"/>
      <c r="AV87" s="324"/>
      <c r="AW87" s="324"/>
      <c r="AX87" s="324"/>
      <c r="AY87" s="324"/>
      <c r="AZ87" s="324"/>
      <c r="BA87" s="324"/>
      <c r="BB87" s="324"/>
      <c r="BC87" s="324"/>
      <c r="BD87" s="324"/>
      <c r="BE87" s="324"/>
      <c r="BF87" s="324"/>
      <c r="BG87" s="324"/>
      <c r="BH87" s="324"/>
      <c r="BI87" s="324"/>
      <c r="BJ87" s="324"/>
      <c r="BK87" s="324"/>
      <c r="BL87" s="324"/>
      <c r="BM87" s="324"/>
      <c r="BN87" s="324"/>
      <c r="BO87" s="324"/>
      <c r="BP87" s="324"/>
      <c r="BQ87" s="324"/>
      <c r="BR87" s="324"/>
      <c r="BS87" s="324"/>
      <c r="BT87" s="324"/>
      <c r="BU87" s="324"/>
      <c r="BV87" s="324"/>
      <c r="BW87" s="324"/>
      <c r="BX87" s="324"/>
      <c r="BY87" s="324"/>
    </row>
    <row r="88" spans="1:77" s="162" customFormat="1" ht="12.75">
      <c r="A88" s="204"/>
      <c r="B88" s="216"/>
      <c r="C88" s="216"/>
      <c r="D88" s="216"/>
      <c r="E88" s="216"/>
      <c r="F88" s="216"/>
      <c r="G88" s="216"/>
      <c r="H88" s="216"/>
      <c r="I88" s="239"/>
      <c r="J88" s="157"/>
      <c r="L88" s="744"/>
      <c r="M88" s="744"/>
      <c r="S88" s="324"/>
      <c r="T88" s="316"/>
      <c r="U88" s="316"/>
      <c r="V88" s="315"/>
      <c r="W88" s="310"/>
      <c r="X88" s="310"/>
      <c r="Y88" s="310"/>
      <c r="Z88" s="310"/>
      <c r="AA88" s="310"/>
      <c r="AB88" s="301"/>
      <c r="AC88" s="310"/>
      <c r="AD88" s="310"/>
      <c r="AE88" s="310"/>
      <c r="AF88" s="310"/>
      <c r="AG88" s="310"/>
      <c r="AH88" s="310"/>
      <c r="AI88" s="324"/>
      <c r="AJ88" s="324"/>
      <c r="AK88" s="324"/>
      <c r="AL88" s="324"/>
      <c r="AM88" s="324"/>
      <c r="AN88" s="324"/>
      <c r="AO88" s="310"/>
      <c r="AP88" s="310"/>
      <c r="AQ88" s="323"/>
      <c r="AR88" s="324"/>
      <c r="AS88" s="324"/>
      <c r="AT88" s="324"/>
      <c r="AU88" s="324"/>
      <c r="AV88" s="324"/>
      <c r="AW88" s="324"/>
      <c r="AX88" s="324"/>
      <c r="AY88" s="324"/>
      <c r="AZ88" s="324"/>
      <c r="BA88" s="324"/>
      <c r="BB88" s="324"/>
      <c r="BC88" s="324"/>
      <c r="BD88" s="324"/>
      <c r="BE88" s="324"/>
      <c r="BF88" s="324"/>
      <c r="BG88" s="324"/>
      <c r="BH88" s="324"/>
      <c r="BI88" s="324"/>
      <c r="BJ88" s="324"/>
      <c r="BK88" s="324"/>
      <c r="BL88" s="324"/>
      <c r="BM88" s="324"/>
      <c r="BN88" s="324"/>
      <c r="BO88" s="324"/>
      <c r="BP88" s="324"/>
      <c r="BQ88" s="324"/>
      <c r="BR88" s="324"/>
      <c r="BS88" s="324"/>
      <c r="BT88" s="324"/>
      <c r="BU88" s="324"/>
      <c r="BV88" s="324"/>
      <c r="BW88" s="324"/>
      <c r="BX88" s="324"/>
      <c r="BY88" s="324"/>
    </row>
    <row r="89" spans="1:77" s="162" customFormat="1" ht="12.75">
      <c r="A89" s="204"/>
      <c r="B89" s="216"/>
      <c r="C89" s="216"/>
      <c r="D89" s="216"/>
      <c r="E89" s="216"/>
      <c r="F89" s="216"/>
      <c r="G89" s="216"/>
      <c r="H89" s="216"/>
      <c r="I89" s="239"/>
      <c r="J89" s="157"/>
      <c r="L89" s="744"/>
      <c r="M89" s="744"/>
      <c r="S89" s="324"/>
      <c r="T89" s="316"/>
      <c r="U89" s="316"/>
      <c r="V89" s="315"/>
      <c r="W89" s="310"/>
      <c r="X89" s="310"/>
      <c r="Y89" s="310"/>
      <c r="Z89" s="310"/>
      <c r="AA89" s="310"/>
      <c r="AB89" s="301"/>
      <c r="AC89" s="310"/>
      <c r="AD89" s="310"/>
      <c r="AE89" s="310"/>
      <c r="AF89" s="310"/>
      <c r="AG89" s="310"/>
      <c r="AH89" s="310"/>
      <c r="AI89" s="324"/>
      <c r="AJ89" s="324"/>
      <c r="AK89" s="324"/>
      <c r="AL89" s="324"/>
      <c r="AM89" s="324"/>
      <c r="AN89" s="324"/>
      <c r="AO89" s="310"/>
      <c r="AP89" s="310"/>
      <c r="AQ89" s="323"/>
      <c r="AR89" s="324"/>
      <c r="AS89" s="324"/>
      <c r="AT89" s="324"/>
      <c r="AU89" s="324"/>
      <c r="AV89" s="324"/>
      <c r="AW89" s="324"/>
      <c r="AX89" s="324"/>
      <c r="AY89" s="324"/>
      <c r="AZ89" s="324"/>
      <c r="BA89" s="324"/>
      <c r="BB89" s="324"/>
      <c r="BC89" s="324"/>
      <c r="BD89" s="324"/>
      <c r="BE89" s="324"/>
      <c r="BF89" s="324"/>
      <c r="BG89" s="324"/>
      <c r="BH89" s="324"/>
      <c r="BI89" s="324"/>
      <c r="BJ89" s="324"/>
      <c r="BK89" s="324"/>
      <c r="BL89" s="324"/>
      <c r="BM89" s="324"/>
      <c r="BN89" s="324"/>
      <c r="BO89" s="324"/>
      <c r="BP89" s="324"/>
      <c r="BQ89" s="324"/>
      <c r="BR89" s="324"/>
      <c r="BS89" s="324"/>
      <c r="BT89" s="324"/>
      <c r="BU89" s="324"/>
      <c r="BV89" s="324"/>
      <c r="BW89" s="324"/>
      <c r="BX89" s="324"/>
      <c r="BY89" s="324"/>
    </row>
    <row r="90" spans="1:77" s="162" customFormat="1" ht="12.75">
      <c r="A90" s="204"/>
      <c r="B90" s="216"/>
      <c r="C90" s="216"/>
      <c r="D90" s="216"/>
      <c r="E90" s="216"/>
      <c r="F90" s="216"/>
      <c r="G90" s="216"/>
      <c r="H90" s="216"/>
      <c r="I90" s="239"/>
      <c r="J90" s="157"/>
      <c r="L90" s="744"/>
      <c r="M90" s="744"/>
      <c r="S90" s="324"/>
      <c r="T90" s="316"/>
      <c r="U90" s="316"/>
      <c r="V90" s="315"/>
      <c r="W90" s="310"/>
      <c r="X90" s="310"/>
      <c r="Y90" s="310"/>
      <c r="Z90" s="310"/>
      <c r="AA90" s="310"/>
      <c r="AB90" s="301"/>
      <c r="AC90" s="310"/>
      <c r="AD90" s="310"/>
      <c r="AE90" s="310"/>
      <c r="AF90" s="310"/>
      <c r="AG90" s="310"/>
      <c r="AH90" s="310"/>
      <c r="AI90" s="324"/>
      <c r="AJ90" s="324"/>
      <c r="AK90" s="324"/>
      <c r="AL90" s="324"/>
      <c r="AM90" s="324"/>
      <c r="AN90" s="324"/>
      <c r="AO90" s="310"/>
      <c r="AP90" s="310"/>
      <c r="AQ90" s="323"/>
      <c r="AR90" s="324"/>
      <c r="AS90" s="324"/>
      <c r="AT90" s="324"/>
      <c r="AU90" s="324"/>
      <c r="AV90" s="324"/>
      <c r="AW90" s="324"/>
      <c r="AX90" s="324"/>
      <c r="AY90" s="324"/>
      <c r="AZ90" s="324"/>
      <c r="BA90" s="324"/>
      <c r="BB90" s="324"/>
      <c r="BC90" s="324"/>
      <c r="BD90" s="324"/>
      <c r="BE90" s="324"/>
      <c r="BF90" s="324"/>
      <c r="BG90" s="324"/>
      <c r="BH90" s="324"/>
      <c r="BI90" s="324"/>
      <c r="BJ90" s="324"/>
      <c r="BK90" s="324"/>
      <c r="BL90" s="324"/>
      <c r="BM90" s="324"/>
      <c r="BN90" s="324"/>
      <c r="BO90" s="324"/>
      <c r="BP90" s="324"/>
      <c r="BQ90" s="324"/>
      <c r="BR90" s="324"/>
      <c r="BS90" s="324"/>
      <c r="BT90" s="324"/>
      <c r="BU90" s="324"/>
      <c r="BV90" s="324"/>
      <c r="BW90" s="324"/>
      <c r="BX90" s="324"/>
      <c r="BY90" s="324"/>
    </row>
    <row r="91" spans="1:77" s="162" customFormat="1" ht="12.75">
      <c r="A91" s="204"/>
      <c r="B91" s="216"/>
      <c r="C91" s="216"/>
      <c r="D91" s="216"/>
      <c r="E91" s="216"/>
      <c r="F91" s="216"/>
      <c r="G91" s="216"/>
      <c r="H91" s="216"/>
      <c r="I91" s="239"/>
      <c r="J91" s="157"/>
      <c r="L91" s="744"/>
      <c r="M91" s="744"/>
      <c r="S91" s="324"/>
      <c r="T91" s="316"/>
      <c r="U91" s="316"/>
      <c r="V91" s="315"/>
      <c r="W91" s="310"/>
      <c r="X91" s="310"/>
      <c r="Y91" s="310"/>
      <c r="Z91" s="310"/>
      <c r="AA91" s="310"/>
      <c r="AB91" s="301"/>
      <c r="AC91" s="310"/>
      <c r="AD91" s="310"/>
      <c r="AE91" s="310"/>
      <c r="AF91" s="310"/>
      <c r="AG91" s="310"/>
      <c r="AH91" s="310"/>
      <c r="AI91" s="324"/>
      <c r="AJ91" s="324"/>
      <c r="AK91" s="324"/>
      <c r="AL91" s="324"/>
      <c r="AM91" s="324"/>
      <c r="AN91" s="324"/>
      <c r="AO91" s="310"/>
      <c r="AP91" s="310"/>
      <c r="AQ91" s="323"/>
      <c r="AR91" s="324"/>
      <c r="AS91" s="324"/>
      <c r="AT91" s="324"/>
      <c r="AU91" s="324"/>
      <c r="AV91" s="324"/>
      <c r="AW91" s="324"/>
      <c r="AX91" s="324"/>
      <c r="AY91" s="324"/>
      <c r="AZ91" s="324"/>
      <c r="BA91" s="324"/>
      <c r="BB91" s="324"/>
      <c r="BC91" s="324"/>
      <c r="BD91" s="324"/>
      <c r="BE91" s="324"/>
      <c r="BF91" s="324"/>
      <c r="BG91" s="324"/>
      <c r="BH91" s="324"/>
      <c r="BI91" s="324"/>
      <c r="BJ91" s="324"/>
      <c r="BK91" s="324"/>
      <c r="BL91" s="324"/>
      <c r="BM91" s="324"/>
      <c r="BN91" s="324"/>
      <c r="BO91" s="324"/>
      <c r="BP91" s="324"/>
      <c r="BQ91" s="324"/>
      <c r="BR91" s="324"/>
      <c r="BS91" s="324"/>
      <c r="BT91" s="324"/>
      <c r="BU91" s="324"/>
      <c r="BV91" s="324"/>
      <c r="BW91" s="324"/>
      <c r="BX91" s="324"/>
      <c r="BY91" s="324"/>
    </row>
    <row r="92" spans="1:77" s="162" customFormat="1" ht="12.75">
      <c r="A92" s="204"/>
      <c r="B92" s="216"/>
      <c r="C92" s="216"/>
      <c r="D92" s="216"/>
      <c r="E92" s="216"/>
      <c r="F92" s="216"/>
      <c r="G92" s="216"/>
      <c r="H92" s="216"/>
      <c r="I92" s="239"/>
      <c r="J92" s="157"/>
      <c r="L92" s="744"/>
      <c r="M92" s="744"/>
      <c r="S92" s="324"/>
      <c r="T92" s="316"/>
      <c r="U92" s="316"/>
      <c r="V92" s="315"/>
      <c r="W92" s="310"/>
      <c r="X92" s="310"/>
      <c r="Y92" s="310"/>
      <c r="Z92" s="310"/>
      <c r="AA92" s="310"/>
      <c r="AB92" s="301"/>
      <c r="AC92" s="310"/>
      <c r="AD92" s="310"/>
      <c r="AE92" s="310"/>
      <c r="AF92" s="310"/>
      <c r="AG92" s="310"/>
      <c r="AH92" s="310"/>
      <c r="AI92" s="324"/>
      <c r="AJ92" s="324"/>
      <c r="AK92" s="324"/>
      <c r="AL92" s="324"/>
      <c r="AM92" s="324"/>
      <c r="AN92" s="324"/>
      <c r="AO92" s="310"/>
      <c r="AP92" s="310"/>
      <c r="AQ92" s="323"/>
      <c r="AR92" s="324"/>
      <c r="AS92" s="324"/>
      <c r="AT92" s="324"/>
      <c r="AU92" s="324"/>
      <c r="AV92" s="324"/>
      <c r="AW92" s="324"/>
      <c r="AX92" s="324"/>
      <c r="AY92" s="324"/>
      <c r="AZ92" s="324"/>
      <c r="BA92" s="324"/>
      <c r="BB92" s="324"/>
      <c r="BC92" s="324"/>
      <c r="BD92" s="324"/>
      <c r="BE92" s="324"/>
      <c r="BF92" s="324"/>
      <c r="BG92" s="324"/>
      <c r="BH92" s="324"/>
      <c r="BI92" s="324"/>
      <c r="BJ92" s="324"/>
      <c r="BK92" s="324"/>
      <c r="BL92" s="324"/>
      <c r="BM92" s="324"/>
      <c r="BN92" s="324"/>
      <c r="BO92" s="324"/>
      <c r="BP92" s="324"/>
      <c r="BQ92" s="324"/>
      <c r="BR92" s="324"/>
      <c r="BS92" s="324"/>
      <c r="BT92" s="324"/>
      <c r="BU92" s="324"/>
      <c r="BV92" s="324"/>
      <c r="BW92" s="324"/>
      <c r="BX92" s="324"/>
      <c r="BY92" s="324"/>
    </row>
    <row r="93" spans="1:77" s="162" customFormat="1" ht="12.75">
      <c r="A93" s="204"/>
      <c r="B93" s="216"/>
      <c r="C93" s="216"/>
      <c r="D93" s="216"/>
      <c r="E93" s="216"/>
      <c r="F93" s="216"/>
      <c r="G93" s="216"/>
      <c r="H93" s="216"/>
      <c r="I93" s="239"/>
      <c r="J93" s="157"/>
      <c r="L93" s="744"/>
      <c r="M93" s="744"/>
      <c r="S93" s="324"/>
      <c r="T93" s="316"/>
      <c r="U93" s="316"/>
      <c r="V93" s="315"/>
      <c r="W93" s="310"/>
      <c r="X93" s="310"/>
      <c r="Y93" s="310"/>
      <c r="Z93" s="310"/>
      <c r="AA93" s="310"/>
      <c r="AB93" s="301"/>
      <c r="AC93" s="310"/>
      <c r="AD93" s="310"/>
      <c r="AE93" s="310"/>
      <c r="AF93" s="310"/>
      <c r="AG93" s="310"/>
      <c r="AH93" s="310"/>
      <c r="AI93" s="324"/>
      <c r="AJ93" s="324"/>
      <c r="AK93" s="324"/>
      <c r="AL93" s="324"/>
      <c r="AM93" s="324"/>
      <c r="AN93" s="324"/>
      <c r="AO93" s="326"/>
      <c r="AP93" s="310"/>
      <c r="AQ93" s="323"/>
      <c r="AR93" s="324"/>
      <c r="AS93" s="324"/>
      <c r="AT93" s="324"/>
      <c r="AU93" s="324"/>
      <c r="AV93" s="324"/>
      <c r="AW93" s="324"/>
      <c r="AX93" s="324"/>
      <c r="AY93" s="324"/>
      <c r="AZ93" s="324"/>
      <c r="BA93" s="324"/>
      <c r="BB93" s="324"/>
      <c r="BC93" s="324"/>
      <c r="BD93" s="324"/>
      <c r="BE93" s="324"/>
      <c r="BF93" s="324"/>
      <c r="BG93" s="324"/>
      <c r="BH93" s="324"/>
      <c r="BI93" s="324"/>
      <c r="BJ93" s="324"/>
      <c r="BK93" s="324"/>
      <c r="BL93" s="324"/>
      <c r="BM93" s="324"/>
      <c r="BN93" s="324"/>
      <c r="BO93" s="324"/>
      <c r="BP93" s="324"/>
      <c r="BQ93" s="324"/>
      <c r="BR93" s="324"/>
      <c r="BS93" s="324"/>
      <c r="BT93" s="324"/>
      <c r="BU93" s="324"/>
      <c r="BV93" s="324"/>
      <c r="BW93" s="324"/>
      <c r="BX93" s="324"/>
      <c r="BY93" s="324"/>
    </row>
    <row r="94" spans="1:77" s="171" customFormat="1" ht="12" customHeight="1">
      <c r="A94" s="204"/>
      <c r="B94" s="216"/>
      <c r="C94" s="216"/>
      <c r="D94" s="216"/>
      <c r="E94" s="216"/>
      <c r="F94" s="216"/>
      <c r="G94" s="216"/>
      <c r="H94" s="216"/>
      <c r="I94" s="221"/>
      <c r="J94" s="170"/>
      <c r="L94" s="416"/>
      <c r="M94" s="416"/>
      <c r="T94" s="316"/>
      <c r="U94" s="316"/>
      <c r="V94" s="315"/>
      <c r="W94" s="310"/>
      <c r="X94" s="310"/>
      <c r="Y94" s="310"/>
      <c r="Z94" s="310"/>
      <c r="AA94" s="310"/>
      <c r="AB94" s="301"/>
      <c r="AC94" s="310"/>
      <c r="AD94" s="310"/>
      <c r="AE94" s="310"/>
      <c r="AF94" s="310"/>
      <c r="AG94" s="310"/>
      <c r="AH94" s="310"/>
      <c r="AO94" s="326"/>
      <c r="AP94" s="310"/>
      <c r="AQ94" s="323"/>
    </row>
    <row r="95" spans="1:77" s="169" customFormat="1" ht="14.1" customHeight="1">
      <c r="A95" s="204"/>
      <c r="B95" s="216"/>
      <c r="C95" s="216"/>
      <c r="D95" s="216"/>
      <c r="E95" s="216"/>
      <c r="F95" s="216"/>
      <c r="G95" s="216"/>
      <c r="H95" s="216"/>
      <c r="I95" s="219"/>
      <c r="J95" s="174"/>
      <c r="L95" s="417"/>
      <c r="M95" s="417"/>
      <c r="T95" s="316"/>
      <c r="U95" s="316"/>
      <c r="V95" s="315"/>
      <c r="W95" s="310"/>
      <c r="X95" s="310"/>
      <c r="Y95" s="310"/>
      <c r="Z95" s="310"/>
      <c r="AA95" s="310"/>
      <c r="AB95" s="301"/>
      <c r="AC95" s="310"/>
      <c r="AD95" s="310"/>
      <c r="AE95" s="310"/>
      <c r="AF95" s="310"/>
      <c r="AG95" s="310"/>
      <c r="AH95" s="310"/>
      <c r="AO95" s="326"/>
      <c r="AP95" s="310"/>
      <c r="AQ95" s="323"/>
    </row>
    <row r="96" spans="1:77" s="140" customFormat="1" ht="12" customHeight="1">
      <c r="A96" s="204"/>
      <c r="B96" s="216"/>
      <c r="C96" s="216"/>
      <c r="D96" s="216"/>
      <c r="E96" s="216"/>
      <c r="F96" s="216"/>
      <c r="G96" s="216"/>
      <c r="H96" s="216"/>
      <c r="I96" s="239"/>
      <c r="J96" s="157"/>
      <c r="L96" s="751"/>
      <c r="M96" s="751"/>
      <c r="T96" s="316"/>
      <c r="U96" s="316"/>
      <c r="V96" s="315"/>
      <c r="W96" s="310"/>
      <c r="X96" s="310"/>
      <c r="Y96" s="310"/>
      <c r="Z96" s="310"/>
      <c r="AA96" s="310"/>
      <c r="AB96" s="301"/>
      <c r="AC96" s="310"/>
      <c r="AD96" s="310"/>
      <c r="AE96" s="310"/>
      <c r="AF96" s="310"/>
      <c r="AG96" s="310"/>
      <c r="AH96" s="310"/>
      <c r="AO96" s="310"/>
      <c r="AP96" s="310"/>
      <c r="AQ96" s="323"/>
    </row>
    <row r="97" spans="1:43" s="140" customFormat="1" ht="12" customHeight="1">
      <c r="A97" s="204"/>
      <c r="B97" s="216"/>
      <c r="C97" s="216"/>
      <c r="D97" s="216"/>
      <c r="E97" s="216"/>
      <c r="F97" s="216"/>
      <c r="G97" s="216"/>
      <c r="H97" s="216"/>
      <c r="I97" s="239"/>
      <c r="J97" s="157"/>
      <c r="L97" s="751"/>
      <c r="M97" s="751"/>
      <c r="T97" s="316"/>
      <c r="U97" s="316"/>
      <c r="V97" s="315"/>
      <c r="W97" s="310"/>
      <c r="X97" s="310"/>
      <c r="Y97" s="310"/>
      <c r="Z97" s="310"/>
      <c r="AA97" s="310"/>
      <c r="AB97" s="301"/>
      <c r="AC97" s="310"/>
      <c r="AD97" s="310"/>
      <c r="AE97" s="310"/>
      <c r="AF97" s="310"/>
      <c r="AG97" s="310"/>
      <c r="AH97" s="310"/>
      <c r="AO97" s="310"/>
      <c r="AP97" s="310"/>
      <c r="AQ97" s="323"/>
    </row>
    <row r="98" spans="1:43" s="140" customFormat="1" ht="12" customHeight="1">
      <c r="A98" s="204"/>
      <c r="B98" s="216"/>
      <c r="C98" s="216"/>
      <c r="D98" s="216"/>
      <c r="E98" s="216"/>
      <c r="F98" s="216"/>
      <c r="G98" s="216"/>
      <c r="H98" s="216"/>
      <c r="I98" s="239"/>
      <c r="J98" s="157"/>
      <c r="L98" s="751"/>
      <c r="M98" s="751"/>
      <c r="T98" s="316"/>
      <c r="U98" s="316"/>
      <c r="V98" s="315"/>
      <c r="W98" s="310"/>
      <c r="X98" s="310"/>
      <c r="Y98" s="310"/>
      <c r="Z98" s="310"/>
      <c r="AA98" s="310"/>
      <c r="AB98" s="301"/>
      <c r="AC98" s="310"/>
      <c r="AD98" s="310"/>
      <c r="AE98" s="310"/>
      <c r="AF98" s="310"/>
      <c r="AG98" s="310"/>
      <c r="AH98" s="310"/>
      <c r="AO98" s="310"/>
      <c r="AP98" s="310"/>
      <c r="AQ98" s="323"/>
    </row>
    <row r="99" spans="1:43" s="179" customFormat="1" ht="12" customHeight="1">
      <c r="A99" s="204"/>
      <c r="B99" s="216"/>
      <c r="C99" s="216"/>
      <c r="D99" s="216"/>
      <c r="E99" s="216"/>
      <c r="F99" s="216"/>
      <c r="G99" s="216"/>
      <c r="H99" s="216"/>
      <c r="I99" s="240"/>
      <c r="L99" s="418"/>
      <c r="M99" s="418"/>
      <c r="T99" s="316"/>
      <c r="U99" s="316"/>
      <c r="V99" s="315"/>
      <c r="W99" s="310"/>
      <c r="X99" s="310"/>
      <c r="Y99" s="310"/>
      <c r="Z99" s="310"/>
      <c r="AA99" s="310"/>
      <c r="AB99" s="301"/>
      <c r="AC99" s="310"/>
      <c r="AD99" s="310"/>
      <c r="AE99" s="310"/>
      <c r="AF99" s="310"/>
      <c r="AG99" s="310"/>
      <c r="AH99" s="310"/>
      <c r="AO99" s="310"/>
      <c r="AP99" s="310"/>
      <c r="AQ99" s="323"/>
    </row>
    <row r="100" spans="1:43" s="140" customFormat="1" ht="12" customHeight="1">
      <c r="A100" s="204"/>
      <c r="B100" s="216"/>
      <c r="C100" s="216"/>
      <c r="D100" s="216"/>
      <c r="E100" s="216"/>
      <c r="F100" s="216"/>
      <c r="G100" s="216"/>
      <c r="H100" s="216"/>
      <c r="I100" s="239"/>
      <c r="J100" s="157"/>
      <c r="L100" s="751"/>
      <c r="M100" s="751"/>
      <c r="T100" s="316"/>
      <c r="U100" s="316"/>
      <c r="V100" s="315"/>
      <c r="W100" s="310"/>
      <c r="X100" s="310"/>
      <c r="Y100" s="310"/>
      <c r="Z100" s="310"/>
      <c r="AA100" s="310"/>
      <c r="AB100" s="301"/>
      <c r="AC100" s="310"/>
      <c r="AD100" s="310"/>
      <c r="AE100" s="310"/>
      <c r="AF100" s="310"/>
      <c r="AG100" s="310"/>
      <c r="AH100" s="310"/>
      <c r="AO100" s="310"/>
      <c r="AP100" s="310"/>
      <c r="AQ100" s="323"/>
    </row>
    <row r="101" spans="1:43" s="140" customFormat="1" ht="12" customHeight="1">
      <c r="A101" s="204"/>
      <c r="B101" s="216"/>
      <c r="C101" s="216"/>
      <c r="D101" s="216"/>
      <c r="E101" s="216"/>
      <c r="F101" s="216"/>
      <c r="G101" s="216"/>
      <c r="H101" s="216"/>
      <c r="I101" s="242"/>
      <c r="J101" s="144"/>
      <c r="L101" s="751"/>
      <c r="M101" s="751"/>
      <c r="T101" s="316"/>
      <c r="U101" s="316"/>
      <c r="V101" s="315"/>
      <c r="W101" s="310"/>
      <c r="X101" s="310"/>
      <c r="Y101" s="310"/>
      <c r="Z101" s="310"/>
      <c r="AA101" s="310"/>
      <c r="AB101" s="301"/>
      <c r="AC101" s="310"/>
      <c r="AD101" s="310"/>
      <c r="AE101" s="310"/>
      <c r="AF101" s="310"/>
      <c r="AG101" s="310"/>
      <c r="AH101" s="310"/>
      <c r="AO101" s="310"/>
      <c r="AP101" s="310"/>
      <c r="AQ101" s="323"/>
    </row>
    <row r="102" spans="1:43" s="140" customFormat="1" ht="12" customHeight="1">
      <c r="A102" s="204"/>
      <c r="B102" s="216"/>
      <c r="C102" s="216"/>
      <c r="D102" s="216"/>
      <c r="E102" s="216"/>
      <c r="F102" s="216"/>
      <c r="G102" s="216"/>
      <c r="H102" s="216"/>
      <c r="I102" s="195"/>
      <c r="L102" s="751"/>
      <c r="M102" s="751"/>
      <c r="T102" s="316"/>
      <c r="U102" s="316"/>
      <c r="V102" s="315"/>
      <c r="W102" s="310"/>
      <c r="X102" s="310"/>
      <c r="Y102" s="310"/>
      <c r="Z102" s="310"/>
      <c r="AA102" s="310"/>
      <c r="AB102" s="301"/>
      <c r="AC102" s="310"/>
      <c r="AD102" s="310"/>
      <c r="AE102" s="310"/>
      <c r="AF102" s="310"/>
      <c r="AG102" s="310"/>
      <c r="AH102" s="310"/>
      <c r="AO102" s="310"/>
      <c r="AP102" s="310"/>
      <c r="AQ102" s="323"/>
    </row>
    <row r="103" spans="1:43" s="140" customFormat="1" ht="12" customHeight="1">
      <c r="A103" s="204"/>
      <c r="B103" s="216"/>
      <c r="C103" s="216"/>
      <c r="D103" s="216"/>
      <c r="E103" s="216"/>
      <c r="F103" s="216"/>
      <c r="G103" s="216"/>
      <c r="H103" s="216"/>
      <c r="I103" s="195"/>
      <c r="L103" s="751"/>
      <c r="M103" s="751"/>
      <c r="T103" s="316"/>
      <c r="U103" s="316"/>
      <c r="V103" s="315"/>
      <c r="W103" s="310"/>
      <c r="X103" s="310"/>
      <c r="Y103" s="310"/>
      <c r="Z103" s="310"/>
      <c r="AA103" s="310"/>
      <c r="AB103" s="301"/>
      <c r="AC103" s="310"/>
      <c r="AD103" s="310"/>
      <c r="AE103" s="310"/>
      <c r="AF103" s="310"/>
      <c r="AG103" s="310"/>
      <c r="AH103" s="310"/>
      <c r="AO103" s="310"/>
      <c r="AP103" s="310"/>
      <c r="AQ103" s="323"/>
    </row>
    <row r="104" spans="1:43" s="140" customFormat="1" ht="12" customHeight="1">
      <c r="A104" s="204"/>
      <c r="B104" s="216"/>
      <c r="C104" s="216"/>
      <c r="D104" s="216"/>
      <c r="E104" s="216"/>
      <c r="F104" s="216"/>
      <c r="G104" s="216"/>
      <c r="H104" s="216"/>
      <c r="I104" s="195"/>
      <c r="L104" s="751"/>
      <c r="M104" s="751"/>
      <c r="T104" s="316"/>
      <c r="U104" s="316"/>
      <c r="V104" s="315"/>
      <c r="W104" s="310"/>
      <c r="X104" s="310"/>
      <c r="Y104" s="310"/>
      <c r="Z104" s="310"/>
      <c r="AA104" s="310"/>
      <c r="AB104" s="301"/>
      <c r="AC104" s="310"/>
      <c r="AD104" s="310"/>
      <c r="AE104" s="310"/>
      <c r="AF104" s="310"/>
      <c r="AG104" s="310"/>
      <c r="AH104" s="310"/>
      <c r="AO104" s="310"/>
      <c r="AP104" s="310"/>
      <c r="AQ104" s="323"/>
    </row>
    <row r="105" spans="1:43" s="140" customFormat="1" ht="12" customHeight="1">
      <c r="A105" s="204"/>
      <c r="B105" s="216"/>
      <c r="C105" s="216"/>
      <c r="D105" s="216"/>
      <c r="E105" s="216"/>
      <c r="F105" s="216"/>
      <c r="G105" s="216"/>
      <c r="H105" s="216"/>
      <c r="I105" s="195"/>
      <c r="L105" s="751"/>
      <c r="M105" s="751"/>
      <c r="T105" s="316"/>
      <c r="U105" s="304"/>
      <c r="V105" s="315"/>
      <c r="W105" s="310"/>
      <c r="X105" s="310"/>
      <c r="Y105" s="310"/>
      <c r="Z105" s="310"/>
      <c r="AA105" s="310"/>
      <c r="AB105" s="301"/>
      <c r="AC105" s="310"/>
      <c r="AD105" s="310"/>
      <c r="AE105" s="310"/>
      <c r="AF105" s="310"/>
      <c r="AG105" s="310"/>
      <c r="AH105" s="310"/>
      <c r="AO105" s="310"/>
      <c r="AP105" s="310"/>
      <c r="AQ105" s="323"/>
    </row>
    <row r="106" spans="1:43" s="140" customFormat="1" ht="12" customHeight="1">
      <c r="A106" s="204"/>
      <c r="B106" s="216"/>
      <c r="C106" s="216"/>
      <c r="D106" s="216"/>
      <c r="E106" s="216"/>
      <c r="F106" s="216"/>
      <c r="G106" s="216"/>
      <c r="H106" s="216"/>
      <c r="I106" s="195"/>
      <c r="L106" s="751"/>
      <c r="M106" s="751"/>
      <c r="T106" s="316"/>
      <c r="U106" s="304"/>
      <c r="V106" s="315"/>
      <c r="W106" s="310"/>
      <c r="X106" s="310"/>
      <c r="Y106" s="310"/>
      <c r="Z106" s="310"/>
      <c r="AA106" s="310"/>
      <c r="AB106" s="301"/>
      <c r="AC106" s="310"/>
      <c r="AD106" s="310"/>
      <c r="AE106" s="310"/>
      <c r="AF106" s="310"/>
      <c r="AG106" s="310"/>
      <c r="AH106" s="310"/>
      <c r="AO106" s="310"/>
      <c r="AP106" s="310"/>
      <c r="AQ106" s="323"/>
    </row>
    <row r="107" spans="1:43" s="140" customFormat="1" ht="12" customHeight="1">
      <c r="A107" s="204"/>
      <c r="B107" s="216"/>
      <c r="C107" s="216"/>
      <c r="D107" s="216"/>
      <c r="E107" s="216"/>
      <c r="F107" s="216"/>
      <c r="G107" s="216"/>
      <c r="H107" s="216"/>
      <c r="I107" s="195"/>
      <c r="L107" s="751"/>
      <c r="M107" s="751"/>
      <c r="T107" s="316"/>
      <c r="U107" s="304"/>
      <c r="V107" s="315"/>
      <c r="W107" s="310"/>
      <c r="X107" s="310"/>
      <c r="Y107" s="310"/>
      <c r="Z107" s="310"/>
      <c r="AA107" s="310"/>
      <c r="AB107" s="301"/>
      <c r="AC107" s="310"/>
      <c r="AD107" s="310"/>
      <c r="AE107" s="310"/>
      <c r="AF107" s="310"/>
      <c r="AG107" s="310"/>
      <c r="AH107" s="310"/>
      <c r="AO107" s="310"/>
      <c r="AP107" s="310"/>
      <c r="AQ107" s="323"/>
    </row>
    <row r="108" spans="1:43" s="179" customFormat="1" ht="12" customHeight="1">
      <c r="A108" s="204"/>
      <c r="B108" s="216"/>
      <c r="C108" s="216"/>
      <c r="D108" s="216"/>
      <c r="E108" s="216"/>
      <c r="F108" s="216"/>
      <c r="G108" s="216"/>
      <c r="H108" s="216"/>
      <c r="I108" s="240"/>
      <c r="L108" s="418"/>
      <c r="M108" s="418"/>
      <c r="T108" s="316"/>
      <c r="U108" s="304"/>
      <c r="V108" s="315"/>
      <c r="W108" s="310"/>
      <c r="X108" s="310"/>
      <c r="Y108" s="310"/>
      <c r="Z108" s="310"/>
      <c r="AA108" s="310"/>
      <c r="AB108" s="301"/>
      <c r="AC108" s="310"/>
      <c r="AD108" s="310"/>
      <c r="AE108" s="310"/>
      <c r="AF108" s="310"/>
      <c r="AG108" s="310"/>
      <c r="AH108" s="310"/>
      <c r="AO108" s="329"/>
      <c r="AP108" s="310"/>
      <c r="AQ108" s="323"/>
    </row>
    <row r="109" spans="1:43" s="140" customFormat="1" ht="12" customHeight="1">
      <c r="A109" s="204"/>
      <c r="B109" s="216"/>
      <c r="C109" s="216"/>
      <c r="D109" s="216"/>
      <c r="E109" s="216"/>
      <c r="F109" s="216"/>
      <c r="G109" s="216"/>
      <c r="H109" s="216"/>
      <c r="I109" s="195"/>
      <c r="L109" s="751"/>
      <c r="M109" s="751"/>
      <c r="T109" s="316"/>
      <c r="U109" s="304"/>
      <c r="V109" s="315"/>
      <c r="W109" s="310"/>
      <c r="X109" s="310"/>
      <c r="Y109" s="310"/>
      <c r="Z109" s="310"/>
      <c r="AA109" s="310"/>
      <c r="AB109" s="301"/>
      <c r="AC109" s="310"/>
      <c r="AD109" s="310"/>
      <c r="AE109" s="310"/>
      <c r="AF109" s="310"/>
      <c r="AG109" s="310"/>
      <c r="AH109" s="310"/>
      <c r="AO109" s="310"/>
      <c r="AP109" s="310"/>
      <c r="AQ109" s="323"/>
    </row>
    <row r="110" spans="1:43" s="179" customFormat="1" ht="12" customHeight="1">
      <c r="A110" s="204"/>
      <c r="B110" s="216"/>
      <c r="C110" s="216"/>
      <c r="D110" s="216"/>
      <c r="E110" s="216"/>
      <c r="F110" s="216"/>
      <c r="G110" s="216"/>
      <c r="H110" s="216"/>
      <c r="I110" s="238"/>
      <c r="J110" s="176"/>
      <c r="L110" s="418"/>
      <c r="M110" s="418"/>
      <c r="T110" s="140"/>
      <c r="U110" s="304"/>
      <c r="V110" s="315"/>
      <c r="W110" s="310"/>
      <c r="X110" s="310"/>
      <c r="Y110" s="310"/>
      <c r="Z110" s="310"/>
      <c r="AA110" s="310"/>
      <c r="AB110" s="301"/>
      <c r="AC110" s="310"/>
      <c r="AD110" s="310"/>
      <c r="AE110" s="310"/>
      <c r="AF110" s="310"/>
      <c r="AG110" s="310"/>
      <c r="AH110" s="310"/>
      <c r="AO110" s="310"/>
      <c r="AP110" s="310"/>
      <c r="AQ110" s="323"/>
    </row>
    <row r="111" spans="1:43" s="140" customFormat="1" ht="12" customHeight="1">
      <c r="A111" s="204"/>
      <c r="B111" s="216"/>
      <c r="C111" s="216"/>
      <c r="D111" s="216"/>
      <c r="E111" s="216"/>
      <c r="F111" s="216"/>
      <c r="G111" s="216"/>
      <c r="H111" s="216"/>
      <c r="I111" s="243"/>
      <c r="J111" s="181"/>
      <c r="L111" s="751"/>
      <c r="M111" s="751"/>
      <c r="U111" s="304"/>
      <c r="V111" s="315"/>
      <c r="W111" s="310"/>
      <c r="X111" s="310"/>
      <c r="Y111" s="310"/>
      <c r="Z111" s="310"/>
      <c r="AA111" s="310"/>
      <c r="AB111" s="301"/>
      <c r="AC111" s="310"/>
      <c r="AD111" s="310"/>
      <c r="AE111" s="310"/>
      <c r="AF111" s="310"/>
      <c r="AG111" s="310"/>
      <c r="AH111" s="310"/>
      <c r="AO111" s="310"/>
      <c r="AP111" s="310"/>
      <c r="AQ111" s="323"/>
    </row>
    <row r="112" spans="1:43" ht="12" customHeight="1">
      <c r="A112" s="204"/>
      <c r="B112" s="216"/>
      <c r="C112" s="216"/>
      <c r="D112" s="216"/>
      <c r="E112" s="216"/>
      <c r="F112" s="216"/>
      <c r="G112" s="216"/>
      <c r="H112" s="216"/>
      <c r="U112" s="304"/>
      <c r="V112" s="315"/>
      <c r="W112" s="310"/>
      <c r="X112" s="310"/>
      <c r="Y112" s="310"/>
      <c r="Z112" s="310"/>
      <c r="AA112" s="310"/>
      <c r="AB112" s="301"/>
      <c r="AC112" s="310"/>
      <c r="AD112" s="310"/>
      <c r="AE112" s="310"/>
      <c r="AF112" s="310"/>
      <c r="AG112" s="310"/>
      <c r="AH112" s="310"/>
    </row>
    <row r="113" spans="1:77" ht="12" customHeight="1">
      <c r="A113" s="204"/>
      <c r="B113" s="216"/>
      <c r="C113" s="216"/>
      <c r="D113" s="216"/>
      <c r="E113" s="216"/>
      <c r="F113" s="216"/>
      <c r="G113" s="216"/>
      <c r="H113" s="216"/>
      <c r="U113" s="304"/>
      <c r="V113" s="315"/>
      <c r="W113" s="310"/>
      <c r="X113" s="310"/>
      <c r="Y113" s="310"/>
      <c r="Z113" s="310"/>
      <c r="AA113" s="310"/>
      <c r="AB113" s="301"/>
      <c r="AC113" s="310"/>
      <c r="AD113" s="310"/>
      <c r="AE113" s="310"/>
      <c r="AF113" s="310"/>
      <c r="AG113" s="310"/>
      <c r="AH113" s="310"/>
    </row>
    <row r="114" spans="1:77" ht="12" customHeight="1">
      <c r="A114" s="204"/>
      <c r="B114" s="216"/>
      <c r="C114" s="216"/>
      <c r="D114" s="216"/>
      <c r="E114" s="216"/>
      <c r="F114" s="216"/>
      <c r="G114" s="216"/>
      <c r="H114" s="216"/>
      <c r="U114" s="304"/>
      <c r="V114" s="315"/>
      <c r="W114" s="310"/>
      <c r="X114" s="310"/>
      <c r="Y114" s="310"/>
      <c r="Z114" s="310"/>
      <c r="AA114" s="310"/>
      <c r="AB114" s="301"/>
      <c r="AC114" s="310"/>
      <c r="AD114" s="310"/>
      <c r="AE114" s="310"/>
      <c r="AF114" s="310"/>
      <c r="AG114" s="310"/>
      <c r="AH114" s="310"/>
    </row>
    <row r="115" spans="1:77" ht="12" customHeight="1">
      <c r="A115" s="204"/>
      <c r="B115" s="216"/>
      <c r="C115" s="216"/>
      <c r="D115" s="216"/>
      <c r="E115" s="216"/>
      <c r="F115" s="216"/>
      <c r="G115" s="216"/>
      <c r="H115" s="216"/>
      <c r="U115" s="304"/>
      <c r="V115" s="315"/>
      <c r="W115" s="310"/>
      <c r="X115" s="310"/>
      <c r="Y115" s="310"/>
      <c r="Z115" s="310"/>
      <c r="AA115" s="310"/>
      <c r="AB115" s="301"/>
      <c r="AC115" s="310"/>
      <c r="AD115" s="310"/>
      <c r="AE115" s="310"/>
      <c r="AF115" s="310"/>
      <c r="AG115" s="310"/>
      <c r="AH115" s="310"/>
    </row>
    <row r="116" spans="1:77" ht="12" customHeight="1">
      <c r="A116" s="197"/>
      <c r="B116" s="197"/>
      <c r="C116" s="197"/>
      <c r="D116" s="197"/>
      <c r="E116" s="197"/>
      <c r="F116" s="197"/>
      <c r="G116" s="197"/>
      <c r="H116" s="197"/>
      <c r="W116" s="310"/>
      <c r="X116" s="310"/>
      <c r="Y116" s="310"/>
      <c r="Z116" s="310"/>
      <c r="AA116" s="310"/>
      <c r="AB116" s="301"/>
      <c r="AC116" s="310"/>
      <c r="AD116" s="310"/>
      <c r="AE116" s="310"/>
      <c r="AF116" s="310"/>
      <c r="AG116" s="310"/>
      <c r="AH116" s="310"/>
    </row>
    <row r="117" spans="1:77" customFormat="1" ht="8.85" customHeight="1">
      <c r="A117" s="139"/>
      <c r="B117" s="139"/>
      <c r="C117" s="139"/>
      <c r="D117" s="139"/>
      <c r="E117" s="139"/>
      <c r="F117" s="139"/>
      <c r="G117" s="139"/>
      <c r="H117" s="139"/>
      <c r="I117" s="197"/>
      <c r="J117" s="139"/>
      <c r="K117" s="139"/>
      <c r="L117" s="742"/>
      <c r="M117" s="742"/>
      <c r="N117" s="139"/>
      <c r="O117" s="139"/>
      <c r="P117" s="139"/>
      <c r="Q117" s="139"/>
      <c r="R117" s="139"/>
      <c r="S117" s="140"/>
      <c r="T117" s="317"/>
      <c r="U117" s="316"/>
      <c r="V117" s="315"/>
      <c r="W117" s="330"/>
      <c r="X117" s="330"/>
      <c r="Y117" s="330"/>
      <c r="Z117" s="330"/>
      <c r="AA117" s="330"/>
      <c r="AB117" s="330"/>
      <c r="AC117" s="330"/>
      <c r="AD117" s="330"/>
      <c r="AE117" s="330"/>
      <c r="AF117" s="330"/>
      <c r="AG117" s="330"/>
      <c r="AH117" s="330"/>
      <c r="AI117" s="315"/>
      <c r="AJ117" s="140"/>
      <c r="AK117" s="140"/>
      <c r="AL117" s="140"/>
      <c r="AM117" s="140"/>
      <c r="AN117" s="140"/>
      <c r="AO117" s="140"/>
      <c r="AP117" s="140"/>
      <c r="AQ117" s="140"/>
      <c r="AR117" s="140"/>
      <c r="AS117" s="140"/>
      <c r="AT117" s="140"/>
      <c r="AU117" s="140"/>
      <c r="AV117" s="140"/>
      <c r="AW117" s="140"/>
      <c r="AX117" s="140"/>
      <c r="AY117" s="140"/>
      <c r="AZ117" s="140"/>
      <c r="BA117" s="140"/>
      <c r="BB117" s="140"/>
      <c r="BC117" s="140"/>
      <c r="BD117" s="140"/>
      <c r="BE117" s="315"/>
      <c r="BF117" s="315"/>
      <c r="BG117" s="315"/>
      <c r="BH117" s="315"/>
      <c r="BI117" s="315"/>
      <c r="BJ117" s="315"/>
      <c r="BK117" s="315"/>
      <c r="BL117" s="315"/>
      <c r="BM117" s="315"/>
      <c r="BN117" s="315"/>
      <c r="BO117" s="315"/>
      <c r="BP117" s="315"/>
      <c r="BQ117" s="315"/>
      <c r="BR117" s="315"/>
      <c r="BS117" s="315"/>
      <c r="BT117" s="315"/>
      <c r="BU117" s="315"/>
      <c r="BV117" s="315"/>
      <c r="BW117" s="315"/>
      <c r="BX117" s="315"/>
      <c r="BY117" s="315"/>
    </row>
    <row r="118" spans="1:77" customFormat="1" ht="8.85" customHeight="1">
      <c r="A118" s="139"/>
      <c r="B118" s="139"/>
      <c r="C118" s="139"/>
      <c r="D118" s="139"/>
      <c r="E118" s="139"/>
      <c r="F118" s="139"/>
      <c r="G118" s="139"/>
      <c r="H118" s="139"/>
      <c r="I118" s="197"/>
      <c r="J118" s="139"/>
      <c r="K118" s="139"/>
      <c r="L118" s="742"/>
      <c r="M118" s="742"/>
      <c r="N118" s="139"/>
      <c r="O118" s="139"/>
      <c r="P118" s="139"/>
      <c r="Q118" s="139"/>
      <c r="R118" s="139"/>
      <c r="S118" s="140"/>
      <c r="T118" s="317"/>
      <c r="U118" s="316"/>
      <c r="V118" s="315"/>
      <c r="W118" s="330"/>
      <c r="X118" s="330"/>
      <c r="Y118" s="330"/>
      <c r="Z118" s="330"/>
      <c r="AA118" s="330"/>
      <c r="AB118" s="330"/>
      <c r="AC118" s="330"/>
      <c r="AD118" s="330"/>
      <c r="AE118" s="330"/>
      <c r="AF118" s="330"/>
      <c r="AG118" s="330"/>
      <c r="AH118" s="330"/>
      <c r="AI118" s="315"/>
      <c r="AJ118" s="140"/>
      <c r="AK118" s="140"/>
      <c r="AL118" s="140"/>
      <c r="AM118" s="140"/>
      <c r="AN118" s="140"/>
      <c r="AO118" s="140"/>
      <c r="AP118" s="140"/>
      <c r="AQ118" s="140"/>
      <c r="AR118" s="140"/>
      <c r="AS118" s="140"/>
      <c r="AT118" s="140"/>
      <c r="AU118" s="140"/>
      <c r="AV118" s="140"/>
      <c r="AW118" s="140"/>
      <c r="AX118" s="140"/>
      <c r="AY118" s="140"/>
      <c r="AZ118" s="140"/>
      <c r="BA118" s="140"/>
      <c r="BB118" s="140"/>
      <c r="BC118" s="140"/>
      <c r="BD118" s="140"/>
      <c r="BE118" s="315"/>
      <c r="BF118" s="315"/>
      <c r="BG118" s="315"/>
      <c r="BH118" s="315"/>
      <c r="BI118" s="315"/>
      <c r="BJ118" s="315"/>
      <c r="BK118" s="315"/>
      <c r="BL118" s="315"/>
      <c r="BM118" s="315"/>
      <c r="BN118" s="315"/>
      <c r="BO118" s="315"/>
      <c r="BP118" s="315"/>
      <c r="BQ118" s="315"/>
      <c r="BR118" s="315"/>
      <c r="BS118" s="315"/>
      <c r="BT118" s="315"/>
      <c r="BU118" s="315"/>
      <c r="BV118" s="315"/>
      <c r="BW118" s="315"/>
      <c r="BX118" s="315"/>
      <c r="BY118" s="315"/>
    </row>
    <row r="119" spans="1:77" customFormat="1" ht="8.85" customHeight="1">
      <c r="A119" s="139"/>
      <c r="B119" s="139"/>
      <c r="C119" s="139"/>
      <c r="D119" s="139"/>
      <c r="E119" s="139"/>
      <c r="F119" s="139"/>
      <c r="G119" s="139"/>
      <c r="H119" s="139"/>
      <c r="I119" s="197"/>
      <c r="J119" s="139"/>
      <c r="K119" s="139"/>
      <c r="L119" s="742"/>
      <c r="M119" s="742"/>
      <c r="N119" s="139"/>
      <c r="O119" s="139"/>
      <c r="P119" s="139"/>
      <c r="Q119" s="139"/>
      <c r="R119" s="139"/>
      <c r="S119" s="140"/>
      <c r="T119" s="317"/>
      <c r="U119" s="316"/>
      <c r="V119" s="315"/>
      <c r="W119" s="330"/>
      <c r="X119" s="330"/>
      <c r="Y119" s="330"/>
      <c r="Z119" s="330"/>
      <c r="AA119" s="330"/>
      <c r="AB119" s="330"/>
      <c r="AC119" s="330"/>
      <c r="AD119" s="330"/>
      <c r="AE119" s="330"/>
      <c r="AF119" s="330"/>
      <c r="AG119" s="330"/>
      <c r="AH119" s="330"/>
      <c r="AI119" s="315"/>
      <c r="AJ119" s="140"/>
      <c r="AK119" s="140"/>
      <c r="AL119" s="140"/>
      <c r="AM119" s="140"/>
      <c r="AN119" s="140"/>
      <c r="AO119" s="140"/>
      <c r="AP119" s="140"/>
      <c r="AQ119" s="140"/>
      <c r="AR119" s="140"/>
      <c r="AS119" s="140"/>
      <c r="AT119" s="140"/>
      <c r="AU119" s="140"/>
      <c r="AV119" s="140"/>
      <c r="AW119" s="140"/>
      <c r="AX119" s="140"/>
      <c r="AY119" s="140"/>
      <c r="AZ119" s="140"/>
      <c r="BA119" s="140"/>
      <c r="BB119" s="140"/>
      <c r="BC119" s="140"/>
      <c r="BD119" s="140"/>
      <c r="BE119" s="315"/>
      <c r="BF119" s="315"/>
      <c r="BG119" s="315"/>
      <c r="BH119" s="315"/>
      <c r="BI119" s="315"/>
      <c r="BJ119" s="315"/>
      <c r="BK119" s="315"/>
      <c r="BL119" s="315"/>
      <c r="BM119" s="315"/>
      <c r="BN119" s="315"/>
      <c r="BO119" s="315"/>
      <c r="BP119" s="315"/>
      <c r="BQ119" s="315"/>
      <c r="BR119" s="315"/>
      <c r="BS119" s="315"/>
      <c r="BT119" s="315"/>
      <c r="BU119" s="315"/>
      <c r="BV119" s="315"/>
      <c r="BW119" s="315"/>
      <c r="BX119" s="315"/>
      <c r="BY119" s="315"/>
    </row>
    <row r="120" spans="1:77" customFormat="1" ht="8.85" customHeight="1">
      <c r="A120" s="139"/>
      <c r="B120" s="139"/>
      <c r="C120" s="139"/>
      <c r="D120" s="139"/>
      <c r="E120" s="139"/>
      <c r="F120" s="139"/>
      <c r="G120" s="139"/>
      <c r="H120" s="139"/>
      <c r="I120" s="197"/>
      <c r="J120" s="139"/>
      <c r="K120" s="139"/>
      <c r="L120" s="742"/>
      <c r="M120" s="742"/>
      <c r="N120" s="139"/>
      <c r="O120" s="139"/>
      <c r="P120" s="139"/>
      <c r="Q120" s="139"/>
      <c r="R120" s="139"/>
      <c r="S120" s="140"/>
      <c r="T120" s="317"/>
      <c r="U120" s="316"/>
      <c r="V120" s="315"/>
      <c r="W120" s="330"/>
      <c r="X120" s="330"/>
      <c r="Y120" s="330"/>
      <c r="Z120" s="330"/>
      <c r="AA120" s="330"/>
      <c r="AB120" s="330"/>
      <c r="AC120" s="330"/>
      <c r="AD120" s="330"/>
      <c r="AE120" s="330"/>
      <c r="AF120" s="330"/>
      <c r="AG120" s="330"/>
      <c r="AH120" s="330"/>
      <c r="AI120" s="315"/>
      <c r="AJ120" s="140"/>
      <c r="AK120" s="140"/>
      <c r="AL120" s="140"/>
      <c r="AM120" s="140"/>
      <c r="AN120" s="140"/>
      <c r="AO120" s="140"/>
      <c r="AP120" s="140"/>
      <c r="AQ120" s="140"/>
      <c r="AR120" s="140"/>
      <c r="AS120" s="140"/>
      <c r="AT120" s="140"/>
      <c r="AU120" s="140"/>
      <c r="AV120" s="140"/>
      <c r="AW120" s="140"/>
      <c r="AX120" s="140"/>
      <c r="AY120" s="140"/>
      <c r="AZ120" s="140"/>
      <c r="BA120" s="140"/>
      <c r="BB120" s="140"/>
      <c r="BC120" s="140"/>
      <c r="BD120" s="140"/>
      <c r="BE120" s="315"/>
      <c r="BF120" s="315"/>
      <c r="BG120" s="315"/>
      <c r="BH120" s="315"/>
      <c r="BI120" s="315"/>
      <c r="BJ120" s="315"/>
      <c r="BK120" s="315"/>
      <c r="BL120" s="315"/>
      <c r="BM120" s="315"/>
      <c r="BN120" s="315"/>
      <c r="BO120" s="315"/>
      <c r="BP120" s="315"/>
      <c r="BQ120" s="315"/>
      <c r="BR120" s="315"/>
      <c r="BS120" s="315"/>
      <c r="BT120" s="315"/>
      <c r="BU120" s="315"/>
      <c r="BV120" s="315"/>
      <c r="BW120" s="315"/>
      <c r="BX120" s="315"/>
      <c r="BY120" s="315"/>
    </row>
    <row r="121" spans="1:77" customFormat="1" ht="8.85" customHeight="1">
      <c r="A121" s="139"/>
      <c r="B121" s="139"/>
      <c r="C121" s="139"/>
      <c r="D121" s="139"/>
      <c r="E121" s="139"/>
      <c r="F121" s="139"/>
      <c r="G121" s="139"/>
      <c r="H121" s="139"/>
      <c r="I121" s="197"/>
      <c r="J121" s="139"/>
      <c r="K121" s="139"/>
      <c r="L121" s="742"/>
      <c r="M121" s="742"/>
      <c r="N121" s="139"/>
      <c r="O121" s="139"/>
      <c r="P121" s="139"/>
      <c r="Q121" s="139"/>
      <c r="R121" s="139"/>
      <c r="S121" s="140"/>
      <c r="T121" s="317"/>
      <c r="U121" s="316"/>
      <c r="V121" s="315"/>
      <c r="W121" s="330"/>
      <c r="X121" s="330"/>
      <c r="Y121" s="330"/>
      <c r="Z121" s="330"/>
      <c r="AA121" s="330"/>
      <c r="AB121" s="330"/>
      <c r="AC121" s="330"/>
      <c r="AD121" s="330"/>
      <c r="AE121" s="330"/>
      <c r="AF121" s="330"/>
      <c r="AG121" s="330"/>
      <c r="AH121" s="330"/>
      <c r="AI121" s="315"/>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315"/>
      <c r="BF121" s="315"/>
      <c r="BG121" s="315"/>
      <c r="BH121" s="315"/>
      <c r="BI121" s="315"/>
      <c r="BJ121" s="315"/>
      <c r="BK121" s="315"/>
      <c r="BL121" s="315"/>
      <c r="BM121" s="315"/>
      <c r="BN121" s="315"/>
      <c r="BO121" s="315"/>
      <c r="BP121" s="315"/>
      <c r="BQ121" s="315"/>
      <c r="BR121" s="315"/>
      <c r="BS121" s="315"/>
      <c r="BT121" s="315"/>
      <c r="BU121" s="315"/>
      <c r="BV121" s="315"/>
      <c r="BW121" s="315"/>
      <c r="BX121" s="315"/>
      <c r="BY121" s="315"/>
    </row>
    <row r="122" spans="1:77" customFormat="1" ht="12.75">
      <c r="A122" s="139"/>
      <c r="B122" s="139"/>
      <c r="C122" s="139"/>
      <c r="D122" s="139"/>
      <c r="E122" s="139"/>
      <c r="F122" s="139"/>
      <c r="G122" s="139"/>
      <c r="H122" s="139"/>
      <c r="I122" s="197"/>
      <c r="J122" s="139"/>
      <c r="K122" s="139"/>
      <c r="L122" s="742"/>
      <c r="M122" s="742"/>
      <c r="N122" s="139"/>
      <c r="O122" s="139"/>
      <c r="P122" s="139"/>
      <c r="Q122" s="139"/>
      <c r="R122" s="139"/>
      <c r="S122" s="140"/>
      <c r="T122" s="317"/>
      <c r="U122" s="316"/>
      <c r="V122" s="315"/>
      <c r="W122" s="330"/>
      <c r="X122" s="330"/>
      <c r="Y122" s="330"/>
      <c r="Z122" s="330"/>
      <c r="AA122" s="330"/>
      <c r="AB122" s="330"/>
      <c r="AC122" s="330"/>
      <c r="AD122" s="330"/>
      <c r="AE122" s="330"/>
      <c r="AF122" s="330"/>
      <c r="AG122" s="330"/>
      <c r="AH122" s="330"/>
      <c r="AI122" s="315"/>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315"/>
      <c r="BF122" s="315"/>
      <c r="BG122" s="315"/>
      <c r="BH122" s="315"/>
      <c r="BI122" s="315"/>
      <c r="BJ122" s="315"/>
      <c r="BK122" s="315"/>
      <c r="BL122" s="315"/>
      <c r="BM122" s="315"/>
      <c r="BN122" s="315"/>
      <c r="BO122" s="315"/>
      <c r="BP122" s="315"/>
      <c r="BQ122" s="315"/>
      <c r="BR122" s="315"/>
      <c r="BS122" s="315"/>
      <c r="BT122" s="315"/>
      <c r="BU122" s="315"/>
      <c r="BV122" s="315"/>
      <c r="BW122" s="315"/>
      <c r="BX122" s="315"/>
      <c r="BY122" s="315"/>
    </row>
    <row r="123" spans="1:77" customFormat="1" ht="12.75">
      <c r="A123" s="139"/>
      <c r="B123" s="139"/>
      <c r="C123" s="139"/>
      <c r="D123" s="139"/>
      <c r="E123" s="139"/>
      <c r="F123" s="139"/>
      <c r="G123" s="139"/>
      <c r="H123" s="139"/>
      <c r="I123" s="197"/>
      <c r="J123" s="139"/>
      <c r="K123" s="139"/>
      <c r="L123" s="742"/>
      <c r="M123" s="742"/>
      <c r="N123" s="139"/>
      <c r="O123" s="139"/>
      <c r="P123" s="139"/>
      <c r="Q123" s="139"/>
      <c r="R123" s="139"/>
      <c r="S123" s="140"/>
      <c r="T123" s="317"/>
      <c r="U123" s="316"/>
      <c r="V123" s="315"/>
      <c r="W123" s="330"/>
      <c r="X123" s="330"/>
      <c r="Y123" s="330"/>
      <c r="Z123" s="330"/>
      <c r="AA123" s="330"/>
      <c r="AB123" s="330"/>
      <c r="AC123" s="330"/>
      <c r="AD123" s="330"/>
      <c r="AE123" s="330"/>
      <c r="AF123" s="330"/>
      <c r="AG123" s="330"/>
      <c r="AH123" s="330"/>
      <c r="AI123" s="315"/>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315"/>
      <c r="BF123" s="315"/>
      <c r="BG123" s="315"/>
      <c r="BH123" s="315"/>
      <c r="BI123" s="315"/>
      <c r="BJ123" s="315"/>
      <c r="BK123" s="315"/>
      <c r="BL123" s="315"/>
      <c r="BM123" s="315"/>
      <c r="BN123" s="315"/>
      <c r="BO123" s="315"/>
      <c r="BP123" s="315"/>
      <c r="BQ123" s="315"/>
      <c r="BR123" s="315"/>
      <c r="BS123" s="315"/>
      <c r="BT123" s="315"/>
      <c r="BU123" s="315"/>
      <c r="BV123" s="315"/>
      <c r="BW123" s="315"/>
      <c r="BX123" s="315"/>
      <c r="BY123" s="315"/>
    </row>
    <row r="124" spans="1:77" customFormat="1" ht="12.75">
      <c r="A124" s="139"/>
      <c r="B124" s="139"/>
      <c r="C124" s="139"/>
      <c r="D124" s="139"/>
      <c r="E124" s="139"/>
      <c r="F124" s="139"/>
      <c r="G124" s="139"/>
      <c r="H124" s="139"/>
      <c r="I124" s="197"/>
      <c r="J124" s="139"/>
      <c r="K124" s="139"/>
      <c r="L124" s="742"/>
      <c r="M124" s="742"/>
      <c r="N124" s="139"/>
      <c r="O124" s="139"/>
      <c r="P124" s="139"/>
      <c r="Q124" s="139"/>
      <c r="R124" s="139"/>
      <c r="S124" s="140"/>
      <c r="T124" s="317"/>
      <c r="U124" s="316"/>
      <c r="V124" s="315"/>
      <c r="W124" s="330"/>
      <c r="X124" s="330"/>
      <c r="Y124" s="330"/>
      <c r="Z124" s="330"/>
      <c r="AA124" s="330"/>
      <c r="AB124" s="330"/>
      <c r="AC124" s="330"/>
      <c r="AD124" s="330"/>
      <c r="AE124" s="330"/>
      <c r="AF124" s="330"/>
      <c r="AG124" s="330"/>
      <c r="AH124" s="330"/>
      <c r="AI124" s="315"/>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315"/>
      <c r="BF124" s="315"/>
      <c r="BG124" s="315"/>
      <c r="BH124" s="315"/>
      <c r="BI124" s="315"/>
      <c r="BJ124" s="315"/>
      <c r="BK124" s="315"/>
      <c r="BL124" s="315"/>
      <c r="BM124" s="315"/>
      <c r="BN124" s="315"/>
      <c r="BO124" s="315"/>
      <c r="BP124" s="315"/>
      <c r="BQ124" s="315"/>
      <c r="BR124" s="315"/>
      <c r="BS124" s="315"/>
      <c r="BT124" s="315"/>
      <c r="BU124" s="315"/>
      <c r="BV124" s="315"/>
      <c r="BW124" s="315"/>
      <c r="BX124" s="315"/>
      <c r="BY124" s="315"/>
    </row>
    <row r="125" spans="1:77" customFormat="1" ht="12.75">
      <c r="A125" s="139"/>
      <c r="B125" s="139"/>
      <c r="C125" s="139"/>
      <c r="D125" s="139"/>
      <c r="E125" s="139"/>
      <c r="F125" s="139"/>
      <c r="G125" s="139"/>
      <c r="H125" s="139"/>
      <c r="I125" s="197"/>
      <c r="J125" s="139"/>
      <c r="K125" s="139"/>
      <c r="L125" s="742"/>
      <c r="M125" s="742"/>
      <c r="N125" s="139"/>
      <c r="O125" s="139"/>
      <c r="P125" s="139"/>
      <c r="Q125" s="139"/>
      <c r="R125" s="139"/>
      <c r="S125" s="140"/>
      <c r="T125" s="317"/>
      <c r="U125" s="316"/>
      <c r="V125" s="315"/>
      <c r="W125" s="330"/>
      <c r="X125" s="330"/>
      <c r="Y125" s="330"/>
      <c r="Z125" s="330"/>
      <c r="AA125" s="330"/>
      <c r="AB125" s="330"/>
      <c r="AC125" s="330"/>
      <c r="AD125" s="330"/>
      <c r="AE125" s="330"/>
      <c r="AF125" s="330"/>
      <c r="AG125" s="330"/>
      <c r="AH125" s="330"/>
      <c r="AI125" s="315"/>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315"/>
      <c r="BF125" s="315"/>
      <c r="BG125" s="315"/>
      <c r="BH125" s="315"/>
      <c r="BI125" s="315"/>
      <c r="BJ125" s="315"/>
      <c r="BK125" s="315"/>
      <c r="BL125" s="315"/>
      <c r="BM125" s="315"/>
      <c r="BN125" s="315"/>
      <c r="BO125" s="315"/>
      <c r="BP125" s="315"/>
      <c r="BQ125" s="315"/>
      <c r="BR125" s="315"/>
      <c r="BS125" s="315"/>
      <c r="BT125" s="315"/>
      <c r="BU125" s="315"/>
      <c r="BV125" s="315"/>
      <c r="BW125" s="315"/>
      <c r="BX125" s="315"/>
      <c r="BY125" s="315"/>
    </row>
    <row r="126" spans="1:77" customFormat="1" ht="12.75">
      <c r="A126" s="139"/>
      <c r="B126" s="139"/>
      <c r="C126" s="139"/>
      <c r="D126" s="139"/>
      <c r="E126" s="139"/>
      <c r="F126" s="139"/>
      <c r="G126" s="139"/>
      <c r="H126" s="139"/>
      <c r="I126" s="197"/>
      <c r="J126" s="139"/>
      <c r="K126" s="139"/>
      <c r="L126" s="742"/>
      <c r="M126" s="742"/>
      <c r="N126" s="139"/>
      <c r="O126" s="139"/>
      <c r="P126" s="139"/>
      <c r="Q126" s="139"/>
      <c r="R126" s="139"/>
      <c r="S126" s="140"/>
      <c r="T126" s="317"/>
      <c r="U126" s="316"/>
      <c r="V126" s="315"/>
      <c r="W126" s="330"/>
      <c r="X126" s="330"/>
      <c r="Y126" s="330"/>
      <c r="Z126" s="330"/>
      <c r="AA126" s="330"/>
      <c r="AB126" s="330"/>
      <c r="AC126" s="330"/>
      <c r="AD126" s="330"/>
      <c r="AE126" s="330"/>
      <c r="AF126" s="330"/>
      <c r="AG126" s="330"/>
      <c r="AH126" s="330"/>
      <c r="AI126" s="315"/>
      <c r="AJ126" s="140"/>
      <c r="AK126" s="140"/>
      <c r="AL126" s="140"/>
      <c r="AM126" s="140"/>
      <c r="AN126" s="140"/>
      <c r="AO126" s="140"/>
      <c r="AP126" s="140"/>
      <c r="AQ126" s="140"/>
      <c r="AR126" s="140"/>
      <c r="AS126" s="140"/>
      <c r="AT126" s="140"/>
      <c r="AU126" s="140"/>
      <c r="AV126" s="140"/>
      <c r="AW126" s="140"/>
      <c r="AX126" s="140"/>
      <c r="AY126" s="140"/>
      <c r="AZ126" s="140"/>
      <c r="BA126" s="140"/>
      <c r="BB126" s="140"/>
      <c r="BC126" s="140"/>
      <c r="BD126" s="140"/>
      <c r="BE126" s="315"/>
      <c r="BF126" s="315"/>
      <c r="BG126" s="315"/>
      <c r="BH126" s="315"/>
      <c r="BI126" s="315"/>
      <c r="BJ126" s="315"/>
      <c r="BK126" s="315"/>
      <c r="BL126" s="315"/>
      <c r="BM126" s="315"/>
      <c r="BN126" s="315"/>
      <c r="BO126" s="315"/>
      <c r="BP126" s="315"/>
      <c r="BQ126" s="315"/>
      <c r="BR126" s="315"/>
      <c r="BS126" s="315"/>
      <c r="BT126" s="315"/>
      <c r="BU126" s="315"/>
      <c r="BV126" s="315"/>
      <c r="BW126" s="315"/>
      <c r="BX126" s="315"/>
      <c r="BY126" s="315"/>
    </row>
    <row r="127" spans="1:77" customFormat="1" ht="12.75">
      <c r="A127" s="139"/>
      <c r="B127" s="139"/>
      <c r="C127" s="139"/>
      <c r="D127" s="139"/>
      <c r="E127" s="139"/>
      <c r="F127" s="139"/>
      <c r="G127" s="139"/>
      <c r="H127" s="139"/>
      <c r="I127" s="197"/>
      <c r="J127" s="139"/>
      <c r="K127" s="139"/>
      <c r="L127" s="742"/>
      <c r="M127" s="742"/>
      <c r="N127" s="139"/>
      <c r="O127" s="139"/>
      <c r="P127" s="139"/>
      <c r="Q127" s="139"/>
      <c r="R127" s="139"/>
      <c r="S127" s="140"/>
      <c r="T127" s="317"/>
      <c r="U127" s="316"/>
      <c r="V127" s="315"/>
      <c r="W127" s="330"/>
      <c r="X127" s="330"/>
      <c r="Y127" s="330"/>
      <c r="Z127" s="330"/>
      <c r="AA127" s="330"/>
      <c r="AB127" s="330"/>
      <c r="AC127" s="330"/>
      <c r="AD127" s="330"/>
      <c r="AE127" s="330"/>
      <c r="AF127" s="330"/>
      <c r="AG127" s="330"/>
      <c r="AH127" s="330"/>
      <c r="AI127" s="315"/>
      <c r="AJ127" s="140"/>
      <c r="AK127" s="140"/>
      <c r="AL127" s="140"/>
      <c r="AM127" s="140"/>
      <c r="AN127" s="140"/>
      <c r="AO127" s="140"/>
      <c r="AP127" s="140"/>
      <c r="AQ127" s="140"/>
      <c r="AR127" s="140"/>
      <c r="AS127" s="140"/>
      <c r="AT127" s="140"/>
      <c r="AU127" s="140"/>
      <c r="AV127" s="140"/>
      <c r="AW127" s="140"/>
      <c r="AX127" s="140"/>
      <c r="AY127" s="140"/>
      <c r="AZ127" s="140"/>
      <c r="BA127" s="140"/>
      <c r="BB127" s="140"/>
      <c r="BC127" s="140"/>
      <c r="BD127" s="140"/>
      <c r="BE127" s="315"/>
      <c r="BF127" s="315"/>
      <c r="BG127" s="315"/>
      <c r="BH127" s="315"/>
      <c r="BI127" s="315"/>
      <c r="BJ127" s="315"/>
      <c r="BK127" s="315"/>
      <c r="BL127" s="315"/>
      <c r="BM127" s="315"/>
      <c r="BN127" s="315"/>
      <c r="BO127" s="315"/>
      <c r="BP127" s="315"/>
      <c r="BQ127" s="315"/>
      <c r="BR127" s="315"/>
      <c r="BS127" s="315"/>
      <c r="BT127" s="315"/>
      <c r="BU127" s="315"/>
      <c r="BV127" s="315"/>
      <c r="BW127" s="315"/>
      <c r="BX127" s="315"/>
      <c r="BY127" s="315"/>
    </row>
    <row r="128" spans="1:77" customFormat="1" ht="12.75">
      <c r="A128" s="139"/>
      <c r="B128" s="139"/>
      <c r="C128" s="139"/>
      <c r="D128" s="139"/>
      <c r="E128" s="139"/>
      <c r="F128" s="139"/>
      <c r="G128" s="139"/>
      <c r="H128" s="139"/>
      <c r="I128" s="197"/>
      <c r="J128" s="139"/>
      <c r="K128" s="139"/>
      <c r="L128" s="742"/>
      <c r="M128" s="742"/>
      <c r="N128" s="139"/>
      <c r="O128" s="139"/>
      <c r="P128" s="139"/>
      <c r="Q128" s="139"/>
      <c r="R128" s="139"/>
      <c r="S128" s="140"/>
      <c r="T128" s="317"/>
      <c r="U128" s="316"/>
      <c r="V128" s="315"/>
      <c r="W128" s="330"/>
      <c r="X128" s="330"/>
      <c r="Y128" s="330"/>
      <c r="Z128" s="330"/>
      <c r="AA128" s="330"/>
      <c r="AB128" s="330"/>
      <c r="AC128" s="330"/>
      <c r="AD128" s="330"/>
      <c r="AE128" s="330"/>
      <c r="AF128" s="330"/>
      <c r="AG128" s="330"/>
      <c r="AH128" s="330"/>
      <c r="AI128" s="315"/>
      <c r="AJ128" s="140"/>
      <c r="AK128" s="140"/>
      <c r="AL128" s="140"/>
      <c r="AM128" s="140"/>
      <c r="AN128" s="140"/>
      <c r="AO128" s="140"/>
      <c r="AP128" s="140"/>
      <c r="AQ128" s="140"/>
      <c r="AR128" s="140"/>
      <c r="AS128" s="140"/>
      <c r="AT128" s="140"/>
      <c r="AU128" s="140"/>
      <c r="AV128" s="140"/>
      <c r="AW128" s="140"/>
      <c r="AX128" s="140"/>
      <c r="AY128" s="140"/>
      <c r="AZ128" s="140"/>
      <c r="BA128" s="140"/>
      <c r="BB128" s="140"/>
      <c r="BC128" s="140"/>
      <c r="BD128" s="140"/>
      <c r="BE128" s="315"/>
      <c r="BF128" s="315"/>
      <c r="BG128" s="315"/>
      <c r="BH128" s="315"/>
      <c r="BI128" s="315"/>
      <c r="BJ128" s="315"/>
      <c r="BK128" s="315"/>
      <c r="BL128" s="315"/>
      <c r="BM128" s="315"/>
      <c r="BN128" s="315"/>
      <c r="BO128" s="315"/>
      <c r="BP128" s="315"/>
      <c r="BQ128" s="315"/>
      <c r="BR128" s="315"/>
      <c r="BS128" s="315"/>
      <c r="BT128" s="315"/>
      <c r="BU128" s="315"/>
      <c r="BV128" s="315"/>
      <c r="BW128" s="315"/>
      <c r="BX128" s="315"/>
      <c r="BY128" s="315"/>
    </row>
    <row r="129" spans="1:77" customFormat="1" ht="12.75">
      <c r="A129" s="139"/>
      <c r="B129" s="139"/>
      <c r="C129" s="139"/>
      <c r="D129" s="139"/>
      <c r="E129" s="139"/>
      <c r="F129" s="139"/>
      <c r="G129" s="139"/>
      <c r="H129" s="139"/>
      <c r="I129" s="197"/>
      <c r="J129" s="139"/>
      <c r="K129" s="139"/>
      <c r="L129" s="742"/>
      <c r="M129" s="742"/>
      <c r="N129" s="139"/>
      <c r="O129" s="139"/>
      <c r="P129" s="139"/>
      <c r="Q129" s="139"/>
      <c r="R129" s="139"/>
      <c r="S129" s="140"/>
      <c r="T129" s="317"/>
      <c r="U129" s="316"/>
      <c r="V129" s="315"/>
      <c r="W129" s="330"/>
      <c r="X129" s="330"/>
      <c r="Y129" s="330"/>
      <c r="Z129" s="330"/>
      <c r="AA129" s="330"/>
      <c r="AB129" s="330"/>
      <c r="AC129" s="330"/>
      <c r="AD129" s="330"/>
      <c r="AE129" s="330"/>
      <c r="AF129" s="330"/>
      <c r="AG129" s="330"/>
      <c r="AH129" s="330"/>
      <c r="AI129" s="315"/>
      <c r="AJ129" s="140"/>
      <c r="AK129" s="140"/>
      <c r="AL129" s="140"/>
      <c r="AM129" s="140"/>
      <c r="AN129" s="140"/>
      <c r="AO129" s="140"/>
      <c r="AP129" s="140"/>
      <c r="AQ129" s="140"/>
      <c r="AR129" s="140"/>
      <c r="AS129" s="140"/>
      <c r="AT129" s="140"/>
      <c r="AU129" s="140"/>
      <c r="AV129" s="140"/>
      <c r="AW129" s="140"/>
      <c r="AX129" s="140"/>
      <c r="AY129" s="140"/>
      <c r="AZ129" s="140"/>
      <c r="BA129" s="140"/>
      <c r="BB129" s="140"/>
      <c r="BC129" s="140"/>
      <c r="BD129" s="140"/>
      <c r="BE129" s="315"/>
      <c r="BF129" s="315"/>
      <c r="BG129" s="315"/>
      <c r="BH129" s="315"/>
      <c r="BI129" s="315"/>
      <c r="BJ129" s="315"/>
      <c r="BK129" s="315"/>
      <c r="BL129" s="315"/>
      <c r="BM129" s="315"/>
      <c r="BN129" s="315"/>
      <c r="BO129" s="315"/>
      <c r="BP129" s="315"/>
      <c r="BQ129" s="315"/>
      <c r="BR129" s="315"/>
      <c r="BS129" s="315"/>
      <c r="BT129" s="315"/>
      <c r="BU129" s="315"/>
      <c r="BV129" s="315"/>
      <c r="BW129" s="315"/>
      <c r="BX129" s="315"/>
      <c r="BY129" s="315"/>
    </row>
    <row r="130" spans="1:77" customFormat="1" ht="12.75">
      <c r="A130" s="139"/>
      <c r="B130" s="139"/>
      <c r="C130" s="139"/>
      <c r="D130" s="139"/>
      <c r="E130" s="139"/>
      <c r="F130" s="139"/>
      <c r="G130" s="139"/>
      <c r="H130" s="139"/>
      <c r="I130" s="197"/>
      <c r="J130" s="139"/>
      <c r="K130" s="139"/>
      <c r="L130" s="742"/>
      <c r="M130" s="742"/>
      <c r="N130" s="139"/>
      <c r="O130" s="139"/>
      <c r="P130" s="139"/>
      <c r="Q130" s="139"/>
      <c r="R130" s="139"/>
      <c r="S130" s="140"/>
      <c r="T130" s="317"/>
      <c r="U130" s="316"/>
      <c r="V130" s="315"/>
      <c r="W130" s="330"/>
      <c r="X130" s="330"/>
      <c r="Y130" s="330"/>
      <c r="Z130" s="330"/>
      <c r="AA130" s="330"/>
      <c r="AB130" s="330"/>
      <c r="AC130" s="330"/>
      <c r="AD130" s="330"/>
      <c r="AE130" s="330"/>
      <c r="AF130" s="330"/>
      <c r="AG130" s="330"/>
      <c r="AH130" s="330"/>
      <c r="AI130" s="315"/>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315"/>
      <c r="BF130" s="315"/>
      <c r="BG130" s="315"/>
      <c r="BH130" s="315"/>
      <c r="BI130" s="315"/>
      <c r="BJ130" s="315"/>
      <c r="BK130" s="315"/>
      <c r="BL130" s="315"/>
      <c r="BM130" s="315"/>
      <c r="BN130" s="315"/>
      <c r="BO130" s="315"/>
      <c r="BP130" s="315"/>
      <c r="BQ130" s="315"/>
      <c r="BR130" s="315"/>
      <c r="BS130" s="315"/>
      <c r="BT130" s="315"/>
      <c r="BU130" s="315"/>
      <c r="BV130" s="315"/>
      <c r="BW130" s="315"/>
      <c r="BX130" s="315"/>
      <c r="BY130" s="315"/>
    </row>
    <row r="131" spans="1:77" customFormat="1" ht="12.75">
      <c r="A131" s="139"/>
      <c r="B131" s="139"/>
      <c r="C131" s="139"/>
      <c r="D131" s="139"/>
      <c r="E131" s="139"/>
      <c r="F131" s="139"/>
      <c r="G131" s="139"/>
      <c r="H131" s="139"/>
      <c r="I131" s="197"/>
      <c r="J131" s="139"/>
      <c r="K131" s="139"/>
      <c r="L131" s="742"/>
      <c r="M131" s="742"/>
      <c r="N131" s="139"/>
      <c r="O131" s="139"/>
      <c r="P131" s="139"/>
      <c r="Q131" s="139"/>
      <c r="R131" s="139"/>
      <c r="S131" s="140"/>
      <c r="T131" s="317"/>
      <c r="U131" s="316"/>
      <c r="V131" s="315"/>
      <c r="W131" s="330"/>
      <c r="X131" s="330"/>
      <c r="Y131" s="330"/>
      <c r="Z131" s="330"/>
      <c r="AA131" s="330"/>
      <c r="AB131" s="330"/>
      <c r="AC131" s="330"/>
      <c r="AD131" s="330"/>
      <c r="AE131" s="330"/>
      <c r="AF131" s="330"/>
      <c r="AG131" s="330"/>
      <c r="AH131" s="330"/>
      <c r="AI131" s="315"/>
      <c r="AJ131" s="140"/>
      <c r="AK131" s="140"/>
      <c r="AL131" s="140"/>
      <c r="AM131" s="140"/>
      <c r="AN131" s="140"/>
      <c r="AO131" s="140"/>
      <c r="AP131" s="140"/>
      <c r="AQ131" s="140"/>
      <c r="AR131" s="140"/>
      <c r="AS131" s="140"/>
      <c r="AT131" s="140"/>
      <c r="AU131" s="140"/>
      <c r="AV131" s="140"/>
      <c r="AW131" s="140"/>
      <c r="AX131" s="140"/>
      <c r="AY131" s="140"/>
      <c r="AZ131" s="140"/>
      <c r="BA131" s="140"/>
      <c r="BB131" s="140"/>
      <c r="BC131" s="140"/>
      <c r="BD131" s="140"/>
      <c r="BE131" s="315"/>
      <c r="BF131" s="315"/>
      <c r="BG131" s="315"/>
      <c r="BH131" s="315"/>
      <c r="BI131" s="315"/>
      <c r="BJ131" s="315"/>
      <c r="BK131" s="315"/>
      <c r="BL131" s="315"/>
      <c r="BM131" s="315"/>
      <c r="BN131" s="315"/>
      <c r="BO131" s="315"/>
      <c r="BP131" s="315"/>
      <c r="BQ131" s="315"/>
      <c r="BR131" s="315"/>
      <c r="BS131" s="315"/>
      <c r="BT131" s="315"/>
      <c r="BU131" s="315"/>
      <c r="BV131" s="315"/>
      <c r="BW131" s="315"/>
      <c r="BX131" s="315"/>
      <c r="BY131" s="315"/>
    </row>
    <row r="132" spans="1:77" customFormat="1" ht="12.75">
      <c r="A132" s="139"/>
      <c r="B132" s="139"/>
      <c r="C132" s="139"/>
      <c r="D132" s="139"/>
      <c r="E132" s="139"/>
      <c r="F132" s="139"/>
      <c r="G132" s="139"/>
      <c r="H132" s="139"/>
      <c r="I132" s="197"/>
      <c r="J132" s="139"/>
      <c r="K132" s="139"/>
      <c r="L132" s="742"/>
      <c r="M132" s="742"/>
      <c r="N132" s="139"/>
      <c r="O132" s="139"/>
      <c r="P132" s="139"/>
      <c r="Q132" s="139"/>
      <c r="R132" s="139"/>
      <c r="S132" s="140"/>
      <c r="T132" s="317"/>
      <c r="U132" s="316"/>
      <c r="V132" s="315"/>
      <c r="W132" s="330"/>
      <c r="X132" s="330"/>
      <c r="Y132" s="330"/>
      <c r="Z132" s="330"/>
      <c r="AA132" s="330"/>
      <c r="AB132" s="330"/>
      <c r="AC132" s="330"/>
      <c r="AD132" s="330"/>
      <c r="AE132" s="330"/>
      <c r="AF132" s="330"/>
      <c r="AG132" s="330"/>
      <c r="AH132" s="330"/>
      <c r="AI132" s="315"/>
      <c r="AJ132" s="140"/>
      <c r="AK132" s="140"/>
      <c r="AL132" s="140"/>
      <c r="AM132" s="140"/>
      <c r="AN132" s="140"/>
      <c r="AO132" s="140"/>
      <c r="AP132" s="140"/>
      <c r="AQ132" s="140"/>
      <c r="AR132" s="140"/>
      <c r="AS132" s="140"/>
      <c r="AT132" s="140"/>
      <c r="AU132" s="140"/>
      <c r="AV132" s="140"/>
      <c r="AW132" s="140"/>
      <c r="AX132" s="140"/>
      <c r="AY132" s="140"/>
      <c r="AZ132" s="140"/>
      <c r="BA132" s="140"/>
      <c r="BB132" s="140"/>
      <c r="BC132" s="140"/>
      <c r="BD132" s="140"/>
      <c r="BE132" s="315"/>
      <c r="BF132" s="315"/>
      <c r="BG132" s="315"/>
      <c r="BH132" s="315"/>
      <c r="BI132" s="315"/>
      <c r="BJ132" s="315"/>
      <c r="BK132" s="315"/>
      <c r="BL132" s="315"/>
      <c r="BM132" s="315"/>
      <c r="BN132" s="315"/>
      <c r="BO132" s="315"/>
      <c r="BP132" s="315"/>
      <c r="BQ132" s="315"/>
      <c r="BR132" s="315"/>
      <c r="BS132" s="315"/>
      <c r="BT132" s="315"/>
      <c r="BU132" s="315"/>
      <c r="BV132" s="315"/>
      <c r="BW132" s="315"/>
      <c r="BX132" s="315"/>
      <c r="BY132" s="315"/>
    </row>
    <row r="133" spans="1:77" customFormat="1" ht="12.75">
      <c r="A133" s="139"/>
      <c r="B133" s="139"/>
      <c r="C133" s="139"/>
      <c r="D133" s="139"/>
      <c r="E133" s="139"/>
      <c r="F133" s="139"/>
      <c r="G133" s="139"/>
      <c r="H133" s="139"/>
      <c r="I133" s="197"/>
      <c r="J133" s="139"/>
      <c r="K133" s="139"/>
      <c r="L133" s="742"/>
      <c r="M133" s="742"/>
      <c r="N133" s="139"/>
      <c r="O133" s="139"/>
      <c r="P133" s="139"/>
      <c r="Q133" s="139"/>
      <c r="R133" s="139"/>
      <c r="S133" s="140"/>
      <c r="T133" s="317"/>
      <c r="U133" s="316"/>
      <c r="V133" s="315"/>
      <c r="W133" s="330"/>
      <c r="X133" s="330"/>
      <c r="Y133" s="330"/>
      <c r="Z133" s="330"/>
      <c r="AA133" s="330"/>
      <c r="AB133" s="330"/>
      <c r="AC133" s="330"/>
      <c r="AD133" s="330"/>
      <c r="AE133" s="330"/>
      <c r="AF133" s="330"/>
      <c r="AG133" s="330"/>
      <c r="AH133" s="330"/>
      <c r="AI133" s="315"/>
      <c r="AJ133" s="140"/>
      <c r="AK133" s="140"/>
      <c r="AL133" s="140"/>
      <c r="AM133" s="140"/>
      <c r="AN133" s="140"/>
      <c r="AO133" s="140"/>
      <c r="AP133" s="140"/>
      <c r="AQ133" s="140"/>
      <c r="AR133" s="140"/>
      <c r="AS133" s="140"/>
      <c r="AT133" s="140"/>
      <c r="AU133" s="140"/>
      <c r="AV133" s="140"/>
      <c r="AW133" s="140"/>
      <c r="AX133" s="140"/>
      <c r="AY133" s="140"/>
      <c r="AZ133" s="140"/>
      <c r="BA133" s="140"/>
      <c r="BB133" s="140"/>
      <c r="BC133" s="140"/>
      <c r="BD133" s="140"/>
      <c r="BE133" s="315"/>
      <c r="BF133" s="315"/>
      <c r="BG133" s="315"/>
      <c r="BH133" s="315"/>
      <c r="BI133" s="315"/>
      <c r="BJ133" s="315"/>
      <c r="BK133" s="315"/>
      <c r="BL133" s="315"/>
      <c r="BM133" s="315"/>
      <c r="BN133" s="315"/>
      <c r="BO133" s="315"/>
      <c r="BP133" s="315"/>
      <c r="BQ133" s="315"/>
      <c r="BR133" s="315"/>
      <c r="BS133" s="315"/>
      <c r="BT133" s="315"/>
      <c r="BU133" s="315"/>
      <c r="BV133" s="315"/>
      <c r="BW133" s="315"/>
      <c r="BX133" s="315"/>
      <c r="BY133" s="315"/>
    </row>
    <row r="134" spans="1:77" customFormat="1" ht="12.75">
      <c r="A134" s="139"/>
      <c r="B134" s="139"/>
      <c r="C134" s="139"/>
      <c r="D134" s="139"/>
      <c r="E134" s="139"/>
      <c r="F134" s="139"/>
      <c r="G134" s="139"/>
      <c r="H134" s="139"/>
      <c r="I134" s="197"/>
      <c r="J134" s="139"/>
      <c r="K134" s="139"/>
      <c r="L134" s="742"/>
      <c r="M134" s="742"/>
      <c r="N134" s="139"/>
      <c r="O134" s="139"/>
      <c r="P134" s="139"/>
      <c r="Q134" s="139"/>
      <c r="R134" s="139"/>
      <c r="S134" s="140"/>
      <c r="T134" s="317"/>
      <c r="U134" s="316"/>
      <c r="V134" s="315"/>
      <c r="W134" s="330"/>
      <c r="X134" s="330"/>
      <c r="Y134" s="330"/>
      <c r="Z134" s="330"/>
      <c r="AA134" s="330"/>
      <c r="AB134" s="330"/>
      <c r="AC134" s="330"/>
      <c r="AD134" s="330"/>
      <c r="AE134" s="330"/>
      <c r="AF134" s="330"/>
      <c r="AG134" s="330"/>
      <c r="AH134" s="330"/>
      <c r="AI134" s="315"/>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315"/>
      <c r="BF134" s="315"/>
      <c r="BG134" s="315"/>
      <c r="BH134" s="315"/>
      <c r="BI134" s="315"/>
      <c r="BJ134" s="315"/>
      <c r="BK134" s="315"/>
      <c r="BL134" s="315"/>
      <c r="BM134" s="315"/>
      <c r="BN134" s="315"/>
      <c r="BO134" s="315"/>
      <c r="BP134" s="315"/>
      <c r="BQ134" s="315"/>
      <c r="BR134" s="315"/>
      <c r="BS134" s="315"/>
      <c r="BT134" s="315"/>
      <c r="BU134" s="315"/>
      <c r="BV134" s="315"/>
      <c r="BW134" s="315"/>
      <c r="BX134" s="315"/>
      <c r="BY134" s="315"/>
    </row>
    <row r="135" spans="1:77" customFormat="1" ht="12.75">
      <c r="A135" s="139"/>
      <c r="B135" s="139"/>
      <c r="C135" s="139"/>
      <c r="D135" s="139"/>
      <c r="E135" s="139"/>
      <c r="F135" s="139"/>
      <c r="G135" s="139"/>
      <c r="H135" s="139"/>
      <c r="I135" s="197"/>
      <c r="J135" s="139"/>
      <c r="K135" s="139"/>
      <c r="L135" s="742"/>
      <c r="M135" s="742"/>
      <c r="N135" s="139"/>
      <c r="O135" s="139"/>
      <c r="P135" s="139"/>
      <c r="Q135" s="139"/>
      <c r="R135" s="139"/>
      <c r="S135" s="140"/>
      <c r="T135" s="317"/>
      <c r="U135" s="316"/>
      <c r="V135" s="315"/>
      <c r="W135" s="330"/>
      <c r="X135" s="330"/>
      <c r="Y135" s="330"/>
      <c r="Z135" s="330"/>
      <c r="AA135" s="330"/>
      <c r="AB135" s="330"/>
      <c r="AC135" s="330"/>
      <c r="AD135" s="330"/>
      <c r="AE135" s="330"/>
      <c r="AF135" s="330"/>
      <c r="AG135" s="330"/>
      <c r="AH135" s="330"/>
      <c r="AI135" s="315"/>
      <c r="AJ135" s="140"/>
      <c r="AK135" s="140"/>
      <c r="AL135" s="140"/>
      <c r="AM135" s="140"/>
      <c r="AN135" s="140"/>
      <c r="AO135" s="140"/>
      <c r="AP135" s="140"/>
      <c r="AQ135" s="140"/>
      <c r="AR135" s="140"/>
      <c r="AS135" s="140"/>
      <c r="AT135" s="140"/>
      <c r="AU135" s="140"/>
      <c r="AV135" s="140"/>
      <c r="AW135" s="140"/>
      <c r="AX135" s="140"/>
      <c r="AY135" s="140"/>
      <c r="AZ135" s="140"/>
      <c r="BA135" s="140"/>
      <c r="BB135" s="140"/>
      <c r="BC135" s="140"/>
      <c r="BD135" s="140"/>
      <c r="BE135" s="315"/>
      <c r="BF135" s="315"/>
      <c r="BG135" s="315"/>
      <c r="BH135" s="315"/>
      <c r="BI135" s="315"/>
      <c r="BJ135" s="315"/>
      <c r="BK135" s="315"/>
      <c r="BL135" s="315"/>
      <c r="BM135" s="315"/>
      <c r="BN135" s="315"/>
      <c r="BO135" s="315"/>
      <c r="BP135" s="315"/>
      <c r="BQ135" s="315"/>
      <c r="BR135" s="315"/>
      <c r="BS135" s="315"/>
      <c r="BT135" s="315"/>
      <c r="BU135" s="315"/>
      <c r="BV135" s="315"/>
      <c r="BW135" s="315"/>
      <c r="BX135" s="315"/>
      <c r="BY135" s="315"/>
    </row>
    <row r="136" spans="1:77" customFormat="1" ht="12.75">
      <c r="A136" s="139"/>
      <c r="B136" s="139"/>
      <c r="C136" s="139"/>
      <c r="D136" s="139"/>
      <c r="E136" s="139"/>
      <c r="F136" s="139"/>
      <c r="G136" s="139"/>
      <c r="H136" s="139"/>
      <c r="I136" s="197"/>
      <c r="J136" s="139"/>
      <c r="K136" s="139"/>
      <c r="L136" s="742"/>
      <c r="M136" s="742"/>
      <c r="N136" s="139"/>
      <c r="O136" s="139"/>
      <c r="P136" s="139"/>
      <c r="Q136" s="139"/>
      <c r="R136" s="139"/>
      <c r="S136" s="140"/>
      <c r="T136" s="317"/>
      <c r="U136" s="316"/>
      <c r="V136" s="315"/>
      <c r="W136" s="330"/>
      <c r="X136" s="330"/>
      <c r="Y136" s="330"/>
      <c r="Z136" s="330"/>
      <c r="AA136" s="330"/>
      <c r="AB136" s="330"/>
      <c r="AC136" s="330"/>
      <c r="AD136" s="330"/>
      <c r="AE136" s="330"/>
      <c r="AF136" s="330"/>
      <c r="AG136" s="330"/>
      <c r="AH136" s="330"/>
      <c r="AI136" s="315"/>
      <c r="AJ136" s="140"/>
      <c r="AK136" s="140"/>
      <c r="AL136" s="140"/>
      <c r="AM136" s="140"/>
      <c r="AN136" s="140"/>
      <c r="AO136" s="140"/>
      <c r="AP136" s="140"/>
      <c r="AQ136" s="140"/>
      <c r="AR136" s="140"/>
      <c r="AS136" s="140"/>
      <c r="AT136" s="140"/>
      <c r="AU136" s="140"/>
      <c r="AV136" s="140"/>
      <c r="AW136" s="140"/>
      <c r="AX136" s="140"/>
      <c r="AY136" s="140"/>
      <c r="AZ136" s="140"/>
      <c r="BA136" s="140"/>
      <c r="BB136" s="140"/>
      <c r="BC136" s="140"/>
      <c r="BD136" s="140"/>
      <c r="BE136" s="315"/>
      <c r="BF136" s="315"/>
      <c r="BG136" s="315"/>
      <c r="BH136" s="315"/>
      <c r="BI136" s="315"/>
      <c r="BJ136" s="315"/>
      <c r="BK136" s="315"/>
      <c r="BL136" s="315"/>
      <c r="BM136" s="315"/>
      <c r="BN136" s="315"/>
      <c r="BO136" s="315"/>
      <c r="BP136" s="315"/>
      <c r="BQ136" s="315"/>
      <c r="BR136" s="315"/>
      <c r="BS136" s="315"/>
      <c r="BT136" s="315"/>
      <c r="BU136" s="315"/>
      <c r="BV136" s="315"/>
      <c r="BW136" s="315"/>
      <c r="BX136" s="315"/>
      <c r="BY136" s="315"/>
    </row>
    <row r="137" spans="1:77" customFormat="1" ht="12.75">
      <c r="A137" s="139"/>
      <c r="B137" s="139"/>
      <c r="C137" s="139"/>
      <c r="D137" s="139"/>
      <c r="E137" s="139"/>
      <c r="F137" s="139"/>
      <c r="G137" s="139"/>
      <c r="H137" s="139"/>
      <c r="I137" s="197"/>
      <c r="J137" s="139"/>
      <c r="K137" s="139"/>
      <c r="L137" s="742"/>
      <c r="M137" s="742"/>
      <c r="N137" s="139"/>
      <c r="O137" s="139"/>
      <c r="P137" s="139"/>
      <c r="Q137" s="139"/>
      <c r="R137" s="139"/>
      <c r="S137" s="140"/>
      <c r="T137" s="317"/>
      <c r="U137" s="316"/>
      <c r="V137" s="315"/>
      <c r="W137" s="330"/>
      <c r="X137" s="330"/>
      <c r="Y137" s="330"/>
      <c r="Z137" s="330"/>
      <c r="AA137" s="330"/>
      <c r="AB137" s="330"/>
      <c r="AC137" s="330"/>
      <c r="AD137" s="330"/>
      <c r="AE137" s="330"/>
      <c r="AF137" s="330"/>
      <c r="AG137" s="330"/>
      <c r="AH137" s="330"/>
      <c r="AI137" s="315"/>
      <c r="AJ137" s="140"/>
      <c r="AK137" s="140"/>
      <c r="AL137" s="140"/>
      <c r="AM137" s="140"/>
      <c r="AN137" s="140"/>
      <c r="AO137" s="140"/>
      <c r="AP137" s="140"/>
      <c r="AQ137" s="140"/>
      <c r="AR137" s="140"/>
      <c r="AS137" s="140"/>
      <c r="AT137" s="140"/>
      <c r="AU137" s="140"/>
      <c r="AV137" s="140"/>
      <c r="AW137" s="140"/>
      <c r="AX137" s="140"/>
      <c r="AY137" s="140"/>
      <c r="AZ137" s="140"/>
      <c r="BA137" s="140"/>
      <c r="BB137" s="140"/>
      <c r="BC137" s="140"/>
      <c r="BD137" s="140"/>
      <c r="BE137" s="315"/>
      <c r="BF137" s="315"/>
      <c r="BG137" s="315"/>
      <c r="BH137" s="315"/>
      <c r="BI137" s="315"/>
      <c r="BJ137" s="315"/>
      <c r="BK137" s="315"/>
      <c r="BL137" s="315"/>
      <c r="BM137" s="315"/>
      <c r="BN137" s="315"/>
      <c r="BO137" s="315"/>
      <c r="BP137" s="315"/>
      <c r="BQ137" s="315"/>
      <c r="BR137" s="315"/>
      <c r="BS137" s="315"/>
      <c r="BT137" s="315"/>
      <c r="BU137" s="315"/>
      <c r="BV137" s="315"/>
      <c r="BW137" s="315"/>
      <c r="BX137" s="315"/>
      <c r="BY137" s="315"/>
    </row>
    <row r="138" spans="1:77" customFormat="1" ht="12.75">
      <c r="A138" s="139"/>
      <c r="B138" s="139"/>
      <c r="C138" s="139"/>
      <c r="D138" s="139"/>
      <c r="E138" s="139"/>
      <c r="F138" s="139"/>
      <c r="G138" s="139"/>
      <c r="H138" s="139"/>
      <c r="I138" s="197"/>
      <c r="J138" s="139"/>
      <c r="K138" s="139"/>
      <c r="L138" s="742"/>
      <c r="M138" s="742"/>
      <c r="N138" s="139"/>
      <c r="O138" s="139"/>
      <c r="P138" s="139"/>
      <c r="Q138" s="139"/>
      <c r="R138" s="139"/>
      <c r="S138" s="140"/>
      <c r="T138" s="317"/>
      <c r="U138" s="316"/>
      <c r="V138" s="315"/>
      <c r="W138" s="330"/>
      <c r="X138" s="330"/>
      <c r="Y138" s="330"/>
      <c r="Z138" s="330"/>
      <c r="AA138" s="330"/>
      <c r="AB138" s="330"/>
      <c r="AC138" s="330"/>
      <c r="AD138" s="330"/>
      <c r="AE138" s="330"/>
      <c r="AF138" s="330"/>
      <c r="AG138" s="330"/>
      <c r="AH138" s="330"/>
      <c r="AI138" s="315"/>
      <c r="AJ138" s="140"/>
      <c r="AK138" s="140"/>
      <c r="AL138" s="140"/>
      <c r="AM138" s="140"/>
      <c r="AN138" s="140"/>
      <c r="AO138" s="140"/>
      <c r="AP138" s="140"/>
      <c r="AQ138" s="140"/>
      <c r="AR138" s="140"/>
      <c r="AS138" s="140"/>
      <c r="AT138" s="140"/>
      <c r="AU138" s="140"/>
      <c r="AV138" s="140"/>
      <c r="AW138" s="140"/>
      <c r="AX138" s="140"/>
      <c r="AY138" s="140"/>
      <c r="AZ138" s="140"/>
      <c r="BA138" s="140"/>
      <c r="BB138" s="140"/>
      <c r="BC138" s="140"/>
      <c r="BD138" s="140"/>
      <c r="BE138" s="315"/>
      <c r="BF138" s="315"/>
      <c r="BG138" s="315"/>
      <c r="BH138" s="315"/>
      <c r="BI138" s="315"/>
      <c r="BJ138" s="315"/>
      <c r="BK138" s="315"/>
      <c r="BL138" s="315"/>
      <c r="BM138" s="315"/>
      <c r="BN138" s="315"/>
      <c r="BO138" s="315"/>
      <c r="BP138" s="315"/>
      <c r="BQ138" s="315"/>
      <c r="BR138" s="315"/>
      <c r="BS138" s="315"/>
      <c r="BT138" s="315"/>
      <c r="BU138" s="315"/>
      <c r="BV138" s="315"/>
      <c r="BW138" s="315"/>
      <c r="BX138" s="315"/>
      <c r="BY138" s="315"/>
    </row>
    <row r="139" spans="1:77" customFormat="1" ht="12.75">
      <c r="A139" s="139"/>
      <c r="B139" s="139"/>
      <c r="C139" s="139"/>
      <c r="D139" s="139"/>
      <c r="E139" s="139"/>
      <c r="F139" s="139"/>
      <c r="G139" s="139"/>
      <c r="H139" s="139"/>
      <c r="I139" s="197"/>
      <c r="J139" s="139"/>
      <c r="K139" s="139"/>
      <c r="L139" s="742"/>
      <c r="M139" s="742"/>
      <c r="N139" s="139"/>
      <c r="O139" s="139"/>
      <c r="P139" s="139"/>
      <c r="Q139" s="139"/>
      <c r="R139" s="139"/>
      <c r="S139" s="140"/>
      <c r="T139" s="317"/>
      <c r="U139" s="316"/>
      <c r="V139" s="315"/>
      <c r="W139" s="330"/>
      <c r="X139" s="330"/>
      <c r="Y139" s="330"/>
      <c r="Z139" s="330"/>
      <c r="AA139" s="330"/>
      <c r="AB139" s="330"/>
      <c r="AC139" s="330"/>
      <c r="AD139" s="330"/>
      <c r="AE139" s="330"/>
      <c r="AF139" s="330"/>
      <c r="AG139" s="330"/>
      <c r="AH139" s="330"/>
      <c r="AI139" s="315"/>
      <c r="AJ139" s="140"/>
      <c r="AK139" s="140"/>
      <c r="AL139" s="140"/>
      <c r="AM139" s="140"/>
      <c r="AN139" s="140"/>
      <c r="AO139" s="140"/>
      <c r="AP139" s="140"/>
      <c r="AQ139" s="140"/>
      <c r="AR139" s="140"/>
      <c r="AS139" s="140"/>
      <c r="AT139" s="140"/>
      <c r="AU139" s="140"/>
      <c r="AV139" s="140"/>
      <c r="AW139" s="140"/>
      <c r="AX139" s="140"/>
      <c r="AY139" s="140"/>
      <c r="AZ139" s="140"/>
      <c r="BA139" s="140"/>
      <c r="BB139" s="140"/>
      <c r="BC139" s="140"/>
      <c r="BD139" s="140"/>
      <c r="BE139" s="315"/>
      <c r="BF139" s="315"/>
      <c r="BG139" s="315"/>
      <c r="BH139" s="315"/>
      <c r="BI139" s="315"/>
      <c r="BJ139" s="315"/>
      <c r="BK139" s="315"/>
      <c r="BL139" s="315"/>
      <c r="BM139" s="315"/>
      <c r="BN139" s="315"/>
      <c r="BO139" s="315"/>
      <c r="BP139" s="315"/>
      <c r="BQ139" s="315"/>
      <c r="BR139" s="315"/>
      <c r="BS139" s="315"/>
      <c r="BT139" s="315"/>
      <c r="BU139" s="315"/>
      <c r="BV139" s="315"/>
      <c r="BW139" s="315"/>
      <c r="BX139" s="315"/>
      <c r="BY139" s="315"/>
    </row>
    <row r="140" spans="1:77" customFormat="1" ht="12.75">
      <c r="A140" s="139"/>
      <c r="B140" s="139"/>
      <c r="C140" s="139"/>
      <c r="D140" s="139"/>
      <c r="E140" s="139"/>
      <c r="F140" s="139"/>
      <c r="G140" s="139"/>
      <c r="H140" s="139"/>
      <c r="I140" s="197"/>
      <c r="J140" s="139"/>
      <c r="K140" s="139"/>
      <c r="L140" s="742"/>
      <c r="M140" s="742"/>
      <c r="N140" s="139"/>
      <c r="O140" s="139"/>
      <c r="P140" s="139"/>
      <c r="Q140" s="139"/>
      <c r="R140" s="139"/>
      <c r="S140" s="140"/>
      <c r="T140" s="317"/>
      <c r="U140" s="316"/>
      <c r="V140" s="315"/>
      <c r="W140" s="330"/>
      <c r="X140" s="330"/>
      <c r="Y140" s="330"/>
      <c r="Z140" s="330"/>
      <c r="AA140" s="330"/>
      <c r="AB140" s="330"/>
      <c r="AC140" s="330"/>
      <c r="AD140" s="330"/>
      <c r="AE140" s="330"/>
      <c r="AF140" s="330"/>
      <c r="AG140" s="330"/>
      <c r="AH140" s="330"/>
      <c r="AI140" s="315"/>
      <c r="AJ140" s="140"/>
      <c r="AK140" s="140"/>
      <c r="AL140" s="140"/>
      <c r="AM140" s="140"/>
      <c r="AN140" s="140"/>
      <c r="AO140" s="140"/>
      <c r="AP140" s="140"/>
      <c r="AQ140" s="140"/>
      <c r="AR140" s="140"/>
      <c r="AS140" s="140"/>
      <c r="AT140" s="140"/>
      <c r="AU140" s="140"/>
      <c r="AV140" s="140"/>
      <c r="AW140" s="140"/>
      <c r="AX140" s="140"/>
      <c r="AY140" s="140"/>
      <c r="AZ140" s="140"/>
      <c r="BA140" s="140"/>
      <c r="BB140" s="140"/>
      <c r="BC140" s="140"/>
      <c r="BD140" s="140"/>
      <c r="BE140" s="315"/>
      <c r="BF140" s="315"/>
      <c r="BG140" s="315"/>
      <c r="BH140" s="315"/>
      <c r="BI140" s="315"/>
      <c r="BJ140" s="315"/>
      <c r="BK140" s="315"/>
      <c r="BL140" s="315"/>
      <c r="BM140" s="315"/>
      <c r="BN140" s="315"/>
      <c r="BO140" s="315"/>
      <c r="BP140" s="315"/>
      <c r="BQ140" s="315"/>
      <c r="BR140" s="315"/>
      <c r="BS140" s="315"/>
      <c r="BT140" s="315"/>
      <c r="BU140" s="315"/>
      <c r="BV140" s="315"/>
      <c r="BW140" s="315"/>
      <c r="BX140" s="315"/>
      <c r="BY140" s="315"/>
    </row>
    <row r="141" spans="1:77" customFormat="1" ht="12.75">
      <c r="A141" s="139"/>
      <c r="B141" s="139"/>
      <c r="C141" s="139"/>
      <c r="D141" s="139"/>
      <c r="E141" s="139"/>
      <c r="F141" s="139"/>
      <c r="G141" s="139"/>
      <c r="H141" s="139"/>
      <c r="I141" s="197"/>
      <c r="J141" s="139"/>
      <c r="K141" s="139"/>
      <c r="L141" s="742"/>
      <c r="M141" s="742"/>
      <c r="N141" s="139"/>
      <c r="O141" s="139"/>
      <c r="P141" s="139"/>
      <c r="Q141" s="139"/>
      <c r="R141" s="139"/>
      <c r="S141" s="140"/>
      <c r="T141" s="317"/>
      <c r="U141" s="316"/>
      <c r="V141" s="315"/>
      <c r="W141" s="330"/>
      <c r="X141" s="330"/>
      <c r="Y141" s="330"/>
      <c r="Z141" s="330"/>
      <c r="AA141" s="330"/>
      <c r="AB141" s="330"/>
      <c r="AC141" s="330"/>
      <c r="AD141" s="330"/>
      <c r="AE141" s="330"/>
      <c r="AF141" s="330"/>
      <c r="AG141" s="330"/>
      <c r="AH141" s="330"/>
      <c r="AI141" s="315"/>
      <c r="AJ141" s="140"/>
      <c r="AK141" s="140"/>
      <c r="AL141" s="140"/>
      <c r="AM141" s="140"/>
      <c r="AN141" s="140"/>
      <c r="AO141" s="140"/>
      <c r="AP141" s="140"/>
      <c r="AQ141" s="140"/>
      <c r="AR141" s="140"/>
      <c r="AS141" s="140"/>
      <c r="AT141" s="140"/>
      <c r="AU141" s="140"/>
      <c r="AV141" s="140"/>
      <c r="AW141" s="140"/>
      <c r="AX141" s="140"/>
      <c r="AY141" s="140"/>
      <c r="AZ141" s="140"/>
      <c r="BA141" s="140"/>
      <c r="BB141" s="140"/>
      <c r="BC141" s="140"/>
      <c r="BD141" s="140"/>
      <c r="BE141" s="315"/>
      <c r="BF141" s="315"/>
      <c r="BG141" s="315"/>
      <c r="BH141" s="315"/>
      <c r="BI141" s="315"/>
      <c r="BJ141" s="315"/>
      <c r="BK141" s="315"/>
      <c r="BL141" s="315"/>
      <c r="BM141" s="315"/>
      <c r="BN141" s="315"/>
      <c r="BO141" s="315"/>
      <c r="BP141" s="315"/>
      <c r="BQ141" s="315"/>
      <c r="BR141" s="315"/>
      <c r="BS141" s="315"/>
      <c r="BT141" s="315"/>
      <c r="BU141" s="315"/>
      <c r="BV141" s="315"/>
      <c r="BW141" s="315"/>
      <c r="BX141" s="315"/>
      <c r="BY141" s="315"/>
    </row>
    <row r="142" spans="1:77" customFormat="1" ht="12.75">
      <c r="A142" s="139"/>
      <c r="B142" s="139"/>
      <c r="C142" s="139"/>
      <c r="D142" s="139"/>
      <c r="E142" s="139"/>
      <c r="F142" s="139"/>
      <c r="G142" s="139"/>
      <c r="H142" s="139"/>
      <c r="I142" s="197"/>
      <c r="J142" s="139"/>
      <c r="K142" s="139"/>
      <c r="L142" s="742"/>
      <c r="M142" s="742"/>
      <c r="N142" s="139"/>
      <c r="O142" s="139"/>
      <c r="P142" s="139"/>
      <c r="Q142" s="139"/>
      <c r="R142" s="139"/>
      <c r="S142" s="140"/>
      <c r="T142" s="317"/>
      <c r="U142" s="316"/>
      <c r="V142" s="315"/>
      <c r="W142" s="330"/>
      <c r="X142" s="330"/>
      <c r="Y142" s="330"/>
      <c r="Z142" s="330"/>
      <c r="AA142" s="330"/>
      <c r="AB142" s="330"/>
      <c r="AC142" s="330"/>
      <c r="AD142" s="330"/>
      <c r="AE142" s="330"/>
      <c r="AF142" s="330"/>
      <c r="AG142" s="330"/>
      <c r="AH142" s="330"/>
      <c r="AI142" s="315"/>
      <c r="AJ142" s="140"/>
      <c r="AK142" s="140"/>
      <c r="AL142" s="140"/>
      <c r="AM142" s="140"/>
      <c r="AN142" s="140"/>
      <c r="AO142" s="140"/>
      <c r="AP142" s="140"/>
      <c r="AQ142" s="140"/>
      <c r="AR142" s="140"/>
      <c r="AS142" s="140"/>
      <c r="AT142" s="140"/>
      <c r="AU142" s="140"/>
      <c r="AV142" s="140"/>
      <c r="AW142" s="140"/>
      <c r="AX142" s="140"/>
      <c r="AY142" s="140"/>
      <c r="AZ142" s="140"/>
      <c r="BA142" s="140"/>
      <c r="BB142" s="140"/>
      <c r="BC142" s="140"/>
      <c r="BD142" s="140"/>
      <c r="BE142" s="315"/>
      <c r="BF142" s="315"/>
      <c r="BG142" s="315"/>
      <c r="BH142" s="315"/>
      <c r="BI142" s="315"/>
      <c r="BJ142" s="315"/>
      <c r="BK142" s="315"/>
      <c r="BL142" s="315"/>
      <c r="BM142" s="315"/>
      <c r="BN142" s="315"/>
      <c r="BO142" s="315"/>
      <c r="BP142" s="315"/>
      <c r="BQ142" s="315"/>
      <c r="BR142" s="315"/>
      <c r="BS142" s="315"/>
      <c r="BT142" s="315"/>
      <c r="BU142" s="315"/>
      <c r="BV142" s="315"/>
      <c r="BW142" s="315"/>
      <c r="BX142" s="315"/>
      <c r="BY142" s="315"/>
    </row>
    <row r="143" spans="1:77" customFormat="1" ht="12.75">
      <c r="A143" s="139"/>
      <c r="B143" s="139"/>
      <c r="C143" s="139"/>
      <c r="D143" s="139"/>
      <c r="E143" s="139"/>
      <c r="F143" s="139"/>
      <c r="G143" s="139"/>
      <c r="H143" s="139"/>
      <c r="I143" s="197"/>
      <c r="J143" s="139"/>
      <c r="K143" s="139"/>
      <c r="L143" s="742"/>
      <c r="M143" s="742"/>
      <c r="N143" s="139"/>
      <c r="O143" s="139"/>
      <c r="P143" s="139"/>
      <c r="Q143" s="139"/>
      <c r="R143" s="139"/>
      <c r="S143" s="140"/>
      <c r="T143" s="317"/>
      <c r="U143" s="316"/>
      <c r="V143" s="315"/>
      <c r="W143" s="330"/>
      <c r="X143" s="330"/>
      <c r="Y143" s="330"/>
      <c r="Z143" s="330"/>
      <c r="AA143" s="330"/>
      <c r="AB143" s="330"/>
      <c r="AC143" s="330"/>
      <c r="AD143" s="330"/>
      <c r="AE143" s="330"/>
      <c r="AF143" s="330"/>
      <c r="AG143" s="330"/>
      <c r="AH143" s="330"/>
      <c r="AI143" s="315"/>
      <c r="AJ143" s="140"/>
      <c r="AK143" s="140"/>
      <c r="AL143" s="140"/>
      <c r="AM143" s="140"/>
      <c r="AN143" s="140"/>
      <c r="AO143" s="140"/>
      <c r="AP143" s="140"/>
      <c r="AQ143" s="140"/>
      <c r="AR143" s="140"/>
      <c r="AS143" s="140"/>
      <c r="AT143" s="140"/>
      <c r="AU143" s="140"/>
      <c r="AV143" s="140"/>
      <c r="AW143" s="140"/>
      <c r="AX143" s="140"/>
      <c r="AY143" s="140"/>
      <c r="AZ143" s="140"/>
      <c r="BA143" s="140"/>
      <c r="BB143" s="140"/>
      <c r="BC143" s="140"/>
      <c r="BD143" s="140"/>
      <c r="BE143" s="315"/>
      <c r="BF143" s="315"/>
      <c r="BG143" s="315"/>
      <c r="BH143" s="315"/>
      <c r="BI143" s="315"/>
      <c r="BJ143" s="315"/>
      <c r="BK143" s="315"/>
      <c r="BL143" s="315"/>
      <c r="BM143" s="315"/>
      <c r="BN143" s="315"/>
      <c r="BO143" s="315"/>
      <c r="BP143" s="315"/>
      <c r="BQ143" s="315"/>
      <c r="BR143" s="315"/>
      <c r="BS143" s="315"/>
      <c r="BT143" s="315"/>
      <c r="BU143" s="315"/>
      <c r="BV143" s="315"/>
      <c r="BW143" s="315"/>
      <c r="BX143" s="315"/>
      <c r="BY143" s="315"/>
    </row>
    <row r="144" spans="1:77" customFormat="1" ht="12.75">
      <c r="A144" s="139"/>
      <c r="B144" s="139"/>
      <c r="C144" s="139"/>
      <c r="D144" s="139"/>
      <c r="E144" s="139"/>
      <c r="F144" s="139"/>
      <c r="G144" s="139"/>
      <c r="H144" s="139"/>
      <c r="I144" s="197"/>
      <c r="J144" s="139"/>
      <c r="K144" s="139"/>
      <c r="L144" s="742"/>
      <c r="M144" s="742"/>
      <c r="N144" s="139"/>
      <c r="O144" s="139"/>
      <c r="P144" s="139"/>
      <c r="Q144" s="139"/>
      <c r="R144" s="139"/>
      <c r="S144" s="140"/>
      <c r="T144" s="317"/>
      <c r="U144" s="316"/>
      <c r="V144" s="315"/>
      <c r="W144" s="330"/>
      <c r="X144" s="330"/>
      <c r="Y144" s="330"/>
      <c r="Z144" s="330"/>
      <c r="AA144" s="330"/>
      <c r="AB144" s="330"/>
      <c r="AC144" s="330"/>
      <c r="AD144" s="330"/>
      <c r="AE144" s="330"/>
      <c r="AF144" s="330"/>
      <c r="AG144" s="330"/>
      <c r="AH144" s="330"/>
      <c r="AI144" s="315"/>
      <c r="AJ144" s="140"/>
      <c r="AK144" s="140"/>
      <c r="AL144" s="140"/>
      <c r="AM144" s="140"/>
      <c r="AN144" s="140"/>
      <c r="AO144" s="140"/>
      <c r="AP144" s="140"/>
      <c r="AQ144" s="140"/>
      <c r="AR144" s="140"/>
      <c r="AS144" s="140"/>
      <c r="AT144" s="140"/>
      <c r="AU144" s="140"/>
      <c r="AV144" s="140"/>
      <c r="AW144" s="140"/>
      <c r="AX144" s="140"/>
      <c r="AY144" s="140"/>
      <c r="AZ144" s="140"/>
      <c r="BA144" s="140"/>
      <c r="BB144" s="140"/>
      <c r="BC144" s="140"/>
      <c r="BD144" s="140"/>
      <c r="BE144" s="315"/>
      <c r="BF144" s="315"/>
      <c r="BG144" s="315"/>
      <c r="BH144" s="315"/>
      <c r="BI144" s="315"/>
      <c r="BJ144" s="315"/>
      <c r="BK144" s="315"/>
      <c r="BL144" s="315"/>
      <c r="BM144" s="315"/>
      <c r="BN144" s="315"/>
      <c r="BO144" s="315"/>
      <c r="BP144" s="315"/>
      <c r="BQ144" s="315"/>
      <c r="BR144" s="315"/>
      <c r="BS144" s="315"/>
      <c r="BT144" s="315"/>
      <c r="BU144" s="315"/>
      <c r="BV144" s="315"/>
      <c r="BW144" s="315"/>
      <c r="BX144" s="315"/>
      <c r="BY144" s="315"/>
    </row>
    <row r="145" spans="1:77" customFormat="1" ht="12.75">
      <c r="A145" s="139"/>
      <c r="B145" s="139"/>
      <c r="C145" s="139"/>
      <c r="D145" s="139"/>
      <c r="E145" s="139"/>
      <c r="F145" s="139"/>
      <c r="G145" s="139"/>
      <c r="H145" s="139"/>
      <c r="I145" s="197"/>
      <c r="J145" s="139"/>
      <c r="K145" s="139"/>
      <c r="L145" s="742"/>
      <c r="M145" s="742"/>
      <c r="N145" s="139"/>
      <c r="O145" s="139"/>
      <c r="P145" s="139"/>
      <c r="Q145" s="139"/>
      <c r="R145" s="139"/>
      <c r="S145" s="140"/>
      <c r="T145" s="317"/>
      <c r="U145" s="316"/>
      <c r="V145" s="315"/>
      <c r="W145" s="330"/>
      <c r="X145" s="330"/>
      <c r="Y145" s="330"/>
      <c r="Z145" s="330"/>
      <c r="AA145" s="330"/>
      <c r="AB145" s="330"/>
      <c r="AC145" s="330"/>
      <c r="AD145" s="330"/>
      <c r="AE145" s="330"/>
      <c r="AF145" s="330"/>
      <c r="AG145" s="330"/>
      <c r="AH145" s="330"/>
      <c r="AI145" s="315"/>
      <c r="AJ145" s="140"/>
      <c r="AK145" s="140"/>
      <c r="AL145" s="140"/>
      <c r="AM145" s="140"/>
      <c r="AN145" s="140"/>
      <c r="AO145" s="140"/>
      <c r="AP145" s="140"/>
      <c r="AQ145" s="140"/>
      <c r="AR145" s="140"/>
      <c r="AS145" s="140"/>
      <c r="AT145" s="140"/>
      <c r="AU145" s="140"/>
      <c r="AV145" s="140"/>
      <c r="AW145" s="140"/>
      <c r="AX145" s="140"/>
      <c r="AY145" s="140"/>
      <c r="AZ145" s="140"/>
      <c r="BA145" s="140"/>
      <c r="BB145" s="140"/>
      <c r="BC145" s="140"/>
      <c r="BD145" s="140"/>
      <c r="BE145" s="315"/>
      <c r="BF145" s="315"/>
      <c r="BG145" s="315"/>
      <c r="BH145" s="315"/>
      <c r="BI145" s="315"/>
      <c r="BJ145" s="315"/>
      <c r="BK145" s="315"/>
      <c r="BL145" s="315"/>
      <c r="BM145" s="315"/>
      <c r="BN145" s="315"/>
      <c r="BO145" s="315"/>
      <c r="BP145" s="315"/>
      <c r="BQ145" s="315"/>
      <c r="BR145" s="315"/>
      <c r="BS145" s="315"/>
      <c r="BT145" s="315"/>
      <c r="BU145" s="315"/>
      <c r="BV145" s="315"/>
      <c r="BW145" s="315"/>
      <c r="BX145" s="315"/>
      <c r="BY145" s="315"/>
    </row>
    <row r="146" spans="1:77" customFormat="1" ht="12.75">
      <c r="A146" s="139"/>
      <c r="B146" s="139"/>
      <c r="C146" s="139"/>
      <c r="D146" s="139"/>
      <c r="E146" s="139"/>
      <c r="F146" s="139"/>
      <c r="G146" s="139"/>
      <c r="H146" s="139"/>
      <c r="I146" s="197"/>
      <c r="J146" s="139"/>
      <c r="K146" s="139"/>
      <c r="L146" s="742"/>
      <c r="M146" s="742"/>
      <c r="N146" s="139"/>
      <c r="O146" s="139"/>
      <c r="P146" s="139"/>
      <c r="Q146" s="139"/>
      <c r="R146" s="139"/>
      <c r="S146" s="140"/>
      <c r="T146" s="317"/>
      <c r="U146" s="316"/>
      <c r="V146" s="315"/>
      <c r="W146" s="330"/>
      <c r="X146" s="330"/>
      <c r="Y146" s="330"/>
      <c r="Z146" s="330"/>
      <c r="AA146" s="330"/>
      <c r="AB146" s="330"/>
      <c r="AC146" s="330"/>
      <c r="AD146" s="330"/>
      <c r="AE146" s="330"/>
      <c r="AF146" s="330"/>
      <c r="AG146" s="330"/>
      <c r="AH146" s="330"/>
      <c r="AI146" s="315"/>
      <c r="AJ146" s="140"/>
      <c r="AK146" s="140"/>
      <c r="AL146" s="140"/>
      <c r="AM146" s="140"/>
      <c r="AN146" s="140"/>
      <c r="AO146" s="140"/>
      <c r="AP146" s="140"/>
      <c r="AQ146" s="140"/>
      <c r="AR146" s="140"/>
      <c r="AS146" s="140"/>
      <c r="AT146" s="140"/>
      <c r="AU146" s="140"/>
      <c r="AV146" s="140"/>
      <c r="AW146" s="140"/>
      <c r="AX146" s="140"/>
      <c r="AY146" s="140"/>
      <c r="AZ146" s="140"/>
      <c r="BA146" s="140"/>
      <c r="BB146" s="140"/>
      <c r="BC146" s="140"/>
      <c r="BD146" s="140"/>
      <c r="BE146" s="315"/>
      <c r="BF146" s="315"/>
      <c r="BG146" s="315"/>
      <c r="BH146" s="315"/>
      <c r="BI146" s="315"/>
      <c r="BJ146" s="315"/>
      <c r="BK146" s="315"/>
      <c r="BL146" s="315"/>
      <c r="BM146" s="315"/>
      <c r="BN146" s="315"/>
      <c r="BO146" s="315"/>
      <c r="BP146" s="315"/>
      <c r="BQ146" s="315"/>
      <c r="BR146" s="315"/>
      <c r="BS146" s="315"/>
      <c r="BT146" s="315"/>
      <c r="BU146" s="315"/>
      <c r="BV146" s="315"/>
      <c r="BW146" s="315"/>
      <c r="BX146" s="315"/>
      <c r="BY146" s="315"/>
    </row>
    <row r="147" spans="1:77" customFormat="1" ht="12.75">
      <c r="A147" s="139"/>
      <c r="B147" s="139"/>
      <c r="C147" s="139"/>
      <c r="D147" s="139"/>
      <c r="E147" s="139"/>
      <c r="F147" s="139"/>
      <c r="G147" s="139"/>
      <c r="H147" s="139"/>
      <c r="I147" s="197"/>
      <c r="J147" s="139"/>
      <c r="K147" s="139"/>
      <c r="L147" s="742"/>
      <c r="M147" s="742"/>
      <c r="N147" s="139"/>
      <c r="O147" s="139"/>
      <c r="P147" s="139"/>
      <c r="Q147" s="139"/>
      <c r="R147" s="139"/>
      <c r="S147" s="140"/>
      <c r="T147" s="317"/>
      <c r="U147" s="316"/>
      <c r="V147" s="315"/>
      <c r="W147" s="330"/>
      <c r="X147" s="330"/>
      <c r="Y147" s="330"/>
      <c r="Z147" s="330"/>
      <c r="AA147" s="330"/>
      <c r="AB147" s="330"/>
      <c r="AC147" s="330"/>
      <c r="AD147" s="330"/>
      <c r="AE147" s="330"/>
      <c r="AF147" s="330"/>
      <c r="AG147" s="330"/>
      <c r="AH147" s="330"/>
      <c r="AI147" s="315"/>
      <c r="AJ147" s="140"/>
      <c r="AK147" s="140"/>
      <c r="AL147" s="140"/>
      <c r="AM147" s="140"/>
      <c r="AN147" s="140"/>
      <c r="AO147" s="140"/>
      <c r="AP147" s="140"/>
      <c r="AQ147" s="140"/>
      <c r="AR147" s="140"/>
      <c r="AS147" s="140"/>
      <c r="AT147" s="140"/>
      <c r="AU147" s="140"/>
      <c r="AV147" s="140"/>
      <c r="AW147" s="140"/>
      <c r="AX147" s="140"/>
      <c r="AY147" s="140"/>
      <c r="AZ147" s="140"/>
      <c r="BA147" s="140"/>
      <c r="BB147" s="140"/>
      <c r="BC147" s="140"/>
      <c r="BD147" s="140"/>
      <c r="BE147" s="315"/>
      <c r="BF147" s="315"/>
      <c r="BG147" s="315"/>
      <c r="BH147" s="315"/>
      <c r="BI147" s="315"/>
      <c r="BJ147" s="315"/>
      <c r="BK147" s="315"/>
      <c r="BL147" s="315"/>
      <c r="BM147" s="315"/>
      <c r="BN147" s="315"/>
      <c r="BO147" s="315"/>
      <c r="BP147" s="315"/>
      <c r="BQ147" s="315"/>
      <c r="BR147" s="315"/>
      <c r="BS147" s="315"/>
      <c r="BT147" s="315"/>
      <c r="BU147" s="315"/>
      <c r="BV147" s="315"/>
      <c r="BW147" s="315"/>
      <c r="BX147" s="315"/>
      <c r="BY147" s="315"/>
    </row>
    <row r="148" spans="1:77" customFormat="1" ht="12.75">
      <c r="A148" s="139"/>
      <c r="B148" s="139"/>
      <c r="C148" s="139"/>
      <c r="D148" s="139"/>
      <c r="E148" s="139"/>
      <c r="F148" s="139"/>
      <c r="G148" s="139"/>
      <c r="H148" s="139"/>
      <c r="I148" s="197"/>
      <c r="J148" s="139"/>
      <c r="K148" s="139"/>
      <c r="L148" s="742"/>
      <c r="M148" s="742"/>
      <c r="N148" s="139"/>
      <c r="O148" s="139"/>
      <c r="P148" s="139"/>
      <c r="Q148" s="139"/>
      <c r="R148" s="139"/>
      <c r="S148" s="140"/>
      <c r="T148" s="317"/>
      <c r="U148" s="316"/>
      <c r="V148" s="315"/>
      <c r="W148" s="330"/>
      <c r="X148" s="330"/>
      <c r="Y148" s="330"/>
      <c r="Z148" s="330"/>
      <c r="AA148" s="330"/>
      <c r="AB148" s="330"/>
      <c r="AC148" s="330"/>
      <c r="AD148" s="330"/>
      <c r="AE148" s="330"/>
      <c r="AF148" s="330"/>
      <c r="AG148" s="330"/>
      <c r="AH148" s="330"/>
      <c r="AI148" s="315"/>
      <c r="AJ148" s="140"/>
      <c r="AK148" s="140"/>
      <c r="AL148" s="140"/>
      <c r="AM148" s="140"/>
      <c r="AN148" s="140"/>
      <c r="AO148" s="140"/>
      <c r="AP148" s="140"/>
      <c r="AQ148" s="140"/>
      <c r="AR148" s="140"/>
      <c r="AS148" s="140"/>
      <c r="AT148" s="140"/>
      <c r="AU148" s="140"/>
      <c r="AV148" s="140"/>
      <c r="AW148" s="140"/>
      <c r="AX148" s="140"/>
      <c r="AY148" s="140"/>
      <c r="AZ148" s="140"/>
      <c r="BA148" s="140"/>
      <c r="BB148" s="140"/>
      <c r="BC148" s="140"/>
      <c r="BD148" s="140"/>
      <c r="BE148" s="315"/>
      <c r="BF148" s="315"/>
      <c r="BG148" s="315"/>
      <c r="BH148" s="315"/>
      <c r="BI148" s="315"/>
      <c r="BJ148" s="315"/>
      <c r="BK148" s="315"/>
      <c r="BL148" s="315"/>
      <c r="BM148" s="315"/>
      <c r="BN148" s="315"/>
      <c r="BO148" s="315"/>
      <c r="BP148" s="315"/>
      <c r="BQ148" s="315"/>
      <c r="BR148" s="315"/>
      <c r="BS148" s="315"/>
      <c r="BT148" s="315"/>
      <c r="BU148" s="315"/>
      <c r="BV148" s="315"/>
      <c r="BW148" s="315"/>
      <c r="BX148" s="315"/>
      <c r="BY148" s="315"/>
    </row>
    <row r="149" spans="1:77" customFormat="1" ht="12.75">
      <c r="A149" s="139"/>
      <c r="B149" s="139"/>
      <c r="C149" s="139"/>
      <c r="D149" s="139"/>
      <c r="E149" s="139"/>
      <c r="F149" s="139"/>
      <c r="G149" s="139"/>
      <c r="H149" s="139"/>
      <c r="I149" s="197"/>
      <c r="J149" s="139"/>
      <c r="K149" s="139"/>
      <c r="L149" s="742"/>
      <c r="M149" s="742"/>
      <c r="N149" s="139"/>
      <c r="O149" s="139"/>
      <c r="P149" s="139"/>
      <c r="Q149" s="139"/>
      <c r="R149" s="139"/>
      <c r="S149" s="140"/>
      <c r="T149" s="317"/>
      <c r="U149" s="316"/>
      <c r="V149" s="315"/>
      <c r="W149" s="330"/>
      <c r="X149" s="330"/>
      <c r="Y149" s="330"/>
      <c r="Z149" s="330"/>
      <c r="AA149" s="330"/>
      <c r="AB149" s="330"/>
      <c r="AC149" s="330"/>
      <c r="AD149" s="330"/>
      <c r="AE149" s="330"/>
      <c r="AF149" s="330"/>
      <c r="AG149" s="330"/>
      <c r="AH149" s="330"/>
      <c r="AI149" s="315"/>
      <c r="AJ149" s="140"/>
      <c r="AK149" s="140"/>
      <c r="AL149" s="140"/>
      <c r="AM149" s="140"/>
      <c r="AN149" s="140"/>
      <c r="AO149" s="140"/>
      <c r="AP149" s="140"/>
      <c r="AQ149" s="140"/>
      <c r="AR149" s="140"/>
      <c r="AS149" s="140"/>
      <c r="AT149" s="140"/>
      <c r="AU149" s="140"/>
      <c r="AV149" s="140"/>
      <c r="AW149" s="140"/>
      <c r="AX149" s="140"/>
      <c r="AY149" s="140"/>
      <c r="AZ149" s="140"/>
      <c r="BA149" s="140"/>
      <c r="BB149" s="140"/>
      <c r="BC149" s="140"/>
      <c r="BD149" s="140"/>
      <c r="BE149" s="315"/>
      <c r="BF149" s="315"/>
      <c r="BG149" s="315"/>
      <c r="BH149" s="315"/>
      <c r="BI149" s="315"/>
      <c r="BJ149" s="315"/>
      <c r="BK149" s="315"/>
      <c r="BL149" s="315"/>
      <c r="BM149" s="315"/>
      <c r="BN149" s="315"/>
      <c r="BO149" s="315"/>
      <c r="BP149" s="315"/>
      <c r="BQ149" s="315"/>
      <c r="BR149" s="315"/>
      <c r="BS149" s="315"/>
      <c r="BT149" s="315"/>
      <c r="BU149" s="315"/>
      <c r="BV149" s="315"/>
      <c r="BW149" s="315"/>
      <c r="BX149" s="315"/>
      <c r="BY149" s="315"/>
    </row>
    <row r="150" spans="1:77" customFormat="1" ht="12.75">
      <c r="A150" s="139"/>
      <c r="B150" s="139"/>
      <c r="C150" s="139"/>
      <c r="D150" s="139"/>
      <c r="E150" s="139"/>
      <c r="F150" s="139"/>
      <c r="G150" s="139"/>
      <c r="H150" s="139"/>
      <c r="I150" s="197"/>
      <c r="J150" s="139"/>
      <c r="K150" s="139"/>
      <c r="L150" s="742"/>
      <c r="M150" s="742"/>
      <c r="N150" s="139"/>
      <c r="O150" s="139"/>
      <c r="P150" s="139"/>
      <c r="Q150" s="139"/>
      <c r="R150" s="139"/>
      <c r="S150" s="140"/>
      <c r="T150" s="317"/>
      <c r="U150" s="316"/>
      <c r="V150" s="315"/>
      <c r="W150" s="330"/>
      <c r="X150" s="330"/>
      <c r="Y150" s="330"/>
      <c r="Z150" s="330"/>
      <c r="AA150" s="330"/>
      <c r="AB150" s="330"/>
      <c r="AC150" s="330"/>
      <c r="AD150" s="330"/>
      <c r="AE150" s="330"/>
      <c r="AF150" s="330"/>
      <c r="AG150" s="330"/>
      <c r="AH150" s="330"/>
      <c r="AI150" s="315"/>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315"/>
      <c r="BF150" s="315"/>
      <c r="BG150" s="315"/>
      <c r="BH150" s="315"/>
      <c r="BI150" s="315"/>
      <c r="BJ150" s="315"/>
      <c r="BK150" s="315"/>
      <c r="BL150" s="315"/>
      <c r="BM150" s="315"/>
      <c r="BN150" s="315"/>
      <c r="BO150" s="315"/>
      <c r="BP150" s="315"/>
      <c r="BQ150" s="315"/>
      <c r="BR150" s="315"/>
      <c r="BS150" s="315"/>
      <c r="BT150" s="315"/>
      <c r="BU150" s="315"/>
      <c r="BV150" s="315"/>
      <c r="BW150" s="315"/>
      <c r="BX150" s="315"/>
      <c r="BY150" s="315"/>
    </row>
    <row r="151" spans="1:77" customFormat="1" ht="12.75">
      <c r="A151" s="139"/>
      <c r="B151" s="139"/>
      <c r="C151" s="139"/>
      <c r="D151" s="139"/>
      <c r="E151" s="139"/>
      <c r="F151" s="139"/>
      <c r="G151" s="139"/>
      <c r="H151" s="139"/>
      <c r="I151" s="197"/>
      <c r="J151" s="139"/>
      <c r="K151" s="139"/>
      <c r="L151" s="742"/>
      <c r="M151" s="742"/>
      <c r="N151" s="139"/>
      <c r="O151" s="139"/>
      <c r="P151" s="139"/>
      <c r="Q151" s="139"/>
      <c r="R151" s="139"/>
      <c r="S151" s="140"/>
      <c r="T151" s="317"/>
      <c r="U151" s="316"/>
      <c r="V151" s="315"/>
      <c r="W151" s="330"/>
      <c r="X151" s="330"/>
      <c r="Y151" s="330"/>
      <c r="Z151" s="330"/>
      <c r="AA151" s="330"/>
      <c r="AB151" s="330"/>
      <c r="AC151" s="330"/>
      <c r="AD151" s="330"/>
      <c r="AE151" s="330"/>
      <c r="AF151" s="330"/>
      <c r="AG151" s="330"/>
      <c r="AH151" s="330"/>
      <c r="AI151" s="315"/>
      <c r="AJ151" s="140"/>
      <c r="AK151" s="140"/>
      <c r="AL151" s="140"/>
      <c r="AM151" s="140"/>
      <c r="AN151" s="140"/>
      <c r="AO151" s="140"/>
      <c r="AP151" s="140"/>
      <c r="AQ151" s="140"/>
      <c r="AR151" s="140"/>
      <c r="AS151" s="140"/>
      <c r="AT151" s="140"/>
      <c r="AU151" s="140"/>
      <c r="AV151" s="140"/>
      <c r="AW151" s="140"/>
      <c r="AX151" s="140"/>
      <c r="AY151" s="140"/>
      <c r="AZ151" s="140"/>
      <c r="BA151" s="140"/>
      <c r="BB151" s="140"/>
      <c r="BC151" s="140"/>
      <c r="BD151" s="140"/>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row>
    <row r="152" spans="1:77" customFormat="1" ht="12.75">
      <c r="A152" s="139"/>
      <c r="B152" s="139"/>
      <c r="C152" s="139"/>
      <c r="D152" s="139"/>
      <c r="E152" s="139"/>
      <c r="F152" s="139"/>
      <c r="G152" s="139"/>
      <c r="H152" s="139"/>
      <c r="I152" s="197"/>
      <c r="J152" s="139"/>
      <c r="K152" s="139"/>
      <c r="L152" s="742"/>
      <c r="M152" s="742"/>
      <c r="N152" s="139"/>
      <c r="O152" s="139"/>
      <c r="P152" s="139"/>
      <c r="Q152" s="139"/>
      <c r="R152" s="139"/>
      <c r="S152" s="140"/>
      <c r="T152" s="317"/>
      <c r="U152" s="316"/>
      <c r="V152" s="315"/>
      <c r="W152" s="330"/>
      <c r="X152" s="330"/>
      <c r="Y152" s="330"/>
      <c r="Z152" s="330"/>
      <c r="AA152" s="330"/>
      <c r="AB152" s="330"/>
      <c r="AC152" s="330"/>
      <c r="AD152" s="330"/>
      <c r="AE152" s="330"/>
      <c r="AF152" s="330"/>
      <c r="AG152" s="330"/>
      <c r="AH152" s="330"/>
      <c r="AI152" s="315"/>
      <c r="AJ152" s="140"/>
      <c r="AK152" s="140"/>
      <c r="AL152" s="140"/>
      <c r="AM152" s="140"/>
      <c r="AN152" s="140"/>
      <c r="AO152" s="140"/>
      <c r="AP152" s="140"/>
      <c r="AQ152" s="140"/>
      <c r="AR152" s="140"/>
      <c r="AS152" s="140"/>
      <c r="AT152" s="140"/>
      <c r="AU152" s="140"/>
      <c r="AV152" s="140"/>
      <c r="AW152" s="140"/>
      <c r="AX152" s="140"/>
      <c r="AY152" s="140"/>
      <c r="AZ152" s="140"/>
      <c r="BA152" s="140"/>
      <c r="BB152" s="140"/>
      <c r="BC152" s="140"/>
      <c r="BD152" s="140"/>
      <c r="BE152" s="315"/>
      <c r="BF152" s="315"/>
      <c r="BG152" s="315"/>
      <c r="BH152" s="315"/>
      <c r="BI152" s="315"/>
      <c r="BJ152" s="315"/>
      <c r="BK152" s="315"/>
      <c r="BL152" s="315"/>
      <c r="BM152" s="315"/>
      <c r="BN152" s="315"/>
      <c r="BO152" s="315"/>
      <c r="BP152" s="315"/>
      <c r="BQ152" s="315"/>
      <c r="BR152" s="315"/>
      <c r="BS152" s="315"/>
      <c r="BT152" s="315"/>
      <c r="BU152" s="315"/>
      <c r="BV152" s="315"/>
      <c r="BW152" s="315"/>
      <c r="BX152" s="315"/>
      <c r="BY152" s="315"/>
    </row>
    <row r="153" spans="1:77" customFormat="1" ht="12.75">
      <c r="A153" s="139"/>
      <c r="B153" s="139"/>
      <c r="C153" s="139"/>
      <c r="D153" s="139"/>
      <c r="E153" s="139"/>
      <c r="F153" s="139"/>
      <c r="G153" s="139"/>
      <c r="H153" s="139"/>
      <c r="I153" s="197"/>
      <c r="J153" s="139"/>
      <c r="K153" s="139"/>
      <c r="L153" s="742"/>
      <c r="M153" s="742"/>
      <c r="N153" s="139"/>
      <c r="O153" s="139"/>
      <c r="P153" s="139"/>
      <c r="Q153" s="139"/>
      <c r="R153" s="139"/>
      <c r="S153" s="140"/>
      <c r="T153" s="317"/>
      <c r="U153" s="316"/>
      <c r="V153" s="315"/>
      <c r="W153" s="330"/>
      <c r="X153" s="330"/>
      <c r="Y153" s="330"/>
      <c r="Z153" s="330"/>
      <c r="AA153" s="330"/>
      <c r="AB153" s="330"/>
      <c r="AC153" s="330"/>
      <c r="AD153" s="330"/>
      <c r="AE153" s="330"/>
      <c r="AF153" s="330"/>
      <c r="AG153" s="330"/>
      <c r="AH153" s="330"/>
      <c r="AI153" s="315"/>
      <c r="AJ153" s="140"/>
      <c r="AK153" s="140"/>
      <c r="AL153" s="140"/>
      <c r="AM153" s="140"/>
      <c r="AN153" s="140"/>
      <c r="AO153" s="140"/>
      <c r="AP153" s="140"/>
      <c r="AQ153" s="140"/>
      <c r="AR153" s="140"/>
      <c r="AS153" s="140"/>
      <c r="AT153" s="140"/>
      <c r="AU153" s="140"/>
      <c r="AV153" s="140"/>
      <c r="AW153" s="140"/>
      <c r="AX153" s="140"/>
      <c r="AY153" s="140"/>
      <c r="AZ153" s="140"/>
      <c r="BA153" s="140"/>
      <c r="BB153" s="140"/>
      <c r="BC153" s="140"/>
      <c r="BD153" s="140"/>
      <c r="BE153" s="315"/>
      <c r="BF153" s="315"/>
      <c r="BG153" s="315"/>
      <c r="BH153" s="315"/>
      <c r="BI153" s="315"/>
      <c r="BJ153" s="315"/>
      <c r="BK153" s="315"/>
      <c r="BL153" s="315"/>
      <c r="BM153" s="315"/>
      <c r="BN153" s="315"/>
      <c r="BO153" s="315"/>
      <c r="BP153" s="315"/>
      <c r="BQ153" s="315"/>
      <c r="BR153" s="315"/>
      <c r="BS153" s="315"/>
      <c r="BT153" s="315"/>
      <c r="BU153" s="315"/>
      <c r="BV153" s="315"/>
      <c r="BW153" s="315"/>
      <c r="BX153" s="315"/>
      <c r="BY153" s="315"/>
    </row>
    <row r="154" spans="1:77" customFormat="1" ht="12.75">
      <c r="A154" s="139"/>
      <c r="B154" s="139"/>
      <c r="C154" s="139"/>
      <c r="D154" s="139"/>
      <c r="E154" s="139"/>
      <c r="F154" s="139"/>
      <c r="G154" s="139"/>
      <c r="H154" s="139"/>
      <c r="I154" s="197"/>
      <c r="J154" s="139"/>
      <c r="K154" s="139"/>
      <c r="L154" s="742"/>
      <c r="M154" s="742"/>
      <c r="N154" s="139"/>
      <c r="O154" s="139"/>
      <c r="P154" s="139"/>
      <c r="Q154" s="139"/>
      <c r="R154" s="139"/>
      <c r="S154" s="140"/>
      <c r="T154" s="317"/>
      <c r="U154" s="316"/>
      <c r="V154" s="315"/>
      <c r="W154" s="330"/>
      <c r="X154" s="330"/>
      <c r="Y154" s="330"/>
      <c r="Z154" s="330"/>
      <c r="AA154" s="330"/>
      <c r="AB154" s="330"/>
      <c r="AC154" s="330"/>
      <c r="AD154" s="330"/>
      <c r="AE154" s="330"/>
      <c r="AF154" s="330"/>
      <c r="AG154" s="330"/>
      <c r="AH154" s="330"/>
      <c r="AI154" s="315"/>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315"/>
      <c r="BF154" s="315"/>
      <c r="BG154" s="315"/>
      <c r="BH154" s="315"/>
      <c r="BI154" s="315"/>
      <c r="BJ154" s="315"/>
      <c r="BK154" s="315"/>
      <c r="BL154" s="315"/>
      <c r="BM154" s="315"/>
      <c r="BN154" s="315"/>
      <c r="BO154" s="315"/>
      <c r="BP154" s="315"/>
      <c r="BQ154" s="315"/>
      <c r="BR154" s="315"/>
      <c r="BS154" s="315"/>
      <c r="BT154" s="315"/>
      <c r="BU154" s="315"/>
      <c r="BV154" s="315"/>
      <c r="BW154" s="315"/>
      <c r="BX154" s="315"/>
      <c r="BY154" s="315"/>
    </row>
    <row r="155" spans="1:77" customFormat="1" ht="12.75">
      <c r="A155" s="139"/>
      <c r="B155" s="139"/>
      <c r="C155" s="139"/>
      <c r="D155" s="139"/>
      <c r="E155" s="139"/>
      <c r="F155" s="139"/>
      <c r="G155" s="139"/>
      <c r="H155" s="139"/>
      <c r="I155" s="197"/>
      <c r="J155" s="139"/>
      <c r="K155" s="139"/>
      <c r="L155" s="742"/>
      <c r="M155" s="742"/>
      <c r="N155" s="139"/>
      <c r="O155" s="139"/>
      <c r="P155" s="139"/>
      <c r="Q155" s="139"/>
      <c r="R155" s="139"/>
      <c r="S155" s="140"/>
      <c r="T155" s="317"/>
      <c r="U155" s="316"/>
      <c r="V155" s="315"/>
      <c r="W155" s="330"/>
      <c r="X155" s="330"/>
      <c r="Y155" s="330"/>
      <c r="Z155" s="330"/>
      <c r="AA155" s="330"/>
      <c r="AB155" s="330"/>
      <c r="AC155" s="330"/>
      <c r="AD155" s="330"/>
      <c r="AE155" s="330"/>
      <c r="AF155" s="330"/>
      <c r="AG155" s="330"/>
      <c r="AH155" s="330"/>
      <c r="AI155" s="315"/>
      <c r="AJ155" s="140"/>
      <c r="AK155" s="140"/>
      <c r="AL155" s="140"/>
      <c r="AM155" s="140"/>
      <c r="AN155" s="140"/>
      <c r="AO155" s="140"/>
      <c r="AP155" s="140"/>
      <c r="AQ155" s="140"/>
      <c r="AR155" s="140"/>
      <c r="AS155" s="140"/>
      <c r="AT155" s="140"/>
      <c r="AU155" s="140"/>
      <c r="AV155" s="140"/>
      <c r="AW155" s="140"/>
      <c r="AX155" s="140"/>
      <c r="AY155" s="140"/>
      <c r="AZ155" s="140"/>
      <c r="BA155" s="140"/>
      <c r="BB155" s="140"/>
      <c r="BC155" s="140"/>
      <c r="BD155" s="140"/>
      <c r="BE155" s="315"/>
      <c r="BF155" s="315"/>
      <c r="BG155" s="315"/>
      <c r="BH155" s="315"/>
      <c r="BI155" s="315"/>
      <c r="BJ155" s="315"/>
      <c r="BK155" s="315"/>
      <c r="BL155" s="315"/>
      <c r="BM155" s="315"/>
      <c r="BN155" s="315"/>
      <c r="BO155" s="315"/>
      <c r="BP155" s="315"/>
      <c r="BQ155" s="315"/>
      <c r="BR155" s="315"/>
      <c r="BS155" s="315"/>
      <c r="BT155" s="315"/>
      <c r="BU155" s="315"/>
      <c r="BV155" s="315"/>
      <c r="BW155" s="315"/>
      <c r="BX155" s="315"/>
      <c r="BY155" s="315"/>
    </row>
    <row r="156" spans="1:77" customFormat="1" ht="12.75">
      <c r="A156" s="139"/>
      <c r="B156" s="139"/>
      <c r="C156" s="139"/>
      <c r="D156" s="139"/>
      <c r="E156" s="139"/>
      <c r="F156" s="139"/>
      <c r="G156" s="139"/>
      <c r="H156" s="139"/>
      <c r="I156" s="197"/>
      <c r="J156" s="139"/>
      <c r="K156" s="139"/>
      <c r="L156" s="742"/>
      <c r="M156" s="742"/>
      <c r="N156" s="139"/>
      <c r="O156" s="139"/>
      <c r="P156" s="139"/>
      <c r="Q156" s="139"/>
      <c r="R156" s="139"/>
      <c r="S156" s="140"/>
      <c r="T156" s="317"/>
      <c r="U156" s="316"/>
      <c r="V156" s="315"/>
      <c r="W156" s="330"/>
      <c r="X156" s="330"/>
      <c r="Y156" s="330"/>
      <c r="Z156" s="330"/>
      <c r="AA156" s="330"/>
      <c r="AB156" s="330"/>
      <c r="AC156" s="330"/>
      <c r="AD156" s="330"/>
      <c r="AE156" s="330"/>
      <c r="AF156" s="330"/>
      <c r="AG156" s="330"/>
      <c r="AH156" s="330"/>
      <c r="AI156" s="315"/>
      <c r="AJ156" s="140"/>
      <c r="AK156" s="140"/>
      <c r="AL156" s="140"/>
      <c r="AM156" s="140"/>
      <c r="AN156" s="140"/>
      <c r="AO156" s="140"/>
      <c r="AP156" s="140"/>
      <c r="AQ156" s="140"/>
      <c r="AR156" s="140"/>
      <c r="AS156" s="140"/>
      <c r="AT156" s="140"/>
      <c r="AU156" s="140"/>
      <c r="AV156" s="140"/>
      <c r="AW156" s="140"/>
      <c r="AX156" s="140"/>
      <c r="AY156" s="140"/>
      <c r="AZ156" s="140"/>
      <c r="BA156" s="140"/>
      <c r="BB156" s="140"/>
      <c r="BC156" s="140"/>
      <c r="BD156" s="140"/>
      <c r="BE156" s="315"/>
      <c r="BF156" s="315"/>
      <c r="BG156" s="315"/>
      <c r="BH156" s="315"/>
      <c r="BI156" s="315"/>
      <c r="BJ156" s="315"/>
      <c r="BK156" s="315"/>
      <c r="BL156" s="315"/>
      <c r="BM156" s="315"/>
      <c r="BN156" s="315"/>
      <c r="BO156" s="315"/>
      <c r="BP156" s="315"/>
      <c r="BQ156" s="315"/>
      <c r="BR156" s="315"/>
      <c r="BS156" s="315"/>
      <c r="BT156" s="315"/>
      <c r="BU156" s="315"/>
      <c r="BV156" s="315"/>
      <c r="BW156" s="315"/>
      <c r="BX156" s="315"/>
      <c r="BY156" s="315"/>
    </row>
    <row r="157" spans="1:77" customFormat="1" ht="12.75">
      <c r="A157" s="139"/>
      <c r="B157" s="139"/>
      <c r="C157" s="139"/>
      <c r="D157" s="139"/>
      <c r="E157" s="139"/>
      <c r="F157" s="139"/>
      <c r="G157" s="139"/>
      <c r="H157" s="139"/>
      <c r="I157" s="197"/>
      <c r="J157" s="139"/>
      <c r="K157" s="139"/>
      <c r="L157" s="742"/>
      <c r="M157" s="742"/>
      <c r="N157" s="139"/>
      <c r="O157" s="139"/>
      <c r="P157" s="139"/>
      <c r="Q157" s="139"/>
      <c r="R157" s="139"/>
      <c r="S157" s="140"/>
      <c r="T157" s="317"/>
      <c r="U157" s="316"/>
      <c r="V157" s="315"/>
      <c r="W157" s="330"/>
      <c r="X157" s="330"/>
      <c r="Y157" s="330"/>
      <c r="Z157" s="330"/>
      <c r="AA157" s="330"/>
      <c r="AB157" s="330"/>
      <c r="AC157" s="330"/>
      <c r="AD157" s="330"/>
      <c r="AE157" s="330"/>
      <c r="AF157" s="330"/>
      <c r="AG157" s="330"/>
      <c r="AH157" s="330"/>
      <c r="AI157" s="315"/>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row>
    <row r="158" spans="1:77" customFormat="1" ht="12.75">
      <c r="A158" s="139"/>
      <c r="B158" s="139"/>
      <c r="C158" s="139"/>
      <c r="D158" s="139"/>
      <c r="E158" s="139"/>
      <c r="F158" s="139"/>
      <c r="G158" s="139"/>
      <c r="H158" s="139"/>
      <c r="I158" s="197"/>
      <c r="J158" s="139"/>
      <c r="K158" s="139"/>
      <c r="L158" s="742"/>
      <c r="M158" s="742"/>
      <c r="N158" s="139"/>
      <c r="O158" s="139"/>
      <c r="P158" s="139"/>
      <c r="Q158" s="139"/>
      <c r="R158" s="139"/>
      <c r="S158" s="140"/>
      <c r="T158" s="317"/>
      <c r="U158" s="316"/>
      <c r="V158" s="315"/>
      <c r="W158" s="330"/>
      <c r="X158" s="330"/>
      <c r="Y158" s="330"/>
      <c r="Z158" s="330"/>
      <c r="AA158" s="330"/>
      <c r="AB158" s="330"/>
      <c r="AC158" s="330"/>
      <c r="AD158" s="330"/>
      <c r="AE158" s="330"/>
      <c r="AF158" s="330"/>
      <c r="AG158" s="330"/>
      <c r="AH158" s="330"/>
      <c r="AI158" s="315"/>
      <c r="AJ158" s="140"/>
      <c r="AK158" s="140"/>
      <c r="AL158" s="140"/>
      <c r="AM158" s="140"/>
      <c r="AN158" s="140"/>
      <c r="AO158" s="140"/>
      <c r="AP158" s="140"/>
      <c r="AQ158" s="140"/>
      <c r="AR158" s="140"/>
      <c r="AS158" s="140"/>
      <c r="AT158" s="140"/>
      <c r="AU158" s="140"/>
      <c r="AV158" s="140"/>
      <c r="AW158" s="140"/>
      <c r="AX158" s="140"/>
      <c r="AY158" s="140"/>
      <c r="AZ158" s="140"/>
      <c r="BA158" s="140"/>
      <c r="BB158" s="140"/>
      <c r="BC158" s="140"/>
      <c r="BD158" s="140"/>
      <c r="BE158" s="315"/>
      <c r="BF158" s="315"/>
      <c r="BG158" s="315"/>
      <c r="BH158" s="315"/>
      <c r="BI158" s="315"/>
      <c r="BJ158" s="315"/>
      <c r="BK158" s="315"/>
      <c r="BL158" s="315"/>
      <c r="BM158" s="315"/>
      <c r="BN158" s="315"/>
      <c r="BO158" s="315"/>
      <c r="BP158" s="315"/>
      <c r="BQ158" s="315"/>
      <c r="BR158" s="315"/>
      <c r="BS158" s="315"/>
      <c r="BT158" s="315"/>
      <c r="BU158" s="315"/>
      <c r="BV158" s="315"/>
      <c r="BW158" s="315"/>
      <c r="BX158" s="315"/>
      <c r="BY158" s="315"/>
    </row>
    <row r="159" spans="1:77" customFormat="1" ht="12.75">
      <c r="A159" s="139"/>
      <c r="B159" s="139"/>
      <c r="C159" s="139"/>
      <c r="D159" s="139"/>
      <c r="E159" s="139"/>
      <c r="F159" s="139"/>
      <c r="G159" s="139"/>
      <c r="H159" s="139"/>
      <c r="I159" s="197"/>
      <c r="J159" s="139"/>
      <c r="K159" s="139"/>
      <c r="L159" s="742"/>
      <c r="M159" s="742"/>
      <c r="N159" s="139"/>
      <c r="O159" s="139"/>
      <c r="P159" s="139"/>
      <c r="Q159" s="139"/>
      <c r="R159" s="139"/>
      <c r="S159" s="140"/>
      <c r="T159" s="317"/>
      <c r="U159" s="316"/>
      <c r="V159" s="315"/>
      <c r="W159" s="330"/>
      <c r="X159" s="330"/>
      <c r="Y159" s="330"/>
      <c r="Z159" s="330"/>
      <c r="AA159" s="330"/>
      <c r="AB159" s="330"/>
      <c r="AC159" s="330"/>
      <c r="AD159" s="330"/>
      <c r="AE159" s="330"/>
      <c r="AF159" s="330"/>
      <c r="AG159" s="330"/>
      <c r="AH159" s="330"/>
      <c r="AI159" s="315"/>
      <c r="AJ159" s="140"/>
      <c r="AK159" s="140"/>
      <c r="AL159" s="140"/>
      <c r="AM159" s="140"/>
      <c r="AN159" s="140"/>
      <c r="AO159" s="140"/>
      <c r="AP159" s="140"/>
      <c r="AQ159" s="140"/>
      <c r="AR159" s="140"/>
      <c r="AS159" s="140"/>
      <c r="AT159" s="140"/>
      <c r="AU159" s="140"/>
      <c r="AV159" s="140"/>
      <c r="AW159" s="140"/>
      <c r="AX159" s="140"/>
      <c r="AY159" s="140"/>
      <c r="AZ159" s="140"/>
      <c r="BA159" s="140"/>
      <c r="BB159" s="140"/>
      <c r="BC159" s="140"/>
      <c r="BD159" s="140"/>
      <c r="BE159" s="315"/>
      <c r="BF159" s="315"/>
      <c r="BG159" s="315"/>
      <c r="BH159" s="315"/>
      <c r="BI159" s="315"/>
      <c r="BJ159" s="315"/>
      <c r="BK159" s="315"/>
      <c r="BL159" s="315"/>
      <c r="BM159" s="315"/>
      <c r="BN159" s="315"/>
      <c r="BO159" s="315"/>
      <c r="BP159" s="315"/>
      <c r="BQ159" s="315"/>
      <c r="BR159" s="315"/>
      <c r="BS159" s="315"/>
      <c r="BT159" s="315"/>
      <c r="BU159" s="315"/>
      <c r="BV159" s="315"/>
      <c r="BW159" s="315"/>
      <c r="BX159" s="315"/>
      <c r="BY159" s="315"/>
    </row>
    <row r="160" spans="1:77" customFormat="1" ht="12.75">
      <c r="A160" s="139"/>
      <c r="B160" s="139"/>
      <c r="C160" s="139"/>
      <c r="D160" s="139"/>
      <c r="E160" s="139"/>
      <c r="F160" s="139"/>
      <c r="G160" s="139"/>
      <c r="H160" s="139"/>
      <c r="I160" s="197"/>
      <c r="J160" s="139"/>
      <c r="K160" s="139"/>
      <c r="L160" s="742"/>
      <c r="M160" s="742"/>
      <c r="N160" s="139"/>
      <c r="O160" s="139"/>
      <c r="P160" s="139"/>
      <c r="Q160" s="139"/>
      <c r="R160" s="139"/>
      <c r="S160" s="140"/>
      <c r="T160" s="317"/>
      <c r="U160" s="316"/>
      <c r="V160" s="315"/>
      <c r="W160" s="330"/>
      <c r="X160" s="330"/>
      <c r="Y160" s="330"/>
      <c r="Z160" s="330"/>
      <c r="AA160" s="330"/>
      <c r="AB160" s="330"/>
      <c r="AC160" s="330"/>
      <c r="AD160" s="330"/>
      <c r="AE160" s="330"/>
      <c r="AF160" s="330"/>
      <c r="AG160" s="330"/>
      <c r="AH160" s="330"/>
      <c r="AI160" s="315"/>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315"/>
      <c r="BF160" s="315"/>
      <c r="BG160" s="315"/>
      <c r="BH160" s="315"/>
      <c r="BI160" s="315"/>
      <c r="BJ160" s="315"/>
      <c r="BK160" s="315"/>
      <c r="BL160" s="315"/>
      <c r="BM160" s="315"/>
      <c r="BN160" s="315"/>
      <c r="BO160" s="315"/>
      <c r="BP160" s="315"/>
      <c r="BQ160" s="315"/>
      <c r="BR160" s="315"/>
      <c r="BS160" s="315"/>
      <c r="BT160" s="315"/>
      <c r="BU160" s="315"/>
      <c r="BV160" s="315"/>
      <c r="BW160" s="315"/>
      <c r="BX160" s="315"/>
      <c r="BY160" s="315"/>
    </row>
    <row r="161" spans="1:77" customFormat="1" ht="12.75">
      <c r="A161" s="139"/>
      <c r="B161" s="139"/>
      <c r="C161" s="139"/>
      <c r="D161" s="139"/>
      <c r="E161" s="139"/>
      <c r="F161" s="139"/>
      <c r="G161" s="139"/>
      <c r="H161" s="139"/>
      <c r="I161" s="197"/>
      <c r="J161" s="139"/>
      <c r="K161" s="139"/>
      <c r="L161" s="742"/>
      <c r="M161" s="742"/>
      <c r="N161" s="139"/>
      <c r="O161" s="139"/>
      <c r="P161" s="139"/>
      <c r="Q161" s="139"/>
      <c r="R161" s="139"/>
      <c r="S161" s="140"/>
      <c r="T161" s="317"/>
      <c r="U161" s="316"/>
      <c r="V161" s="315"/>
      <c r="W161" s="330"/>
      <c r="X161" s="330"/>
      <c r="Y161" s="330"/>
      <c r="Z161" s="330"/>
      <c r="AA161" s="330"/>
      <c r="AB161" s="330"/>
      <c r="AC161" s="330"/>
      <c r="AD161" s="330"/>
      <c r="AE161" s="330"/>
      <c r="AF161" s="330"/>
      <c r="AG161" s="330"/>
      <c r="AH161" s="330"/>
      <c r="AI161" s="315"/>
      <c r="AJ161" s="140"/>
      <c r="AK161" s="140"/>
      <c r="AL161" s="140"/>
      <c r="AM161" s="140"/>
      <c r="AN161" s="140"/>
      <c r="AO161" s="140"/>
      <c r="AP161" s="140"/>
      <c r="AQ161" s="140"/>
      <c r="AR161" s="140"/>
      <c r="AS161" s="140"/>
      <c r="AT161" s="140"/>
      <c r="AU161" s="140"/>
      <c r="AV161" s="140"/>
      <c r="AW161" s="140"/>
      <c r="AX161" s="140"/>
      <c r="AY161" s="140"/>
      <c r="AZ161" s="140"/>
      <c r="BA161" s="140"/>
      <c r="BB161" s="140"/>
      <c r="BC161" s="140"/>
      <c r="BD161" s="140"/>
      <c r="BE161" s="315"/>
      <c r="BF161" s="315"/>
      <c r="BG161" s="315"/>
      <c r="BH161" s="315"/>
      <c r="BI161" s="315"/>
      <c r="BJ161" s="315"/>
      <c r="BK161" s="315"/>
      <c r="BL161" s="315"/>
      <c r="BM161" s="315"/>
      <c r="BN161" s="315"/>
      <c r="BO161" s="315"/>
      <c r="BP161" s="315"/>
      <c r="BQ161" s="315"/>
      <c r="BR161" s="315"/>
      <c r="BS161" s="315"/>
      <c r="BT161" s="315"/>
      <c r="BU161" s="315"/>
      <c r="BV161" s="315"/>
      <c r="BW161" s="315"/>
      <c r="BX161" s="315"/>
      <c r="BY161" s="315"/>
    </row>
    <row r="162" spans="1:77" customFormat="1" ht="12.75">
      <c r="A162" s="139"/>
      <c r="B162" s="139"/>
      <c r="C162" s="139"/>
      <c r="D162" s="139"/>
      <c r="E162" s="139"/>
      <c r="F162" s="139"/>
      <c r="G162" s="139"/>
      <c r="H162" s="139"/>
      <c r="I162" s="197"/>
      <c r="J162" s="139"/>
      <c r="K162" s="139"/>
      <c r="L162" s="742"/>
      <c r="M162" s="742"/>
      <c r="N162" s="139"/>
      <c r="O162" s="139"/>
      <c r="P162" s="139"/>
      <c r="Q162" s="139"/>
      <c r="R162" s="139"/>
      <c r="S162" s="140"/>
      <c r="T162" s="317"/>
      <c r="U162" s="316"/>
      <c r="V162" s="315"/>
      <c r="W162" s="330"/>
      <c r="X162" s="330"/>
      <c r="Y162" s="330"/>
      <c r="Z162" s="330"/>
      <c r="AA162" s="330"/>
      <c r="AB162" s="330"/>
      <c r="AC162" s="330"/>
      <c r="AD162" s="330"/>
      <c r="AE162" s="330"/>
      <c r="AF162" s="330"/>
      <c r="AG162" s="330"/>
      <c r="AH162" s="330"/>
      <c r="AI162" s="315"/>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315"/>
      <c r="BF162" s="315"/>
      <c r="BG162" s="315"/>
      <c r="BH162" s="315"/>
      <c r="BI162" s="315"/>
      <c r="BJ162" s="315"/>
      <c r="BK162" s="315"/>
      <c r="BL162" s="315"/>
      <c r="BM162" s="315"/>
      <c r="BN162" s="315"/>
      <c r="BO162" s="315"/>
      <c r="BP162" s="315"/>
      <c r="BQ162" s="315"/>
      <c r="BR162" s="315"/>
      <c r="BS162" s="315"/>
      <c r="BT162" s="315"/>
      <c r="BU162" s="315"/>
      <c r="BV162" s="315"/>
      <c r="BW162" s="315"/>
      <c r="BX162" s="315"/>
      <c r="BY162" s="315"/>
    </row>
    <row r="163" spans="1:77" customFormat="1" ht="12.75">
      <c r="A163" s="139"/>
      <c r="B163" s="139"/>
      <c r="C163" s="139"/>
      <c r="D163" s="139"/>
      <c r="E163" s="139"/>
      <c r="F163" s="139"/>
      <c r="G163" s="139"/>
      <c r="H163" s="139"/>
      <c r="I163" s="197"/>
      <c r="J163" s="139"/>
      <c r="K163" s="139"/>
      <c r="L163" s="742"/>
      <c r="M163" s="742"/>
      <c r="N163" s="139"/>
      <c r="O163" s="139"/>
      <c r="P163" s="139"/>
      <c r="Q163" s="139"/>
      <c r="R163" s="139"/>
      <c r="S163" s="140"/>
      <c r="T163" s="317"/>
      <c r="U163" s="316"/>
      <c r="V163" s="315"/>
      <c r="W163" s="330"/>
      <c r="X163" s="330"/>
      <c r="Y163" s="330"/>
      <c r="Z163" s="330"/>
      <c r="AA163" s="330"/>
      <c r="AB163" s="330"/>
      <c r="AC163" s="330"/>
      <c r="AD163" s="330"/>
      <c r="AE163" s="330"/>
      <c r="AF163" s="330"/>
      <c r="AG163" s="330"/>
      <c r="AH163" s="330"/>
      <c r="AI163" s="315"/>
      <c r="AJ163" s="140"/>
      <c r="AK163" s="140"/>
      <c r="AL163" s="140"/>
      <c r="AM163" s="140"/>
      <c r="AN163" s="140"/>
      <c r="AO163" s="140"/>
      <c r="AP163" s="140"/>
      <c r="AQ163" s="140"/>
      <c r="AR163" s="140"/>
      <c r="AS163" s="140"/>
      <c r="AT163" s="140"/>
      <c r="AU163" s="140"/>
      <c r="AV163" s="140"/>
      <c r="AW163" s="140"/>
      <c r="AX163" s="140"/>
      <c r="AY163" s="140"/>
      <c r="AZ163" s="140"/>
      <c r="BA163" s="140"/>
      <c r="BB163" s="140"/>
      <c r="BC163" s="140"/>
      <c r="BD163" s="140"/>
      <c r="BE163" s="315"/>
      <c r="BF163" s="315"/>
      <c r="BG163" s="315"/>
      <c r="BH163" s="315"/>
      <c r="BI163" s="315"/>
      <c r="BJ163" s="315"/>
      <c r="BK163" s="315"/>
      <c r="BL163" s="315"/>
      <c r="BM163" s="315"/>
      <c r="BN163" s="315"/>
      <c r="BO163" s="315"/>
      <c r="BP163" s="315"/>
      <c r="BQ163" s="315"/>
      <c r="BR163" s="315"/>
      <c r="BS163" s="315"/>
      <c r="BT163" s="315"/>
      <c r="BU163" s="315"/>
      <c r="BV163" s="315"/>
      <c r="BW163" s="315"/>
      <c r="BX163" s="315"/>
      <c r="BY163" s="315"/>
    </row>
    <row r="164" spans="1:77" customFormat="1" ht="12.75">
      <c r="A164" s="139"/>
      <c r="B164" s="139"/>
      <c r="C164" s="139"/>
      <c r="D164" s="139"/>
      <c r="E164" s="139"/>
      <c r="F164" s="139"/>
      <c r="G164" s="139"/>
      <c r="H164" s="139"/>
      <c r="I164" s="197"/>
      <c r="J164" s="139"/>
      <c r="K164" s="139"/>
      <c r="L164" s="742"/>
      <c r="M164" s="742"/>
      <c r="N164" s="139"/>
      <c r="O164" s="139"/>
      <c r="P164" s="139"/>
      <c r="Q164" s="139"/>
      <c r="R164" s="139"/>
      <c r="S164" s="140"/>
      <c r="T164" s="317"/>
      <c r="U164" s="316"/>
      <c r="V164" s="315"/>
      <c r="W164" s="330"/>
      <c r="X164" s="330"/>
      <c r="Y164" s="330"/>
      <c r="Z164" s="330"/>
      <c r="AA164" s="330"/>
      <c r="AB164" s="330"/>
      <c r="AC164" s="330"/>
      <c r="AD164" s="330"/>
      <c r="AE164" s="330"/>
      <c r="AF164" s="330"/>
      <c r="AG164" s="330"/>
      <c r="AH164" s="330"/>
      <c r="AI164" s="315"/>
      <c r="AJ164" s="140"/>
      <c r="AK164" s="140"/>
      <c r="AL164" s="140"/>
      <c r="AM164" s="140"/>
      <c r="AN164" s="140"/>
      <c r="AO164" s="140"/>
      <c r="AP164" s="140"/>
      <c r="AQ164" s="140"/>
      <c r="AR164" s="140"/>
      <c r="AS164" s="140"/>
      <c r="AT164" s="140"/>
      <c r="AU164" s="140"/>
      <c r="AV164" s="140"/>
      <c r="AW164" s="140"/>
      <c r="AX164" s="140"/>
      <c r="AY164" s="140"/>
      <c r="AZ164" s="140"/>
      <c r="BA164" s="140"/>
      <c r="BB164" s="140"/>
      <c r="BC164" s="140"/>
      <c r="BD164" s="140"/>
      <c r="BE164" s="315"/>
      <c r="BF164" s="315"/>
      <c r="BG164" s="315"/>
      <c r="BH164" s="315"/>
      <c r="BI164" s="315"/>
      <c r="BJ164" s="315"/>
      <c r="BK164" s="315"/>
      <c r="BL164" s="315"/>
      <c r="BM164" s="315"/>
      <c r="BN164" s="315"/>
      <c r="BO164" s="315"/>
      <c r="BP164" s="315"/>
      <c r="BQ164" s="315"/>
      <c r="BR164" s="315"/>
      <c r="BS164" s="315"/>
      <c r="BT164" s="315"/>
      <c r="BU164" s="315"/>
      <c r="BV164" s="315"/>
      <c r="BW164" s="315"/>
      <c r="BX164" s="315"/>
      <c r="BY164" s="315"/>
    </row>
    <row r="165" spans="1:77" customFormat="1" ht="12.75">
      <c r="A165" s="139"/>
      <c r="B165" s="139"/>
      <c r="C165" s="139"/>
      <c r="D165" s="139"/>
      <c r="E165" s="139"/>
      <c r="F165" s="139"/>
      <c r="G165" s="139"/>
      <c r="H165" s="139"/>
      <c r="I165" s="197"/>
      <c r="J165" s="139"/>
      <c r="K165" s="139"/>
      <c r="L165" s="742"/>
      <c r="M165" s="742"/>
      <c r="N165" s="139"/>
      <c r="O165" s="139"/>
      <c r="P165" s="139"/>
      <c r="Q165" s="139"/>
      <c r="R165" s="139"/>
      <c r="S165" s="140"/>
      <c r="T165" s="317"/>
      <c r="U165" s="316"/>
      <c r="V165" s="315"/>
      <c r="W165" s="330"/>
      <c r="X165" s="330"/>
      <c r="Y165" s="330"/>
      <c r="Z165" s="330"/>
      <c r="AA165" s="330"/>
      <c r="AB165" s="330"/>
      <c r="AC165" s="330"/>
      <c r="AD165" s="330"/>
      <c r="AE165" s="330"/>
      <c r="AF165" s="330"/>
      <c r="AG165" s="330"/>
      <c r="AH165" s="330"/>
      <c r="AI165" s="315"/>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315"/>
      <c r="BF165" s="315"/>
      <c r="BG165" s="315"/>
      <c r="BH165" s="315"/>
      <c r="BI165" s="315"/>
      <c r="BJ165" s="315"/>
      <c r="BK165" s="315"/>
      <c r="BL165" s="315"/>
      <c r="BM165" s="315"/>
      <c r="BN165" s="315"/>
      <c r="BO165" s="315"/>
      <c r="BP165" s="315"/>
      <c r="BQ165" s="315"/>
      <c r="BR165" s="315"/>
      <c r="BS165" s="315"/>
      <c r="BT165" s="315"/>
      <c r="BU165" s="315"/>
      <c r="BV165" s="315"/>
      <c r="BW165" s="315"/>
      <c r="BX165" s="315"/>
      <c r="BY165" s="315"/>
    </row>
    <row r="166" spans="1:77" customFormat="1" ht="12.75">
      <c r="A166" s="139"/>
      <c r="B166" s="139"/>
      <c r="C166" s="139"/>
      <c r="D166" s="139"/>
      <c r="E166" s="139"/>
      <c r="F166" s="139"/>
      <c r="G166" s="139"/>
      <c r="H166" s="139"/>
      <c r="I166" s="197"/>
      <c r="J166" s="139"/>
      <c r="K166" s="139"/>
      <c r="L166" s="742"/>
      <c r="M166" s="742"/>
      <c r="N166" s="139"/>
      <c r="O166" s="139"/>
      <c r="P166" s="139"/>
      <c r="Q166" s="139"/>
      <c r="R166" s="139"/>
      <c r="S166" s="140"/>
      <c r="T166" s="317"/>
      <c r="U166" s="316"/>
      <c r="V166" s="315"/>
      <c r="W166" s="330"/>
      <c r="X166" s="330"/>
      <c r="Y166" s="330"/>
      <c r="Z166" s="330"/>
      <c r="AA166" s="330"/>
      <c r="AB166" s="330"/>
      <c r="AC166" s="330"/>
      <c r="AD166" s="330"/>
      <c r="AE166" s="330"/>
      <c r="AF166" s="330"/>
      <c r="AG166" s="330"/>
      <c r="AH166" s="330"/>
      <c r="AI166" s="315"/>
      <c r="AJ166" s="140"/>
      <c r="AK166" s="140"/>
      <c r="AL166" s="140"/>
      <c r="AM166" s="140"/>
      <c r="AN166" s="140"/>
      <c r="AO166" s="140"/>
      <c r="AP166" s="140"/>
      <c r="AQ166" s="140"/>
      <c r="AR166" s="140"/>
      <c r="AS166" s="140"/>
      <c r="AT166" s="140"/>
      <c r="AU166" s="140"/>
      <c r="AV166" s="140"/>
      <c r="AW166" s="140"/>
      <c r="AX166" s="140"/>
      <c r="AY166" s="140"/>
      <c r="AZ166" s="140"/>
      <c r="BA166" s="140"/>
      <c r="BB166" s="140"/>
      <c r="BC166" s="140"/>
      <c r="BD166" s="140"/>
      <c r="BE166" s="315"/>
      <c r="BF166" s="315"/>
      <c r="BG166" s="315"/>
      <c r="BH166" s="315"/>
      <c r="BI166" s="315"/>
      <c r="BJ166" s="315"/>
      <c r="BK166" s="315"/>
      <c r="BL166" s="315"/>
      <c r="BM166" s="315"/>
      <c r="BN166" s="315"/>
      <c r="BO166" s="315"/>
      <c r="BP166" s="315"/>
      <c r="BQ166" s="315"/>
      <c r="BR166" s="315"/>
      <c r="BS166" s="315"/>
      <c r="BT166" s="315"/>
      <c r="BU166" s="315"/>
      <c r="BV166" s="315"/>
      <c r="BW166" s="315"/>
      <c r="BX166" s="315"/>
      <c r="BY166" s="315"/>
    </row>
    <row r="167" spans="1:77" customFormat="1" ht="12.75">
      <c r="A167" s="139"/>
      <c r="B167" s="139"/>
      <c r="C167" s="139"/>
      <c r="D167" s="139"/>
      <c r="E167" s="139"/>
      <c r="F167" s="139"/>
      <c r="G167" s="139"/>
      <c r="H167" s="139"/>
      <c r="I167" s="197"/>
      <c r="J167" s="139"/>
      <c r="K167" s="139"/>
      <c r="L167" s="742"/>
      <c r="M167" s="742"/>
      <c r="N167" s="139"/>
      <c r="O167" s="139"/>
      <c r="P167" s="139"/>
      <c r="Q167" s="139"/>
      <c r="R167" s="139"/>
      <c r="S167" s="140"/>
      <c r="T167" s="317"/>
      <c r="U167" s="316"/>
      <c r="V167" s="315"/>
      <c r="W167" s="330"/>
      <c r="X167" s="330"/>
      <c r="Y167" s="330"/>
      <c r="Z167" s="330"/>
      <c r="AA167" s="330"/>
      <c r="AB167" s="330"/>
      <c r="AC167" s="330"/>
      <c r="AD167" s="330"/>
      <c r="AE167" s="330"/>
      <c r="AF167" s="330"/>
      <c r="AG167" s="330"/>
      <c r="AH167" s="330"/>
      <c r="AI167" s="315"/>
      <c r="AJ167" s="140"/>
      <c r="AK167" s="140"/>
      <c r="AL167" s="140"/>
      <c r="AM167" s="140"/>
      <c r="AN167" s="140"/>
      <c r="AO167" s="140"/>
      <c r="AP167" s="140"/>
      <c r="AQ167" s="140"/>
      <c r="AR167" s="140"/>
      <c r="AS167" s="140"/>
      <c r="AT167" s="140"/>
      <c r="AU167" s="140"/>
      <c r="AV167" s="140"/>
      <c r="AW167" s="140"/>
      <c r="AX167" s="140"/>
      <c r="AY167" s="140"/>
      <c r="AZ167" s="140"/>
      <c r="BA167" s="140"/>
      <c r="BB167" s="140"/>
      <c r="BC167" s="140"/>
      <c r="BD167" s="140"/>
      <c r="BE167" s="315"/>
      <c r="BF167" s="315"/>
      <c r="BG167" s="315"/>
      <c r="BH167" s="315"/>
      <c r="BI167" s="315"/>
      <c r="BJ167" s="315"/>
      <c r="BK167" s="315"/>
      <c r="BL167" s="315"/>
      <c r="BM167" s="315"/>
      <c r="BN167" s="315"/>
      <c r="BO167" s="315"/>
      <c r="BP167" s="315"/>
      <c r="BQ167" s="315"/>
      <c r="BR167" s="315"/>
      <c r="BS167" s="315"/>
      <c r="BT167" s="315"/>
      <c r="BU167" s="315"/>
      <c r="BV167" s="315"/>
      <c r="BW167" s="315"/>
      <c r="BX167" s="315"/>
      <c r="BY167" s="315"/>
    </row>
    <row r="168" spans="1:77" customFormat="1" ht="12.75">
      <c r="A168" s="139"/>
      <c r="B168" s="139"/>
      <c r="C168" s="139"/>
      <c r="D168" s="139"/>
      <c r="E168" s="139"/>
      <c r="F168" s="139"/>
      <c r="G168" s="139"/>
      <c r="H168" s="139"/>
      <c r="I168" s="197"/>
      <c r="J168" s="139"/>
      <c r="K168" s="139"/>
      <c r="L168" s="742"/>
      <c r="M168" s="742"/>
      <c r="N168" s="139"/>
      <c r="O168" s="139"/>
      <c r="P168" s="139"/>
      <c r="Q168" s="139"/>
      <c r="R168" s="139"/>
      <c r="S168" s="140"/>
      <c r="T168" s="317"/>
      <c r="U168" s="316"/>
      <c r="V168" s="315"/>
      <c r="W168" s="330"/>
      <c r="X168" s="330"/>
      <c r="Y168" s="330"/>
      <c r="Z168" s="330"/>
      <c r="AA168" s="330"/>
      <c r="AB168" s="330"/>
      <c r="AC168" s="330"/>
      <c r="AD168" s="330"/>
      <c r="AE168" s="330"/>
      <c r="AF168" s="330"/>
      <c r="AG168" s="330"/>
      <c r="AH168" s="330"/>
      <c r="AI168" s="315"/>
      <c r="AJ168" s="140"/>
      <c r="AK168" s="140"/>
      <c r="AL168" s="140"/>
      <c r="AM168" s="140"/>
      <c r="AN168" s="140"/>
      <c r="AO168" s="140"/>
      <c r="AP168" s="140"/>
      <c r="AQ168" s="140"/>
      <c r="AR168" s="140"/>
      <c r="AS168" s="140"/>
      <c r="AT168" s="140"/>
      <c r="AU168" s="140"/>
      <c r="AV168" s="140"/>
      <c r="AW168" s="140"/>
      <c r="AX168" s="140"/>
      <c r="AY168" s="140"/>
      <c r="AZ168" s="140"/>
      <c r="BA168" s="140"/>
      <c r="BB168" s="140"/>
      <c r="BC168" s="140"/>
      <c r="BD168" s="140"/>
      <c r="BE168" s="315"/>
      <c r="BF168" s="315"/>
      <c r="BG168" s="315"/>
      <c r="BH168" s="315"/>
      <c r="BI168" s="315"/>
      <c r="BJ168" s="315"/>
      <c r="BK168" s="315"/>
      <c r="BL168" s="315"/>
      <c r="BM168" s="315"/>
      <c r="BN168" s="315"/>
      <c r="BO168" s="315"/>
      <c r="BP168" s="315"/>
      <c r="BQ168" s="315"/>
      <c r="BR168" s="315"/>
      <c r="BS168" s="315"/>
      <c r="BT168" s="315"/>
      <c r="BU168" s="315"/>
      <c r="BV168" s="315"/>
      <c r="BW168" s="315"/>
      <c r="BX168" s="315"/>
      <c r="BY168" s="315"/>
    </row>
    <row r="169" spans="1:77" customFormat="1" ht="12.75">
      <c r="A169" s="139"/>
      <c r="B169" s="139"/>
      <c r="C169" s="139"/>
      <c r="D169" s="139"/>
      <c r="E169" s="139"/>
      <c r="F169" s="139"/>
      <c r="G169" s="139"/>
      <c r="H169" s="139"/>
      <c r="I169" s="197"/>
      <c r="J169" s="139"/>
      <c r="K169" s="139"/>
      <c r="L169" s="742"/>
      <c r="M169" s="742"/>
      <c r="N169" s="139"/>
      <c r="O169" s="139"/>
      <c r="P169" s="139"/>
      <c r="Q169" s="139"/>
      <c r="R169" s="139"/>
      <c r="S169" s="140"/>
      <c r="T169" s="317"/>
      <c r="U169" s="316"/>
      <c r="V169" s="315"/>
      <c r="W169" s="330"/>
      <c r="X169" s="330"/>
      <c r="Y169" s="330"/>
      <c r="Z169" s="330"/>
      <c r="AA169" s="330"/>
      <c r="AB169" s="330"/>
      <c r="AC169" s="330"/>
      <c r="AD169" s="330"/>
      <c r="AE169" s="330"/>
      <c r="AF169" s="330"/>
      <c r="AG169" s="330"/>
      <c r="AH169" s="330"/>
      <c r="AI169" s="315"/>
      <c r="AJ169" s="140"/>
      <c r="AK169" s="140"/>
      <c r="AL169" s="140"/>
      <c r="AM169" s="140"/>
      <c r="AN169" s="140"/>
      <c r="AO169" s="140"/>
      <c r="AP169" s="140"/>
      <c r="AQ169" s="140"/>
      <c r="AR169" s="140"/>
      <c r="AS169" s="140"/>
      <c r="AT169" s="140"/>
      <c r="AU169" s="140"/>
      <c r="AV169" s="140"/>
      <c r="AW169" s="140"/>
      <c r="AX169" s="140"/>
      <c r="AY169" s="140"/>
      <c r="AZ169" s="140"/>
      <c r="BA169" s="140"/>
      <c r="BB169" s="140"/>
      <c r="BC169" s="140"/>
      <c r="BD169" s="140"/>
      <c r="BE169" s="315"/>
      <c r="BF169" s="315"/>
      <c r="BG169" s="315"/>
      <c r="BH169" s="315"/>
      <c r="BI169" s="315"/>
      <c r="BJ169" s="315"/>
      <c r="BK169" s="315"/>
      <c r="BL169" s="315"/>
      <c r="BM169" s="315"/>
      <c r="BN169" s="315"/>
      <c r="BO169" s="315"/>
      <c r="BP169" s="315"/>
      <c r="BQ169" s="315"/>
      <c r="BR169" s="315"/>
      <c r="BS169" s="315"/>
      <c r="BT169" s="315"/>
      <c r="BU169" s="315"/>
      <c r="BV169" s="315"/>
      <c r="BW169" s="315"/>
      <c r="BX169" s="315"/>
      <c r="BY169" s="315"/>
    </row>
    <row r="170" spans="1:77" customFormat="1" ht="12.75">
      <c r="A170" s="139"/>
      <c r="B170" s="139"/>
      <c r="C170" s="139"/>
      <c r="D170" s="139"/>
      <c r="E170" s="139"/>
      <c r="F170" s="139"/>
      <c r="G170" s="139"/>
      <c r="H170" s="139"/>
      <c r="I170" s="197"/>
      <c r="J170" s="139"/>
      <c r="K170" s="139"/>
      <c r="L170" s="742"/>
      <c r="M170" s="742"/>
      <c r="N170" s="139"/>
      <c r="O170" s="139"/>
      <c r="P170" s="139"/>
      <c r="Q170" s="139"/>
      <c r="R170" s="139"/>
      <c r="S170" s="140"/>
      <c r="T170" s="317"/>
      <c r="U170" s="316"/>
      <c r="V170" s="315"/>
      <c r="W170" s="330"/>
      <c r="X170" s="330"/>
      <c r="Y170" s="330"/>
      <c r="Z170" s="330"/>
      <c r="AA170" s="330"/>
      <c r="AB170" s="330"/>
      <c r="AC170" s="330"/>
      <c r="AD170" s="330"/>
      <c r="AE170" s="330"/>
      <c r="AF170" s="330"/>
      <c r="AG170" s="330"/>
      <c r="AH170" s="330"/>
      <c r="AI170" s="315"/>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315"/>
      <c r="BF170" s="315"/>
      <c r="BG170" s="315"/>
      <c r="BH170" s="315"/>
      <c r="BI170" s="315"/>
      <c r="BJ170" s="315"/>
      <c r="BK170" s="315"/>
      <c r="BL170" s="315"/>
      <c r="BM170" s="315"/>
      <c r="BN170" s="315"/>
      <c r="BO170" s="315"/>
      <c r="BP170" s="315"/>
      <c r="BQ170" s="315"/>
      <c r="BR170" s="315"/>
      <c r="BS170" s="315"/>
      <c r="BT170" s="315"/>
      <c r="BU170" s="315"/>
      <c r="BV170" s="315"/>
      <c r="BW170" s="315"/>
      <c r="BX170" s="315"/>
      <c r="BY170" s="315"/>
    </row>
    <row r="171" spans="1:77" customFormat="1" ht="12.75">
      <c r="A171" s="139"/>
      <c r="B171" s="139"/>
      <c r="C171" s="139"/>
      <c r="D171" s="139"/>
      <c r="E171" s="139"/>
      <c r="F171" s="139"/>
      <c r="G171" s="139"/>
      <c r="H171" s="139"/>
      <c r="I171" s="197"/>
      <c r="J171" s="139"/>
      <c r="K171" s="139"/>
      <c r="L171" s="742"/>
      <c r="M171" s="742"/>
      <c r="N171" s="139"/>
      <c r="O171" s="139"/>
      <c r="P171" s="139"/>
      <c r="Q171" s="139"/>
      <c r="R171" s="139"/>
      <c r="S171" s="140"/>
      <c r="T171" s="317"/>
      <c r="U171" s="316"/>
      <c r="V171" s="315"/>
      <c r="W171" s="330"/>
      <c r="X171" s="330"/>
      <c r="Y171" s="330"/>
      <c r="Z171" s="330"/>
      <c r="AA171" s="330"/>
      <c r="AB171" s="330"/>
      <c r="AC171" s="330"/>
      <c r="AD171" s="330"/>
      <c r="AE171" s="330"/>
      <c r="AF171" s="330"/>
      <c r="AG171" s="330"/>
      <c r="AH171" s="330"/>
      <c r="AI171" s="315"/>
      <c r="AJ171" s="140"/>
      <c r="AK171" s="140"/>
      <c r="AL171" s="140"/>
      <c r="AM171" s="140"/>
      <c r="AN171" s="140"/>
      <c r="AO171" s="140"/>
      <c r="AP171" s="140"/>
      <c r="AQ171" s="140"/>
      <c r="AR171" s="140"/>
      <c r="AS171" s="140"/>
      <c r="AT171" s="140"/>
      <c r="AU171" s="140"/>
      <c r="AV171" s="140"/>
      <c r="AW171" s="140"/>
      <c r="AX171" s="140"/>
      <c r="AY171" s="140"/>
      <c r="AZ171" s="140"/>
      <c r="BA171" s="140"/>
      <c r="BB171" s="140"/>
      <c r="BC171" s="140"/>
      <c r="BD171" s="140"/>
      <c r="BE171" s="315"/>
      <c r="BF171" s="315"/>
      <c r="BG171" s="315"/>
      <c r="BH171" s="315"/>
      <c r="BI171" s="315"/>
      <c r="BJ171" s="315"/>
      <c r="BK171" s="315"/>
      <c r="BL171" s="315"/>
      <c r="BM171" s="315"/>
      <c r="BN171" s="315"/>
      <c r="BO171" s="315"/>
      <c r="BP171" s="315"/>
      <c r="BQ171" s="315"/>
      <c r="BR171" s="315"/>
      <c r="BS171" s="315"/>
      <c r="BT171" s="315"/>
      <c r="BU171" s="315"/>
      <c r="BV171" s="315"/>
      <c r="BW171" s="315"/>
      <c r="BX171" s="315"/>
      <c r="BY171" s="315"/>
    </row>
    <row r="172" spans="1:77" customFormat="1" ht="12.75">
      <c r="A172" s="139"/>
      <c r="B172" s="139"/>
      <c r="C172" s="139"/>
      <c r="D172" s="139"/>
      <c r="E172" s="139"/>
      <c r="F172" s="139"/>
      <c r="G172" s="139"/>
      <c r="H172" s="139"/>
      <c r="I172" s="197"/>
      <c r="J172" s="139"/>
      <c r="K172" s="139"/>
      <c r="L172" s="742"/>
      <c r="M172" s="742"/>
      <c r="N172" s="139"/>
      <c r="O172" s="139"/>
      <c r="P172" s="139"/>
      <c r="Q172" s="139"/>
      <c r="R172" s="139"/>
      <c r="S172" s="140"/>
      <c r="T172" s="317"/>
      <c r="U172" s="316"/>
      <c r="V172" s="315"/>
      <c r="W172" s="330"/>
      <c r="X172" s="330"/>
      <c r="Y172" s="330"/>
      <c r="Z172" s="330"/>
      <c r="AA172" s="330"/>
      <c r="AB172" s="330"/>
      <c r="AC172" s="330"/>
      <c r="AD172" s="330"/>
      <c r="AE172" s="330"/>
      <c r="AF172" s="330"/>
      <c r="AG172" s="330"/>
      <c r="AH172" s="330"/>
      <c r="AI172" s="315"/>
      <c r="AJ172" s="140"/>
      <c r="AK172" s="140"/>
      <c r="AL172" s="140"/>
      <c r="AM172" s="140"/>
      <c r="AN172" s="140"/>
      <c r="AO172" s="140"/>
      <c r="AP172" s="140"/>
      <c r="AQ172" s="140"/>
      <c r="AR172" s="140"/>
      <c r="AS172" s="140"/>
      <c r="AT172" s="140"/>
      <c r="AU172" s="140"/>
      <c r="AV172" s="140"/>
      <c r="AW172" s="140"/>
      <c r="AX172" s="140"/>
      <c r="AY172" s="140"/>
      <c r="AZ172" s="140"/>
      <c r="BA172" s="140"/>
      <c r="BB172" s="140"/>
      <c r="BC172" s="140"/>
      <c r="BD172" s="140"/>
      <c r="BE172" s="315"/>
      <c r="BF172" s="315"/>
      <c r="BG172" s="315"/>
      <c r="BH172" s="315"/>
      <c r="BI172" s="315"/>
      <c r="BJ172" s="315"/>
      <c r="BK172" s="315"/>
      <c r="BL172" s="315"/>
      <c r="BM172" s="315"/>
      <c r="BN172" s="315"/>
      <c r="BO172" s="315"/>
      <c r="BP172" s="315"/>
      <c r="BQ172" s="315"/>
      <c r="BR172" s="315"/>
      <c r="BS172" s="315"/>
      <c r="BT172" s="315"/>
      <c r="BU172" s="315"/>
      <c r="BV172" s="315"/>
      <c r="BW172" s="315"/>
      <c r="BX172" s="315"/>
      <c r="BY172" s="315"/>
    </row>
    <row r="173" spans="1:77" customFormat="1" ht="12.75">
      <c r="A173" s="139"/>
      <c r="B173" s="139"/>
      <c r="C173" s="139"/>
      <c r="D173" s="139"/>
      <c r="E173" s="139"/>
      <c r="F173" s="139"/>
      <c r="G173" s="139"/>
      <c r="H173" s="139"/>
      <c r="I173" s="197"/>
      <c r="J173" s="139"/>
      <c r="K173" s="139"/>
      <c r="L173" s="742"/>
      <c r="M173" s="742"/>
      <c r="N173" s="139"/>
      <c r="O173" s="139"/>
      <c r="P173" s="139"/>
      <c r="Q173" s="139"/>
      <c r="R173" s="139"/>
      <c r="S173" s="140"/>
      <c r="T173" s="317"/>
      <c r="U173" s="316"/>
      <c r="V173" s="315"/>
      <c r="W173" s="330"/>
      <c r="X173" s="330"/>
      <c r="Y173" s="330"/>
      <c r="Z173" s="330"/>
      <c r="AA173" s="330"/>
      <c r="AB173" s="330"/>
      <c r="AC173" s="330"/>
      <c r="AD173" s="330"/>
      <c r="AE173" s="330"/>
      <c r="AF173" s="330"/>
      <c r="AG173" s="330"/>
      <c r="AH173" s="330"/>
      <c r="AI173" s="315"/>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315"/>
      <c r="BF173" s="315"/>
      <c r="BG173" s="315"/>
      <c r="BH173" s="315"/>
      <c r="BI173" s="315"/>
      <c r="BJ173" s="315"/>
      <c r="BK173" s="315"/>
      <c r="BL173" s="315"/>
      <c r="BM173" s="315"/>
      <c r="BN173" s="315"/>
      <c r="BO173" s="315"/>
      <c r="BP173" s="315"/>
      <c r="BQ173" s="315"/>
      <c r="BR173" s="315"/>
      <c r="BS173" s="315"/>
      <c r="BT173" s="315"/>
      <c r="BU173" s="315"/>
      <c r="BV173" s="315"/>
      <c r="BW173" s="315"/>
      <c r="BX173" s="315"/>
      <c r="BY173" s="315"/>
    </row>
    <row r="174" spans="1:77" customFormat="1" ht="12.75">
      <c r="A174" s="139"/>
      <c r="B174" s="139"/>
      <c r="C174" s="139"/>
      <c r="D174" s="139"/>
      <c r="E174" s="139"/>
      <c r="F174" s="139"/>
      <c r="G174" s="139"/>
      <c r="H174" s="139"/>
      <c r="I174" s="197"/>
      <c r="J174" s="139"/>
      <c r="K174" s="139"/>
      <c r="L174" s="742"/>
      <c r="M174" s="742"/>
      <c r="N174" s="139"/>
      <c r="O174" s="139"/>
      <c r="P174" s="139"/>
      <c r="Q174" s="139"/>
      <c r="R174" s="139"/>
      <c r="S174" s="140"/>
      <c r="T174" s="317"/>
      <c r="U174" s="316"/>
      <c r="V174" s="315"/>
      <c r="W174" s="330"/>
      <c r="X174" s="330"/>
      <c r="Y174" s="330"/>
      <c r="Z174" s="330"/>
      <c r="AA174" s="330"/>
      <c r="AB174" s="330"/>
      <c r="AC174" s="330"/>
      <c r="AD174" s="330"/>
      <c r="AE174" s="330"/>
      <c r="AF174" s="330"/>
      <c r="AG174" s="330"/>
      <c r="AH174" s="330"/>
      <c r="AI174" s="315"/>
      <c r="AJ174" s="140"/>
      <c r="AK174" s="140"/>
      <c r="AL174" s="140"/>
      <c r="AM174" s="140"/>
      <c r="AN174" s="140"/>
      <c r="AO174" s="140"/>
      <c r="AP174" s="140"/>
      <c r="AQ174" s="140"/>
      <c r="AR174" s="140"/>
      <c r="AS174" s="140"/>
      <c r="AT174" s="140"/>
      <c r="AU174" s="140"/>
      <c r="AV174" s="140"/>
      <c r="AW174" s="140"/>
      <c r="AX174" s="140"/>
      <c r="AY174" s="140"/>
      <c r="AZ174" s="140"/>
      <c r="BA174" s="140"/>
      <c r="BB174" s="140"/>
      <c r="BC174" s="140"/>
      <c r="BD174" s="140"/>
      <c r="BE174" s="315"/>
      <c r="BF174" s="315"/>
      <c r="BG174" s="315"/>
      <c r="BH174" s="315"/>
      <c r="BI174" s="315"/>
      <c r="BJ174" s="315"/>
      <c r="BK174" s="315"/>
      <c r="BL174" s="315"/>
      <c r="BM174" s="315"/>
      <c r="BN174" s="315"/>
      <c r="BO174" s="315"/>
      <c r="BP174" s="315"/>
      <c r="BQ174" s="315"/>
      <c r="BR174" s="315"/>
      <c r="BS174" s="315"/>
      <c r="BT174" s="315"/>
      <c r="BU174" s="315"/>
      <c r="BV174" s="315"/>
      <c r="BW174" s="315"/>
      <c r="BX174" s="315"/>
      <c r="BY174" s="315"/>
    </row>
    <row r="175" spans="1:77" customFormat="1" ht="12.75">
      <c r="A175" s="139"/>
      <c r="B175" s="139"/>
      <c r="C175" s="139"/>
      <c r="D175" s="139"/>
      <c r="E175" s="139"/>
      <c r="F175" s="139"/>
      <c r="G175" s="139"/>
      <c r="H175" s="139"/>
      <c r="I175" s="197"/>
      <c r="J175" s="139"/>
      <c r="K175" s="139"/>
      <c r="L175" s="742"/>
      <c r="M175" s="742"/>
      <c r="N175" s="139"/>
      <c r="O175" s="139"/>
      <c r="P175" s="139"/>
      <c r="Q175" s="139"/>
      <c r="R175" s="139"/>
      <c r="S175" s="140"/>
      <c r="T175" s="317"/>
      <c r="U175" s="316"/>
      <c r="V175" s="315"/>
      <c r="W175" s="330"/>
      <c r="X175" s="330"/>
      <c r="Y175" s="330"/>
      <c r="Z175" s="330"/>
      <c r="AA175" s="330"/>
      <c r="AB175" s="330"/>
      <c r="AC175" s="330"/>
      <c r="AD175" s="330"/>
      <c r="AE175" s="330"/>
      <c r="AF175" s="330"/>
      <c r="AG175" s="330"/>
      <c r="AH175" s="330"/>
      <c r="AI175" s="315"/>
      <c r="AJ175" s="140"/>
      <c r="AK175" s="140"/>
      <c r="AL175" s="140"/>
      <c r="AM175" s="140"/>
      <c r="AN175" s="140"/>
      <c r="AO175" s="140"/>
      <c r="AP175" s="140"/>
      <c r="AQ175" s="140"/>
      <c r="AR175" s="140"/>
      <c r="AS175" s="140"/>
      <c r="AT175" s="140"/>
      <c r="AU175" s="140"/>
      <c r="AV175" s="140"/>
      <c r="AW175" s="140"/>
      <c r="AX175" s="140"/>
      <c r="AY175" s="140"/>
      <c r="AZ175" s="140"/>
      <c r="BA175" s="140"/>
      <c r="BB175" s="140"/>
      <c r="BC175" s="140"/>
      <c r="BD175" s="140"/>
      <c r="BE175" s="315"/>
      <c r="BF175" s="315"/>
      <c r="BG175" s="315"/>
      <c r="BH175" s="315"/>
      <c r="BI175" s="315"/>
      <c r="BJ175" s="315"/>
      <c r="BK175" s="315"/>
      <c r="BL175" s="315"/>
      <c r="BM175" s="315"/>
      <c r="BN175" s="315"/>
      <c r="BO175" s="315"/>
      <c r="BP175" s="315"/>
      <c r="BQ175" s="315"/>
      <c r="BR175" s="315"/>
      <c r="BS175" s="315"/>
      <c r="BT175" s="315"/>
      <c r="BU175" s="315"/>
      <c r="BV175" s="315"/>
      <c r="BW175" s="315"/>
      <c r="BX175" s="315"/>
      <c r="BY175" s="315"/>
    </row>
    <row r="176" spans="1:77" customFormat="1" ht="12.75">
      <c r="A176" s="139"/>
      <c r="B176" s="139"/>
      <c r="C176" s="139"/>
      <c r="D176" s="139"/>
      <c r="E176" s="139"/>
      <c r="F176" s="139"/>
      <c r="G176" s="139"/>
      <c r="H176" s="139"/>
      <c r="I176" s="197"/>
      <c r="J176" s="139"/>
      <c r="K176" s="139"/>
      <c r="L176" s="742"/>
      <c r="M176" s="742"/>
      <c r="N176" s="139"/>
      <c r="O176" s="139"/>
      <c r="P176" s="139"/>
      <c r="Q176" s="139"/>
      <c r="R176" s="139"/>
      <c r="S176" s="140"/>
      <c r="T176" s="317"/>
      <c r="U176" s="316"/>
      <c r="V176" s="315"/>
      <c r="W176" s="330"/>
      <c r="X176" s="330"/>
      <c r="Y176" s="330"/>
      <c r="Z176" s="330"/>
      <c r="AA176" s="330"/>
      <c r="AB176" s="330"/>
      <c r="AC176" s="330"/>
      <c r="AD176" s="330"/>
      <c r="AE176" s="330"/>
      <c r="AF176" s="330"/>
      <c r="AG176" s="330"/>
      <c r="AH176" s="330"/>
      <c r="AI176" s="315"/>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row>
    <row r="177" spans="1:77" customFormat="1" ht="12.75">
      <c r="A177" s="139"/>
      <c r="B177" s="139"/>
      <c r="C177" s="139"/>
      <c r="D177" s="139"/>
      <c r="E177" s="139"/>
      <c r="F177" s="139"/>
      <c r="G177" s="139"/>
      <c r="H177" s="139"/>
      <c r="I177" s="197"/>
      <c r="J177" s="139"/>
      <c r="K177" s="139"/>
      <c r="L177" s="742"/>
      <c r="M177" s="742"/>
      <c r="N177" s="139"/>
      <c r="O177" s="139"/>
      <c r="P177" s="139"/>
      <c r="Q177" s="139"/>
      <c r="R177" s="139"/>
      <c r="S177" s="140"/>
      <c r="T177" s="317"/>
      <c r="U177" s="316"/>
      <c r="V177" s="315"/>
      <c r="W177" s="330"/>
      <c r="X177" s="330"/>
      <c r="Y177" s="330"/>
      <c r="Z177" s="330"/>
      <c r="AA177" s="330"/>
      <c r="AB177" s="330"/>
      <c r="AC177" s="330"/>
      <c r="AD177" s="330"/>
      <c r="AE177" s="330"/>
      <c r="AF177" s="330"/>
      <c r="AG177" s="330"/>
      <c r="AH177" s="330"/>
      <c r="AI177" s="315"/>
      <c r="AJ177" s="140"/>
      <c r="AK177" s="140"/>
      <c r="AL177" s="140"/>
      <c r="AM177" s="140"/>
      <c r="AN177" s="140"/>
      <c r="AO177" s="140"/>
      <c r="AP177" s="140"/>
      <c r="AQ177" s="140"/>
      <c r="AR177" s="140"/>
      <c r="AS177" s="140"/>
      <c r="AT177" s="140"/>
      <c r="AU177" s="140"/>
      <c r="AV177" s="140"/>
      <c r="AW177" s="140"/>
      <c r="AX177" s="140"/>
      <c r="AY177" s="140"/>
      <c r="AZ177" s="140"/>
      <c r="BA177" s="140"/>
      <c r="BB177" s="140"/>
      <c r="BC177" s="140"/>
      <c r="BD177" s="140"/>
      <c r="BE177" s="315"/>
      <c r="BF177" s="315"/>
      <c r="BG177" s="315"/>
      <c r="BH177" s="315"/>
      <c r="BI177" s="315"/>
      <c r="BJ177" s="315"/>
      <c r="BK177" s="315"/>
      <c r="BL177" s="315"/>
      <c r="BM177" s="315"/>
      <c r="BN177" s="315"/>
      <c r="BO177" s="315"/>
      <c r="BP177" s="315"/>
      <c r="BQ177" s="315"/>
      <c r="BR177" s="315"/>
      <c r="BS177" s="315"/>
      <c r="BT177" s="315"/>
      <c r="BU177" s="315"/>
      <c r="BV177" s="315"/>
      <c r="BW177" s="315"/>
      <c r="BX177" s="315"/>
      <c r="BY177" s="315"/>
    </row>
    <row r="178" spans="1:77" customFormat="1" ht="12.75">
      <c r="A178" s="139"/>
      <c r="B178" s="139"/>
      <c r="C178" s="139"/>
      <c r="D178" s="139"/>
      <c r="E178" s="139"/>
      <c r="F178" s="139"/>
      <c r="G178" s="139"/>
      <c r="H178" s="139"/>
      <c r="I178" s="197"/>
      <c r="J178" s="139"/>
      <c r="K178" s="139"/>
      <c r="L178" s="742"/>
      <c r="M178" s="742"/>
      <c r="N178" s="139"/>
      <c r="O178" s="139"/>
      <c r="P178" s="139"/>
      <c r="Q178" s="139"/>
      <c r="R178" s="139"/>
      <c r="S178" s="140"/>
      <c r="T178" s="317"/>
      <c r="U178" s="316"/>
      <c r="V178" s="315"/>
      <c r="W178" s="330"/>
      <c r="X178" s="330"/>
      <c r="Y178" s="330"/>
      <c r="Z178" s="330"/>
      <c r="AA178" s="330"/>
      <c r="AB178" s="330"/>
      <c r="AC178" s="330"/>
      <c r="AD178" s="330"/>
      <c r="AE178" s="330"/>
      <c r="AF178" s="330"/>
      <c r="AG178" s="330"/>
      <c r="AH178" s="330"/>
      <c r="AI178" s="315"/>
      <c r="AJ178" s="140"/>
      <c r="AK178" s="140"/>
      <c r="AL178" s="140"/>
      <c r="AM178" s="140"/>
      <c r="AN178" s="140"/>
      <c r="AO178" s="140"/>
      <c r="AP178" s="140"/>
      <c r="AQ178" s="140"/>
      <c r="AR178" s="140"/>
      <c r="AS178" s="140"/>
      <c r="AT178" s="140"/>
      <c r="AU178" s="140"/>
      <c r="AV178" s="140"/>
      <c r="AW178" s="140"/>
      <c r="AX178" s="140"/>
      <c r="AY178" s="140"/>
      <c r="AZ178" s="140"/>
      <c r="BA178" s="140"/>
      <c r="BB178" s="140"/>
      <c r="BC178" s="140"/>
      <c r="BD178" s="140"/>
      <c r="BE178" s="315"/>
      <c r="BF178" s="315"/>
      <c r="BG178" s="315"/>
      <c r="BH178" s="315"/>
      <c r="BI178" s="315"/>
      <c r="BJ178" s="315"/>
      <c r="BK178" s="315"/>
      <c r="BL178" s="315"/>
      <c r="BM178" s="315"/>
      <c r="BN178" s="315"/>
      <c r="BO178" s="315"/>
      <c r="BP178" s="315"/>
      <c r="BQ178" s="315"/>
      <c r="BR178" s="315"/>
      <c r="BS178" s="315"/>
      <c r="BT178" s="315"/>
      <c r="BU178" s="315"/>
      <c r="BV178" s="315"/>
      <c r="BW178" s="315"/>
      <c r="BX178" s="315"/>
      <c r="BY178" s="315"/>
    </row>
    <row r="179" spans="1:77" customFormat="1" ht="12.75">
      <c r="A179" s="139"/>
      <c r="B179" s="139"/>
      <c r="C179" s="139"/>
      <c r="D179" s="139"/>
      <c r="E179" s="139"/>
      <c r="F179" s="139"/>
      <c r="G179" s="139"/>
      <c r="H179" s="139"/>
      <c r="I179" s="197"/>
      <c r="J179" s="139"/>
      <c r="K179" s="139"/>
      <c r="L179" s="742"/>
      <c r="M179" s="742"/>
      <c r="N179" s="139"/>
      <c r="O179" s="139"/>
      <c r="P179" s="139"/>
      <c r="Q179" s="139"/>
      <c r="R179" s="139"/>
      <c r="S179" s="140"/>
      <c r="T179" s="317"/>
      <c r="U179" s="316"/>
      <c r="V179" s="315"/>
      <c r="W179" s="330"/>
      <c r="X179" s="330"/>
      <c r="Y179" s="330"/>
      <c r="Z179" s="330"/>
      <c r="AA179" s="330"/>
      <c r="AB179" s="330"/>
      <c r="AC179" s="330"/>
      <c r="AD179" s="330"/>
      <c r="AE179" s="330"/>
      <c r="AF179" s="330"/>
      <c r="AG179" s="330"/>
      <c r="AH179" s="330"/>
      <c r="AI179" s="315"/>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315"/>
      <c r="BF179" s="315"/>
      <c r="BG179" s="315"/>
      <c r="BH179" s="315"/>
      <c r="BI179" s="315"/>
      <c r="BJ179" s="315"/>
      <c r="BK179" s="315"/>
      <c r="BL179" s="315"/>
      <c r="BM179" s="315"/>
      <c r="BN179" s="315"/>
      <c r="BO179" s="315"/>
      <c r="BP179" s="315"/>
      <c r="BQ179" s="315"/>
      <c r="BR179" s="315"/>
      <c r="BS179" s="315"/>
      <c r="BT179" s="315"/>
      <c r="BU179" s="315"/>
      <c r="BV179" s="315"/>
      <c r="BW179" s="315"/>
      <c r="BX179" s="315"/>
      <c r="BY179" s="315"/>
    </row>
    <row r="180" spans="1:77" customFormat="1" ht="12.75">
      <c r="A180" s="139"/>
      <c r="B180" s="139"/>
      <c r="C180" s="139"/>
      <c r="D180" s="139"/>
      <c r="E180" s="139"/>
      <c r="F180" s="139"/>
      <c r="G180" s="139"/>
      <c r="H180" s="139"/>
      <c r="I180" s="197"/>
      <c r="J180" s="139"/>
      <c r="K180" s="139"/>
      <c r="L180" s="742"/>
      <c r="M180" s="742"/>
      <c r="N180" s="139"/>
      <c r="O180" s="139"/>
      <c r="P180" s="139"/>
      <c r="Q180" s="139"/>
      <c r="R180" s="139"/>
      <c r="S180" s="140"/>
      <c r="T180" s="317"/>
      <c r="U180" s="316"/>
      <c r="V180" s="315"/>
      <c r="W180" s="330"/>
      <c r="X180" s="330"/>
      <c r="Y180" s="330"/>
      <c r="Z180" s="330"/>
      <c r="AA180" s="330"/>
      <c r="AB180" s="330"/>
      <c r="AC180" s="330"/>
      <c r="AD180" s="330"/>
      <c r="AE180" s="330"/>
      <c r="AF180" s="330"/>
      <c r="AG180" s="330"/>
      <c r="AH180" s="330"/>
      <c r="AI180" s="315"/>
      <c r="AJ180" s="140"/>
      <c r="AK180" s="140"/>
      <c r="AL180" s="140"/>
      <c r="AM180" s="140"/>
      <c r="AN180" s="140"/>
      <c r="AO180" s="140"/>
      <c r="AP180" s="140"/>
      <c r="AQ180" s="140"/>
      <c r="AR180" s="140"/>
      <c r="AS180" s="140"/>
      <c r="AT180" s="140"/>
      <c r="AU180" s="140"/>
      <c r="AV180" s="140"/>
      <c r="AW180" s="140"/>
      <c r="AX180" s="140"/>
      <c r="AY180" s="140"/>
      <c r="AZ180" s="140"/>
      <c r="BA180" s="140"/>
      <c r="BB180" s="140"/>
      <c r="BC180" s="140"/>
      <c r="BD180" s="140"/>
      <c r="BE180" s="315"/>
      <c r="BF180" s="315"/>
      <c r="BG180" s="315"/>
      <c r="BH180" s="315"/>
      <c r="BI180" s="315"/>
      <c r="BJ180" s="315"/>
      <c r="BK180" s="315"/>
      <c r="BL180" s="315"/>
      <c r="BM180" s="315"/>
      <c r="BN180" s="315"/>
      <c r="BO180" s="315"/>
      <c r="BP180" s="315"/>
      <c r="BQ180" s="315"/>
      <c r="BR180" s="315"/>
      <c r="BS180" s="315"/>
      <c r="BT180" s="315"/>
      <c r="BU180" s="315"/>
      <c r="BV180" s="315"/>
      <c r="BW180" s="315"/>
      <c r="BX180" s="315"/>
      <c r="BY180" s="315"/>
    </row>
    <row r="181" spans="1:77" customFormat="1" ht="12.75">
      <c r="A181" s="139"/>
      <c r="B181" s="139"/>
      <c r="C181" s="139"/>
      <c r="D181" s="139"/>
      <c r="E181" s="139"/>
      <c r="F181" s="139"/>
      <c r="G181" s="139"/>
      <c r="H181" s="139"/>
      <c r="I181" s="197"/>
      <c r="J181" s="139"/>
      <c r="K181" s="139"/>
      <c r="L181" s="742"/>
      <c r="M181" s="742"/>
      <c r="N181" s="139"/>
      <c r="O181" s="139"/>
      <c r="P181" s="139"/>
      <c r="Q181" s="139"/>
      <c r="R181" s="139"/>
      <c r="S181" s="140"/>
      <c r="T181" s="317"/>
      <c r="U181" s="316"/>
      <c r="V181" s="315"/>
      <c r="W181" s="330"/>
      <c r="X181" s="330"/>
      <c r="Y181" s="330"/>
      <c r="Z181" s="330"/>
      <c r="AA181" s="330"/>
      <c r="AB181" s="330"/>
      <c r="AC181" s="330"/>
      <c r="AD181" s="330"/>
      <c r="AE181" s="330"/>
      <c r="AF181" s="330"/>
      <c r="AG181" s="330"/>
      <c r="AH181" s="330"/>
      <c r="AI181" s="315"/>
      <c r="AJ181" s="140"/>
      <c r="AK181" s="140"/>
      <c r="AL181" s="140"/>
      <c r="AM181" s="140"/>
      <c r="AN181" s="140"/>
      <c r="AO181" s="140"/>
      <c r="AP181" s="140"/>
      <c r="AQ181" s="140"/>
      <c r="AR181" s="140"/>
      <c r="AS181" s="140"/>
      <c r="AT181" s="140"/>
      <c r="AU181" s="140"/>
      <c r="AV181" s="140"/>
      <c r="AW181" s="140"/>
      <c r="AX181" s="140"/>
      <c r="AY181" s="140"/>
      <c r="AZ181" s="140"/>
      <c r="BA181" s="140"/>
      <c r="BB181" s="140"/>
      <c r="BC181" s="140"/>
      <c r="BD181" s="140"/>
      <c r="BE181" s="315"/>
      <c r="BF181" s="315"/>
      <c r="BG181" s="315"/>
      <c r="BH181" s="315"/>
      <c r="BI181" s="315"/>
      <c r="BJ181" s="315"/>
      <c r="BK181" s="315"/>
      <c r="BL181" s="315"/>
      <c r="BM181" s="315"/>
      <c r="BN181" s="315"/>
      <c r="BO181" s="315"/>
      <c r="BP181" s="315"/>
      <c r="BQ181" s="315"/>
      <c r="BR181" s="315"/>
      <c r="BS181" s="315"/>
      <c r="BT181" s="315"/>
      <c r="BU181" s="315"/>
      <c r="BV181" s="315"/>
      <c r="BW181" s="315"/>
      <c r="BX181" s="315"/>
      <c r="BY181" s="315"/>
    </row>
    <row r="182" spans="1:77" customFormat="1" ht="12.75">
      <c r="A182" s="139"/>
      <c r="B182" s="139"/>
      <c r="C182" s="139"/>
      <c r="D182" s="139"/>
      <c r="E182" s="139"/>
      <c r="F182" s="139"/>
      <c r="G182" s="139"/>
      <c r="H182" s="139"/>
      <c r="I182" s="197"/>
      <c r="J182" s="139"/>
      <c r="K182" s="139"/>
      <c r="L182" s="742"/>
      <c r="M182" s="742"/>
      <c r="N182" s="139"/>
      <c r="O182" s="139"/>
      <c r="P182" s="139"/>
      <c r="Q182" s="139"/>
      <c r="R182" s="139"/>
      <c r="S182" s="140"/>
      <c r="T182" s="317"/>
      <c r="U182" s="316"/>
      <c r="V182" s="315"/>
      <c r="W182" s="330"/>
      <c r="X182" s="330"/>
      <c r="Y182" s="330"/>
      <c r="Z182" s="330"/>
      <c r="AA182" s="330"/>
      <c r="AB182" s="330"/>
      <c r="AC182" s="330"/>
      <c r="AD182" s="330"/>
      <c r="AE182" s="330"/>
      <c r="AF182" s="330"/>
      <c r="AG182" s="330"/>
      <c r="AH182" s="330"/>
      <c r="AI182" s="315"/>
      <c r="AJ182" s="140"/>
      <c r="AK182" s="140"/>
      <c r="AL182" s="140"/>
      <c r="AM182" s="140"/>
      <c r="AN182" s="140"/>
      <c r="AO182" s="140"/>
      <c r="AP182" s="140"/>
      <c r="AQ182" s="140"/>
      <c r="AR182" s="140"/>
      <c r="AS182" s="140"/>
      <c r="AT182" s="140"/>
      <c r="AU182" s="140"/>
      <c r="AV182" s="140"/>
      <c r="AW182" s="140"/>
      <c r="AX182" s="140"/>
      <c r="AY182" s="140"/>
      <c r="AZ182" s="140"/>
      <c r="BA182" s="140"/>
      <c r="BB182" s="140"/>
      <c r="BC182" s="140"/>
      <c r="BD182" s="140"/>
      <c r="BE182" s="315"/>
      <c r="BF182" s="315"/>
      <c r="BG182" s="315"/>
      <c r="BH182" s="315"/>
      <c r="BI182" s="315"/>
      <c r="BJ182" s="315"/>
      <c r="BK182" s="315"/>
      <c r="BL182" s="315"/>
      <c r="BM182" s="315"/>
      <c r="BN182" s="315"/>
      <c r="BO182" s="315"/>
      <c r="BP182" s="315"/>
      <c r="BQ182" s="315"/>
      <c r="BR182" s="315"/>
      <c r="BS182" s="315"/>
      <c r="BT182" s="315"/>
      <c r="BU182" s="315"/>
      <c r="BV182" s="315"/>
      <c r="BW182" s="315"/>
      <c r="BX182" s="315"/>
      <c r="BY182" s="315"/>
    </row>
    <row r="183" spans="1:77" customFormat="1" ht="12.75">
      <c r="A183" s="139"/>
      <c r="B183" s="139"/>
      <c r="C183" s="139"/>
      <c r="D183" s="139"/>
      <c r="E183" s="139"/>
      <c r="F183" s="139"/>
      <c r="G183" s="139"/>
      <c r="H183" s="139"/>
      <c r="I183" s="197"/>
      <c r="J183" s="139"/>
      <c r="K183" s="139"/>
      <c r="L183" s="742"/>
      <c r="M183" s="742"/>
      <c r="N183" s="139"/>
      <c r="O183" s="139"/>
      <c r="P183" s="139"/>
      <c r="Q183" s="139"/>
      <c r="R183" s="139"/>
      <c r="S183" s="140"/>
      <c r="T183" s="317"/>
      <c r="U183" s="316"/>
      <c r="V183" s="315"/>
      <c r="W183" s="330"/>
      <c r="X183" s="330"/>
      <c r="Y183" s="330"/>
      <c r="Z183" s="330"/>
      <c r="AA183" s="330"/>
      <c r="AB183" s="330"/>
      <c r="AC183" s="330"/>
      <c r="AD183" s="330"/>
      <c r="AE183" s="330"/>
      <c r="AF183" s="330"/>
      <c r="AG183" s="330"/>
      <c r="AH183" s="330"/>
      <c r="AI183" s="315"/>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315"/>
      <c r="BF183" s="315"/>
      <c r="BG183" s="315"/>
      <c r="BH183" s="315"/>
      <c r="BI183" s="315"/>
      <c r="BJ183" s="315"/>
      <c r="BK183" s="315"/>
      <c r="BL183" s="315"/>
      <c r="BM183" s="315"/>
      <c r="BN183" s="315"/>
      <c r="BO183" s="315"/>
      <c r="BP183" s="315"/>
      <c r="BQ183" s="315"/>
      <c r="BR183" s="315"/>
      <c r="BS183" s="315"/>
      <c r="BT183" s="315"/>
      <c r="BU183" s="315"/>
      <c r="BV183" s="315"/>
      <c r="BW183" s="315"/>
      <c r="BX183" s="315"/>
      <c r="BY183" s="315"/>
    </row>
    <row r="184" spans="1:77" customFormat="1" ht="12.75">
      <c r="A184" s="139"/>
      <c r="B184" s="139"/>
      <c r="C184" s="139"/>
      <c r="D184" s="139"/>
      <c r="E184" s="139"/>
      <c r="F184" s="139"/>
      <c r="G184" s="139"/>
      <c r="H184" s="139"/>
      <c r="I184" s="197"/>
      <c r="J184" s="139"/>
      <c r="K184" s="139"/>
      <c r="L184" s="742"/>
      <c r="M184" s="742"/>
      <c r="N184" s="139"/>
      <c r="O184" s="139"/>
      <c r="P184" s="139"/>
      <c r="Q184" s="139"/>
      <c r="R184" s="139"/>
      <c r="S184" s="140"/>
      <c r="T184" s="317"/>
      <c r="U184" s="316"/>
      <c r="V184" s="315"/>
      <c r="W184" s="330"/>
      <c r="X184" s="330"/>
      <c r="Y184" s="330"/>
      <c r="Z184" s="330"/>
      <c r="AA184" s="330"/>
      <c r="AB184" s="330"/>
      <c r="AC184" s="330"/>
      <c r="AD184" s="330"/>
      <c r="AE184" s="330"/>
      <c r="AF184" s="330"/>
      <c r="AG184" s="330"/>
      <c r="AH184" s="330"/>
      <c r="AI184" s="315"/>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315"/>
      <c r="BF184" s="315"/>
      <c r="BG184" s="315"/>
      <c r="BH184" s="315"/>
      <c r="BI184" s="315"/>
      <c r="BJ184" s="315"/>
      <c r="BK184" s="315"/>
      <c r="BL184" s="315"/>
      <c r="BM184" s="315"/>
      <c r="BN184" s="315"/>
      <c r="BO184" s="315"/>
      <c r="BP184" s="315"/>
      <c r="BQ184" s="315"/>
      <c r="BR184" s="315"/>
      <c r="BS184" s="315"/>
      <c r="BT184" s="315"/>
      <c r="BU184" s="315"/>
      <c r="BV184" s="315"/>
      <c r="BW184" s="315"/>
      <c r="BX184" s="315"/>
      <c r="BY184" s="315"/>
    </row>
    <row r="185" spans="1:77" customFormat="1" ht="12.75">
      <c r="A185" s="139"/>
      <c r="B185" s="139"/>
      <c r="C185" s="139"/>
      <c r="D185" s="139"/>
      <c r="E185" s="139"/>
      <c r="F185" s="139"/>
      <c r="G185" s="139"/>
      <c r="H185" s="139"/>
      <c r="I185" s="197"/>
      <c r="J185" s="139"/>
      <c r="K185" s="139"/>
      <c r="L185" s="742"/>
      <c r="M185" s="742"/>
      <c r="N185" s="139"/>
      <c r="O185" s="139"/>
      <c r="P185" s="139"/>
      <c r="Q185" s="139"/>
      <c r="R185" s="139"/>
      <c r="S185" s="140"/>
      <c r="T185" s="317"/>
      <c r="U185" s="316"/>
      <c r="V185" s="315"/>
      <c r="W185" s="330"/>
      <c r="X185" s="330"/>
      <c r="Y185" s="330"/>
      <c r="Z185" s="330"/>
      <c r="AA185" s="330"/>
      <c r="AB185" s="330"/>
      <c r="AC185" s="330"/>
      <c r="AD185" s="330"/>
      <c r="AE185" s="330"/>
      <c r="AF185" s="330"/>
      <c r="AG185" s="330"/>
      <c r="AH185" s="330"/>
      <c r="AI185" s="315"/>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315"/>
      <c r="BF185" s="315"/>
      <c r="BG185" s="315"/>
      <c r="BH185" s="315"/>
      <c r="BI185" s="315"/>
      <c r="BJ185" s="315"/>
      <c r="BK185" s="315"/>
      <c r="BL185" s="315"/>
      <c r="BM185" s="315"/>
      <c r="BN185" s="315"/>
      <c r="BO185" s="315"/>
      <c r="BP185" s="315"/>
      <c r="BQ185" s="315"/>
      <c r="BR185" s="315"/>
      <c r="BS185" s="315"/>
      <c r="BT185" s="315"/>
      <c r="BU185" s="315"/>
      <c r="BV185" s="315"/>
      <c r="BW185" s="315"/>
      <c r="BX185" s="315"/>
      <c r="BY185" s="315"/>
    </row>
    <row r="186" spans="1:77" customFormat="1" ht="12.75">
      <c r="A186" s="139"/>
      <c r="B186" s="139"/>
      <c r="C186" s="139"/>
      <c r="D186" s="139"/>
      <c r="E186" s="139"/>
      <c r="F186" s="139"/>
      <c r="G186" s="139"/>
      <c r="H186" s="139"/>
      <c r="I186" s="197"/>
      <c r="J186" s="139"/>
      <c r="K186" s="139"/>
      <c r="L186" s="742"/>
      <c r="M186" s="742"/>
      <c r="N186" s="139"/>
      <c r="O186" s="139"/>
      <c r="P186" s="139"/>
      <c r="Q186" s="139"/>
      <c r="R186" s="139"/>
      <c r="S186" s="140"/>
      <c r="T186" s="317"/>
      <c r="U186" s="316"/>
      <c r="V186" s="315"/>
      <c r="W186" s="330"/>
      <c r="X186" s="330"/>
      <c r="Y186" s="330"/>
      <c r="Z186" s="330"/>
      <c r="AA186" s="330"/>
      <c r="AB186" s="330"/>
      <c r="AC186" s="330"/>
      <c r="AD186" s="330"/>
      <c r="AE186" s="330"/>
      <c r="AF186" s="330"/>
      <c r="AG186" s="330"/>
      <c r="AH186" s="330"/>
      <c r="AI186" s="315"/>
      <c r="AJ186" s="140"/>
      <c r="AK186" s="140"/>
      <c r="AL186" s="140"/>
      <c r="AM186" s="140"/>
      <c r="AN186" s="140"/>
      <c r="AO186" s="140"/>
      <c r="AP186" s="140"/>
      <c r="AQ186" s="140"/>
      <c r="AR186" s="140"/>
      <c r="AS186" s="140"/>
      <c r="AT186" s="140"/>
      <c r="AU186" s="140"/>
      <c r="AV186" s="140"/>
      <c r="AW186" s="140"/>
      <c r="AX186" s="140"/>
      <c r="AY186" s="140"/>
      <c r="AZ186" s="140"/>
      <c r="BA186" s="140"/>
      <c r="BB186" s="140"/>
      <c r="BC186" s="140"/>
      <c r="BD186" s="140"/>
      <c r="BE186" s="315"/>
      <c r="BF186" s="315"/>
      <c r="BG186" s="315"/>
      <c r="BH186" s="315"/>
      <c r="BI186" s="315"/>
      <c r="BJ186" s="315"/>
      <c r="BK186" s="315"/>
      <c r="BL186" s="315"/>
      <c r="BM186" s="315"/>
      <c r="BN186" s="315"/>
      <c r="BO186" s="315"/>
      <c r="BP186" s="315"/>
      <c r="BQ186" s="315"/>
      <c r="BR186" s="315"/>
      <c r="BS186" s="315"/>
      <c r="BT186" s="315"/>
      <c r="BU186" s="315"/>
      <c r="BV186" s="315"/>
      <c r="BW186" s="315"/>
      <c r="BX186" s="315"/>
      <c r="BY186" s="315"/>
    </row>
    <row r="187" spans="1:77" customFormat="1" ht="12.75">
      <c r="A187" s="139"/>
      <c r="B187" s="139"/>
      <c r="C187" s="139"/>
      <c r="D187" s="139"/>
      <c r="E187" s="139"/>
      <c r="F187" s="139"/>
      <c r="G187" s="139"/>
      <c r="H187" s="139"/>
      <c r="I187" s="197"/>
      <c r="J187" s="139"/>
      <c r="K187" s="139"/>
      <c r="L187" s="742"/>
      <c r="M187" s="742"/>
      <c r="N187" s="139"/>
      <c r="O187" s="139"/>
      <c r="P187" s="139"/>
      <c r="Q187" s="139"/>
      <c r="R187" s="139"/>
      <c r="S187" s="140"/>
      <c r="T187" s="317"/>
      <c r="U187" s="316"/>
      <c r="V187" s="315"/>
      <c r="W187" s="330"/>
      <c r="X187" s="330"/>
      <c r="Y187" s="330"/>
      <c r="Z187" s="330"/>
      <c r="AA187" s="330"/>
      <c r="AB187" s="330"/>
      <c r="AC187" s="330"/>
      <c r="AD187" s="330"/>
      <c r="AE187" s="330"/>
      <c r="AF187" s="330"/>
      <c r="AG187" s="330"/>
      <c r="AH187" s="330"/>
      <c r="AI187" s="315"/>
      <c r="AJ187" s="140"/>
      <c r="AK187" s="140"/>
      <c r="AL187" s="140"/>
      <c r="AM187" s="140"/>
      <c r="AN187" s="140"/>
      <c r="AO187" s="140"/>
      <c r="AP187" s="140"/>
      <c r="AQ187" s="140"/>
      <c r="AR187" s="140"/>
      <c r="AS187" s="140"/>
      <c r="AT187" s="140"/>
      <c r="AU187" s="140"/>
      <c r="AV187" s="140"/>
      <c r="AW187" s="140"/>
      <c r="AX187" s="140"/>
      <c r="AY187" s="140"/>
      <c r="AZ187" s="140"/>
      <c r="BA187" s="140"/>
      <c r="BB187" s="140"/>
      <c r="BC187" s="140"/>
      <c r="BD187" s="140"/>
      <c r="BE187" s="315"/>
      <c r="BF187" s="315"/>
      <c r="BG187" s="315"/>
      <c r="BH187" s="315"/>
      <c r="BI187" s="315"/>
      <c r="BJ187" s="315"/>
      <c r="BK187" s="315"/>
      <c r="BL187" s="315"/>
      <c r="BM187" s="315"/>
      <c r="BN187" s="315"/>
      <c r="BO187" s="315"/>
      <c r="BP187" s="315"/>
      <c r="BQ187" s="315"/>
      <c r="BR187" s="315"/>
      <c r="BS187" s="315"/>
      <c r="BT187" s="315"/>
      <c r="BU187" s="315"/>
      <c r="BV187" s="315"/>
      <c r="BW187" s="315"/>
      <c r="BX187" s="315"/>
      <c r="BY187" s="315"/>
    </row>
    <row r="188" spans="1:77" customFormat="1" ht="12.75">
      <c r="A188" s="139"/>
      <c r="B188" s="139"/>
      <c r="C188" s="139"/>
      <c r="D188" s="139"/>
      <c r="E188" s="139"/>
      <c r="F188" s="139"/>
      <c r="G188" s="139"/>
      <c r="H188" s="139"/>
      <c r="I188" s="197"/>
      <c r="J188" s="139"/>
      <c r="K188" s="139"/>
      <c r="L188" s="742"/>
      <c r="M188" s="742"/>
      <c r="N188" s="139"/>
      <c r="O188" s="139"/>
      <c r="P188" s="139"/>
      <c r="Q188" s="139"/>
      <c r="R188" s="139"/>
      <c r="S188" s="140"/>
      <c r="T188" s="316"/>
      <c r="U188" s="316"/>
      <c r="V188" s="315"/>
      <c r="W188" s="330"/>
      <c r="X188" s="330"/>
      <c r="Y188" s="330"/>
      <c r="Z188" s="330"/>
      <c r="AA188" s="330"/>
      <c r="AB188" s="330"/>
      <c r="AC188" s="330"/>
      <c r="AD188" s="330"/>
      <c r="AE188" s="330"/>
      <c r="AF188" s="330"/>
      <c r="AG188" s="330"/>
      <c r="AH188" s="330"/>
      <c r="AI188" s="315"/>
      <c r="AJ188" s="140"/>
      <c r="AK188" s="140"/>
      <c r="AL188" s="140"/>
      <c r="AM188" s="140"/>
      <c r="AN188" s="140"/>
      <c r="AO188" s="140"/>
      <c r="AP188" s="140"/>
      <c r="AQ188" s="140"/>
      <c r="AR188" s="140"/>
      <c r="AS188" s="140"/>
      <c r="AT188" s="140"/>
      <c r="AU188" s="140"/>
      <c r="AV188" s="140"/>
      <c r="AW188" s="140"/>
      <c r="AX188" s="140"/>
      <c r="AY188" s="140"/>
      <c r="AZ188" s="140"/>
      <c r="BA188" s="140"/>
      <c r="BB188" s="140"/>
      <c r="BC188" s="140"/>
      <c r="BD188" s="140"/>
      <c r="BE188" s="315"/>
      <c r="BF188" s="315"/>
      <c r="BG188" s="315"/>
      <c r="BH188" s="315"/>
      <c r="BI188" s="315"/>
      <c r="BJ188" s="315"/>
      <c r="BK188" s="315"/>
      <c r="BL188" s="315"/>
      <c r="BM188" s="315"/>
      <c r="BN188" s="315"/>
      <c r="BO188" s="315"/>
      <c r="BP188" s="315"/>
      <c r="BQ188" s="315"/>
      <c r="BR188" s="315"/>
      <c r="BS188" s="315"/>
      <c r="BT188" s="315"/>
      <c r="BU188" s="315"/>
      <c r="BV188" s="315"/>
      <c r="BW188" s="315"/>
      <c r="BX188" s="315"/>
      <c r="BY188" s="315"/>
    </row>
    <row r="189" spans="1:77" customFormat="1" ht="12.75">
      <c r="A189" s="139"/>
      <c r="B189" s="139"/>
      <c r="C189" s="139"/>
      <c r="D189" s="139"/>
      <c r="E189" s="139"/>
      <c r="F189" s="139"/>
      <c r="G189" s="139"/>
      <c r="H189" s="139"/>
      <c r="I189" s="197"/>
      <c r="J189" s="139"/>
      <c r="K189" s="139"/>
      <c r="L189" s="742"/>
      <c r="M189" s="742"/>
      <c r="N189" s="139"/>
      <c r="O189" s="139"/>
      <c r="P189" s="139"/>
      <c r="Q189" s="139"/>
      <c r="R189" s="139"/>
      <c r="S189" s="140"/>
      <c r="T189" s="317"/>
      <c r="U189" s="316"/>
      <c r="V189" s="315"/>
      <c r="W189" s="330"/>
      <c r="X189" s="330"/>
      <c r="Y189" s="330"/>
      <c r="Z189" s="330"/>
      <c r="AA189" s="330"/>
      <c r="AB189" s="330"/>
      <c r="AC189" s="330"/>
      <c r="AD189" s="330"/>
      <c r="AE189" s="330"/>
      <c r="AF189" s="330"/>
      <c r="AG189" s="330"/>
      <c r="AH189" s="330"/>
      <c r="AI189" s="315"/>
      <c r="AJ189" s="140"/>
      <c r="AK189" s="140"/>
      <c r="AL189" s="140"/>
      <c r="AM189" s="140"/>
      <c r="AN189" s="140"/>
      <c r="AO189" s="140"/>
      <c r="AP189" s="140"/>
      <c r="AQ189" s="140"/>
      <c r="AR189" s="140"/>
      <c r="AS189" s="140"/>
      <c r="AT189" s="140"/>
      <c r="AU189" s="140"/>
      <c r="AV189" s="140"/>
      <c r="AW189" s="140"/>
      <c r="AX189" s="140"/>
      <c r="AY189" s="140"/>
      <c r="AZ189" s="140"/>
      <c r="BA189" s="140"/>
      <c r="BB189" s="140"/>
      <c r="BC189" s="140"/>
      <c r="BD189" s="140"/>
      <c r="BE189" s="315"/>
      <c r="BF189" s="315"/>
      <c r="BG189" s="315"/>
      <c r="BH189" s="315"/>
      <c r="BI189" s="315"/>
      <c r="BJ189" s="315"/>
      <c r="BK189" s="315"/>
      <c r="BL189" s="315"/>
      <c r="BM189" s="315"/>
      <c r="BN189" s="315"/>
      <c r="BO189" s="315"/>
      <c r="BP189" s="315"/>
      <c r="BQ189" s="315"/>
      <c r="BR189" s="315"/>
      <c r="BS189" s="315"/>
      <c r="BT189" s="315"/>
      <c r="BU189" s="315"/>
      <c r="BV189" s="315"/>
      <c r="BW189" s="315"/>
      <c r="BX189" s="315"/>
      <c r="BY189" s="315"/>
    </row>
    <row r="190" spans="1:77" customFormat="1" ht="12.75">
      <c r="A190" s="139"/>
      <c r="B190" s="139"/>
      <c r="C190" s="139"/>
      <c r="D190" s="139"/>
      <c r="E190" s="139"/>
      <c r="F190" s="139"/>
      <c r="G190" s="139"/>
      <c r="H190" s="139"/>
      <c r="I190" s="197"/>
      <c r="J190" s="139"/>
      <c r="K190" s="139"/>
      <c r="L190" s="742"/>
      <c r="M190" s="742"/>
      <c r="N190" s="139"/>
      <c r="O190" s="139"/>
      <c r="P190" s="139"/>
      <c r="Q190" s="139"/>
      <c r="R190" s="139"/>
      <c r="S190" s="140"/>
      <c r="T190" s="317"/>
      <c r="U190" s="316"/>
      <c r="V190" s="315"/>
      <c r="W190" s="330"/>
      <c r="X190" s="330"/>
      <c r="Y190" s="330"/>
      <c r="Z190" s="330"/>
      <c r="AA190" s="330"/>
      <c r="AB190" s="330"/>
      <c r="AC190" s="330"/>
      <c r="AD190" s="330"/>
      <c r="AE190" s="330"/>
      <c r="AF190" s="330"/>
      <c r="AG190" s="330"/>
      <c r="AH190" s="330"/>
      <c r="AI190" s="315"/>
      <c r="AJ190" s="140"/>
      <c r="AK190" s="140"/>
      <c r="AL190" s="140"/>
      <c r="AM190" s="140"/>
      <c r="AN190" s="140"/>
      <c r="AO190" s="140"/>
      <c r="AP190" s="140"/>
      <c r="AQ190" s="140"/>
      <c r="AR190" s="140"/>
      <c r="AS190" s="140"/>
      <c r="AT190" s="140"/>
      <c r="AU190" s="140"/>
      <c r="AV190" s="140"/>
      <c r="AW190" s="140"/>
      <c r="AX190" s="140"/>
      <c r="AY190" s="140"/>
      <c r="AZ190" s="140"/>
      <c r="BA190" s="140"/>
      <c r="BB190" s="140"/>
      <c r="BC190" s="140"/>
      <c r="BD190" s="140"/>
      <c r="BE190" s="315"/>
      <c r="BF190" s="315"/>
      <c r="BG190" s="315"/>
      <c r="BH190" s="315"/>
      <c r="BI190" s="315"/>
      <c r="BJ190" s="315"/>
      <c r="BK190" s="315"/>
      <c r="BL190" s="315"/>
      <c r="BM190" s="315"/>
      <c r="BN190" s="315"/>
      <c r="BO190" s="315"/>
      <c r="BP190" s="315"/>
      <c r="BQ190" s="315"/>
      <c r="BR190" s="315"/>
      <c r="BS190" s="315"/>
      <c r="BT190" s="315"/>
      <c r="BU190" s="315"/>
      <c r="BV190" s="315"/>
      <c r="BW190" s="315"/>
      <c r="BX190" s="315"/>
      <c r="BY190" s="315"/>
    </row>
    <row r="191" spans="1:77" customFormat="1" ht="12.75">
      <c r="A191" s="139"/>
      <c r="B191" s="139"/>
      <c r="C191" s="139"/>
      <c r="D191" s="139"/>
      <c r="E191" s="139"/>
      <c r="F191" s="139"/>
      <c r="G191" s="139"/>
      <c r="H191" s="139"/>
      <c r="I191" s="197"/>
      <c r="J191" s="139"/>
      <c r="K191" s="139"/>
      <c r="L191" s="742"/>
      <c r="M191" s="742"/>
      <c r="N191" s="139"/>
      <c r="O191" s="139"/>
      <c r="P191" s="139"/>
      <c r="Q191" s="139"/>
      <c r="R191" s="139"/>
      <c r="S191" s="140"/>
      <c r="T191" s="317"/>
      <c r="U191" s="316"/>
      <c r="V191" s="315"/>
      <c r="W191" s="330"/>
      <c r="X191" s="330"/>
      <c r="Y191" s="330"/>
      <c r="Z191" s="330"/>
      <c r="AA191" s="330"/>
      <c r="AB191" s="330"/>
      <c r="AC191" s="330"/>
      <c r="AD191" s="330"/>
      <c r="AE191" s="330"/>
      <c r="AF191" s="330"/>
      <c r="AG191" s="330"/>
      <c r="AH191" s="330"/>
      <c r="AI191" s="315"/>
      <c r="AJ191" s="140"/>
      <c r="AK191" s="140"/>
      <c r="AL191" s="140"/>
      <c r="AM191" s="140"/>
      <c r="AN191" s="140"/>
      <c r="AO191" s="140"/>
      <c r="AP191" s="140"/>
      <c r="AQ191" s="140"/>
      <c r="AR191" s="140"/>
      <c r="AS191" s="140"/>
      <c r="AT191" s="140"/>
      <c r="AU191" s="140"/>
      <c r="AV191" s="140"/>
      <c r="AW191" s="140"/>
      <c r="AX191" s="140"/>
      <c r="AY191" s="140"/>
      <c r="AZ191" s="140"/>
      <c r="BA191" s="140"/>
      <c r="BB191" s="140"/>
      <c r="BC191" s="140"/>
      <c r="BD191" s="140"/>
      <c r="BE191" s="315"/>
      <c r="BF191" s="315"/>
      <c r="BG191" s="315"/>
      <c r="BH191" s="315"/>
      <c r="BI191" s="315"/>
      <c r="BJ191" s="315"/>
      <c r="BK191" s="315"/>
      <c r="BL191" s="315"/>
      <c r="BM191" s="315"/>
      <c r="BN191" s="315"/>
      <c r="BO191" s="315"/>
      <c r="BP191" s="315"/>
      <c r="BQ191" s="315"/>
      <c r="BR191" s="315"/>
      <c r="BS191" s="315"/>
      <c r="BT191" s="315"/>
      <c r="BU191" s="315"/>
      <c r="BV191" s="315"/>
      <c r="BW191" s="315"/>
      <c r="BX191" s="315"/>
      <c r="BY191" s="315"/>
    </row>
    <row r="192" spans="1:77" customFormat="1" ht="12.75">
      <c r="A192" s="139"/>
      <c r="B192" s="139"/>
      <c r="C192" s="139"/>
      <c r="D192" s="139"/>
      <c r="E192" s="139"/>
      <c r="F192" s="139"/>
      <c r="G192" s="139"/>
      <c r="H192" s="139"/>
      <c r="I192" s="197"/>
      <c r="J192" s="139"/>
      <c r="K192" s="139"/>
      <c r="L192" s="742"/>
      <c r="M192" s="742"/>
      <c r="N192" s="139"/>
      <c r="O192" s="139"/>
      <c r="P192" s="139"/>
      <c r="Q192" s="139"/>
      <c r="R192" s="139"/>
      <c r="S192" s="140"/>
      <c r="T192" s="317"/>
      <c r="U192" s="316"/>
      <c r="V192" s="315"/>
      <c r="W192" s="330"/>
      <c r="X192" s="330"/>
      <c r="Y192" s="330"/>
      <c r="Z192" s="330"/>
      <c r="AA192" s="330"/>
      <c r="AB192" s="330"/>
      <c r="AC192" s="330"/>
      <c r="AD192" s="330"/>
      <c r="AE192" s="330"/>
      <c r="AF192" s="330"/>
      <c r="AG192" s="330"/>
      <c r="AH192" s="330"/>
      <c r="AI192" s="315"/>
      <c r="AJ192" s="140"/>
      <c r="AK192" s="140"/>
      <c r="AL192" s="140"/>
      <c r="AM192" s="140"/>
      <c r="AN192" s="140"/>
      <c r="AO192" s="140"/>
      <c r="AP192" s="140"/>
      <c r="AQ192" s="140"/>
      <c r="AR192" s="140"/>
      <c r="AS192" s="140"/>
      <c r="AT192" s="140"/>
      <c r="AU192" s="140"/>
      <c r="AV192" s="140"/>
      <c r="AW192" s="140"/>
      <c r="AX192" s="140"/>
      <c r="AY192" s="140"/>
      <c r="AZ192" s="140"/>
      <c r="BA192" s="140"/>
      <c r="BB192" s="140"/>
      <c r="BC192" s="140"/>
      <c r="BD192" s="140"/>
      <c r="BE192" s="315"/>
      <c r="BF192" s="315"/>
      <c r="BG192" s="315"/>
      <c r="BH192" s="315"/>
      <c r="BI192" s="315"/>
      <c r="BJ192" s="315"/>
      <c r="BK192" s="315"/>
      <c r="BL192" s="315"/>
      <c r="BM192" s="315"/>
      <c r="BN192" s="315"/>
      <c r="BO192" s="315"/>
      <c r="BP192" s="315"/>
      <c r="BQ192" s="315"/>
      <c r="BR192" s="315"/>
      <c r="BS192" s="315"/>
      <c r="BT192" s="315"/>
      <c r="BU192" s="315"/>
      <c r="BV192" s="315"/>
      <c r="BW192" s="315"/>
      <c r="BX192" s="315"/>
      <c r="BY192" s="315"/>
    </row>
    <row r="193" spans="1:77" customFormat="1" ht="12.75">
      <c r="A193" s="139"/>
      <c r="B193" s="139"/>
      <c r="C193" s="139"/>
      <c r="D193" s="139"/>
      <c r="E193" s="139"/>
      <c r="F193" s="139"/>
      <c r="G193" s="139"/>
      <c r="H193" s="139"/>
      <c r="I193" s="197"/>
      <c r="J193" s="139"/>
      <c r="K193" s="139"/>
      <c r="L193" s="742"/>
      <c r="M193" s="742"/>
      <c r="N193" s="139"/>
      <c r="O193" s="139"/>
      <c r="P193" s="139"/>
      <c r="Q193" s="139"/>
      <c r="R193" s="139"/>
      <c r="S193" s="140"/>
      <c r="T193" s="317"/>
      <c r="U193" s="316"/>
      <c r="V193" s="315"/>
      <c r="W193" s="330"/>
      <c r="X193" s="330"/>
      <c r="Y193" s="330"/>
      <c r="Z193" s="330"/>
      <c r="AA193" s="330"/>
      <c r="AB193" s="330"/>
      <c r="AC193" s="330"/>
      <c r="AD193" s="330"/>
      <c r="AE193" s="330"/>
      <c r="AF193" s="330"/>
      <c r="AG193" s="330"/>
      <c r="AH193" s="330"/>
      <c r="AI193" s="315"/>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315"/>
      <c r="BF193" s="315"/>
      <c r="BG193" s="315"/>
      <c r="BH193" s="315"/>
      <c r="BI193" s="315"/>
      <c r="BJ193" s="315"/>
      <c r="BK193" s="315"/>
      <c r="BL193" s="315"/>
      <c r="BM193" s="315"/>
      <c r="BN193" s="315"/>
      <c r="BO193" s="315"/>
      <c r="BP193" s="315"/>
      <c r="BQ193" s="315"/>
      <c r="BR193" s="315"/>
      <c r="BS193" s="315"/>
      <c r="BT193" s="315"/>
      <c r="BU193" s="315"/>
      <c r="BV193" s="315"/>
      <c r="BW193" s="315"/>
      <c r="BX193" s="315"/>
      <c r="BY193" s="315"/>
    </row>
    <row r="194" spans="1:77" customFormat="1" ht="12.75">
      <c r="A194" s="139"/>
      <c r="B194" s="139"/>
      <c r="C194" s="139"/>
      <c r="D194" s="139"/>
      <c r="E194" s="139"/>
      <c r="F194" s="139"/>
      <c r="G194" s="139"/>
      <c r="H194" s="139"/>
      <c r="I194" s="197"/>
      <c r="J194" s="139"/>
      <c r="K194" s="139"/>
      <c r="L194" s="742"/>
      <c r="M194" s="742"/>
      <c r="N194" s="139"/>
      <c r="O194" s="139"/>
      <c r="P194" s="139"/>
      <c r="Q194" s="139"/>
      <c r="R194" s="139"/>
      <c r="S194" s="140"/>
      <c r="T194" s="317"/>
      <c r="U194" s="316"/>
      <c r="V194" s="315"/>
      <c r="W194" s="330"/>
      <c r="X194" s="330"/>
      <c r="Y194" s="330"/>
      <c r="Z194" s="330"/>
      <c r="AA194" s="330"/>
      <c r="AB194" s="330"/>
      <c r="AC194" s="330"/>
      <c r="AD194" s="330"/>
      <c r="AE194" s="330"/>
      <c r="AF194" s="330"/>
      <c r="AG194" s="330"/>
      <c r="AH194" s="330"/>
      <c r="AI194" s="315"/>
      <c r="AJ194" s="140"/>
      <c r="AK194" s="140"/>
      <c r="AL194" s="140"/>
      <c r="AM194" s="140"/>
      <c r="AN194" s="140"/>
      <c r="AO194" s="140"/>
      <c r="AP194" s="140"/>
      <c r="AQ194" s="140"/>
      <c r="AR194" s="140"/>
      <c r="AS194" s="140"/>
      <c r="AT194" s="140"/>
      <c r="AU194" s="140"/>
      <c r="AV194" s="140"/>
      <c r="AW194" s="140"/>
      <c r="AX194" s="140"/>
      <c r="AY194" s="140"/>
      <c r="AZ194" s="140"/>
      <c r="BA194" s="140"/>
      <c r="BB194" s="140"/>
      <c r="BC194" s="140"/>
      <c r="BD194" s="140"/>
      <c r="BE194" s="315"/>
      <c r="BF194" s="315"/>
      <c r="BG194" s="315"/>
      <c r="BH194" s="315"/>
      <c r="BI194" s="315"/>
      <c r="BJ194" s="315"/>
      <c r="BK194" s="315"/>
      <c r="BL194" s="315"/>
      <c r="BM194" s="315"/>
      <c r="BN194" s="315"/>
      <c r="BO194" s="315"/>
      <c r="BP194" s="315"/>
      <c r="BQ194" s="315"/>
      <c r="BR194" s="315"/>
      <c r="BS194" s="315"/>
      <c r="BT194" s="315"/>
      <c r="BU194" s="315"/>
      <c r="BV194" s="315"/>
      <c r="BW194" s="315"/>
      <c r="BX194" s="315"/>
      <c r="BY194" s="315"/>
    </row>
    <row r="195" spans="1:77" customFormat="1" ht="12.75">
      <c r="A195" s="139"/>
      <c r="B195" s="139"/>
      <c r="C195" s="139"/>
      <c r="D195" s="139"/>
      <c r="E195" s="139"/>
      <c r="F195" s="139"/>
      <c r="G195" s="139"/>
      <c r="H195" s="139"/>
      <c r="I195" s="197"/>
      <c r="J195" s="139"/>
      <c r="K195" s="139"/>
      <c r="L195" s="742"/>
      <c r="M195" s="742"/>
      <c r="N195" s="139"/>
      <c r="O195" s="139"/>
      <c r="P195" s="139"/>
      <c r="Q195" s="139"/>
      <c r="R195" s="139"/>
      <c r="S195" s="140"/>
      <c r="T195" s="317"/>
      <c r="U195" s="316"/>
      <c r="V195" s="315"/>
      <c r="W195" s="330"/>
      <c r="X195" s="330"/>
      <c r="Y195" s="330"/>
      <c r="Z195" s="330"/>
      <c r="AA195" s="330"/>
      <c r="AB195" s="330"/>
      <c r="AC195" s="330"/>
      <c r="AD195" s="330"/>
      <c r="AE195" s="330"/>
      <c r="AF195" s="330"/>
      <c r="AG195" s="330"/>
      <c r="AH195" s="330"/>
      <c r="AI195" s="315"/>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315"/>
      <c r="BF195" s="315"/>
      <c r="BG195" s="315"/>
      <c r="BH195" s="315"/>
      <c r="BI195" s="315"/>
      <c r="BJ195" s="315"/>
      <c r="BK195" s="315"/>
      <c r="BL195" s="315"/>
      <c r="BM195" s="315"/>
      <c r="BN195" s="315"/>
      <c r="BO195" s="315"/>
      <c r="BP195" s="315"/>
      <c r="BQ195" s="315"/>
      <c r="BR195" s="315"/>
      <c r="BS195" s="315"/>
      <c r="BT195" s="315"/>
      <c r="BU195" s="315"/>
      <c r="BV195" s="315"/>
      <c r="BW195" s="315"/>
      <c r="BX195" s="315"/>
      <c r="BY195" s="315"/>
    </row>
    <row r="196" spans="1:77" customFormat="1" ht="12.75">
      <c r="A196" s="139"/>
      <c r="B196" s="139"/>
      <c r="C196" s="139"/>
      <c r="D196" s="139"/>
      <c r="E196" s="139"/>
      <c r="F196" s="139"/>
      <c r="G196" s="139"/>
      <c r="H196" s="139"/>
      <c r="I196" s="197"/>
      <c r="J196" s="139"/>
      <c r="K196" s="139"/>
      <c r="L196" s="742"/>
      <c r="M196" s="742"/>
      <c r="N196" s="139"/>
      <c r="O196" s="139"/>
      <c r="P196" s="139"/>
      <c r="Q196" s="139"/>
      <c r="R196" s="139"/>
      <c r="S196" s="140"/>
      <c r="T196" s="317"/>
      <c r="U196" s="316"/>
      <c r="V196" s="315"/>
      <c r="W196" s="330"/>
      <c r="X196" s="330"/>
      <c r="Y196" s="330"/>
      <c r="Z196" s="330"/>
      <c r="AA196" s="330"/>
      <c r="AB196" s="330"/>
      <c r="AC196" s="330"/>
      <c r="AD196" s="330"/>
      <c r="AE196" s="330"/>
      <c r="AF196" s="330"/>
      <c r="AG196" s="330"/>
      <c r="AH196" s="330"/>
      <c r="AI196" s="315"/>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315"/>
      <c r="BF196" s="315"/>
      <c r="BG196" s="315"/>
      <c r="BH196" s="315"/>
      <c r="BI196" s="315"/>
      <c r="BJ196" s="315"/>
      <c r="BK196" s="315"/>
      <c r="BL196" s="315"/>
      <c r="BM196" s="315"/>
      <c r="BN196" s="315"/>
      <c r="BO196" s="315"/>
      <c r="BP196" s="315"/>
      <c r="BQ196" s="315"/>
      <c r="BR196" s="315"/>
      <c r="BS196" s="315"/>
      <c r="BT196" s="315"/>
      <c r="BU196" s="315"/>
      <c r="BV196" s="315"/>
      <c r="BW196" s="315"/>
      <c r="BX196" s="315"/>
      <c r="BY196" s="315"/>
    </row>
    <row r="197" spans="1:77" customFormat="1" ht="12.75">
      <c r="A197" s="139"/>
      <c r="B197" s="139"/>
      <c r="C197" s="139"/>
      <c r="D197" s="139"/>
      <c r="E197" s="139"/>
      <c r="F197" s="139"/>
      <c r="G197" s="139"/>
      <c r="H197" s="139"/>
      <c r="I197" s="197"/>
      <c r="J197" s="139"/>
      <c r="K197" s="139"/>
      <c r="L197" s="742"/>
      <c r="M197" s="742"/>
      <c r="N197" s="139"/>
      <c r="O197" s="139"/>
      <c r="P197" s="139"/>
      <c r="Q197" s="139"/>
      <c r="R197" s="139"/>
      <c r="S197" s="140"/>
      <c r="T197" s="317"/>
      <c r="U197" s="316"/>
      <c r="V197" s="315"/>
      <c r="W197" s="330"/>
      <c r="X197" s="330"/>
      <c r="Y197" s="330"/>
      <c r="Z197" s="330"/>
      <c r="AA197" s="330"/>
      <c r="AB197" s="330"/>
      <c r="AC197" s="330"/>
      <c r="AD197" s="330"/>
      <c r="AE197" s="330"/>
      <c r="AF197" s="330"/>
      <c r="AG197" s="330"/>
      <c r="AH197" s="330"/>
      <c r="AI197" s="315"/>
      <c r="AJ197" s="140"/>
      <c r="AK197" s="140"/>
      <c r="AL197" s="140"/>
      <c r="AM197" s="140"/>
      <c r="AN197" s="140"/>
      <c r="AO197" s="140"/>
      <c r="AP197" s="140"/>
      <c r="AQ197" s="140"/>
      <c r="AR197" s="140"/>
      <c r="AS197" s="140"/>
      <c r="AT197" s="140"/>
      <c r="AU197" s="140"/>
      <c r="AV197" s="140"/>
      <c r="AW197" s="140"/>
      <c r="AX197" s="140"/>
      <c r="AY197" s="140"/>
      <c r="AZ197" s="140"/>
      <c r="BA197" s="140"/>
      <c r="BB197" s="140"/>
      <c r="BC197" s="140"/>
      <c r="BD197" s="140"/>
      <c r="BE197" s="315"/>
      <c r="BF197" s="315"/>
      <c r="BG197" s="315"/>
      <c r="BH197" s="315"/>
      <c r="BI197" s="315"/>
      <c r="BJ197" s="315"/>
      <c r="BK197" s="315"/>
      <c r="BL197" s="315"/>
      <c r="BM197" s="315"/>
      <c r="BN197" s="315"/>
      <c r="BO197" s="315"/>
      <c r="BP197" s="315"/>
      <c r="BQ197" s="315"/>
      <c r="BR197" s="315"/>
      <c r="BS197" s="315"/>
      <c r="BT197" s="315"/>
      <c r="BU197" s="315"/>
      <c r="BV197" s="315"/>
      <c r="BW197" s="315"/>
      <c r="BX197" s="315"/>
      <c r="BY197" s="315"/>
    </row>
    <row r="198" spans="1:77" customFormat="1" ht="12.75">
      <c r="A198" s="139"/>
      <c r="B198" s="139"/>
      <c r="C198" s="139"/>
      <c r="D198" s="139"/>
      <c r="E198" s="139"/>
      <c r="F198" s="139"/>
      <c r="G198" s="139"/>
      <c r="H198" s="139"/>
      <c r="I198" s="197"/>
      <c r="J198" s="139"/>
      <c r="K198" s="139"/>
      <c r="L198" s="742"/>
      <c r="M198" s="742"/>
      <c r="N198" s="139"/>
      <c r="O198" s="139"/>
      <c r="P198" s="139"/>
      <c r="Q198" s="139"/>
      <c r="R198" s="139"/>
      <c r="S198" s="140"/>
      <c r="T198" s="317"/>
      <c r="U198" s="316"/>
      <c r="V198" s="315"/>
      <c r="W198" s="330"/>
      <c r="X198" s="330"/>
      <c r="Y198" s="330"/>
      <c r="Z198" s="330"/>
      <c r="AA198" s="330"/>
      <c r="AB198" s="330"/>
      <c r="AC198" s="330"/>
      <c r="AD198" s="330"/>
      <c r="AE198" s="330"/>
      <c r="AF198" s="330"/>
      <c r="AG198" s="330"/>
      <c r="AH198" s="330"/>
      <c r="AI198" s="315"/>
      <c r="AJ198" s="140"/>
      <c r="AK198" s="140"/>
      <c r="AL198" s="140"/>
      <c r="AM198" s="140"/>
      <c r="AN198" s="140"/>
      <c r="AO198" s="140"/>
      <c r="AP198" s="140"/>
      <c r="AQ198" s="140"/>
      <c r="AR198" s="140"/>
      <c r="AS198" s="140"/>
      <c r="AT198" s="140"/>
      <c r="AU198" s="140"/>
      <c r="AV198" s="140"/>
      <c r="AW198" s="140"/>
      <c r="AX198" s="140"/>
      <c r="AY198" s="140"/>
      <c r="AZ198" s="140"/>
      <c r="BA198" s="140"/>
      <c r="BB198" s="140"/>
      <c r="BC198" s="140"/>
      <c r="BD198" s="140"/>
      <c r="BE198" s="315"/>
      <c r="BF198" s="315"/>
      <c r="BG198" s="315"/>
      <c r="BH198" s="315"/>
      <c r="BI198" s="315"/>
      <c r="BJ198" s="315"/>
      <c r="BK198" s="315"/>
      <c r="BL198" s="315"/>
      <c r="BM198" s="315"/>
      <c r="BN198" s="315"/>
      <c r="BO198" s="315"/>
      <c r="BP198" s="315"/>
      <c r="BQ198" s="315"/>
      <c r="BR198" s="315"/>
      <c r="BS198" s="315"/>
      <c r="BT198" s="315"/>
      <c r="BU198" s="315"/>
      <c r="BV198" s="315"/>
      <c r="BW198" s="315"/>
      <c r="BX198" s="315"/>
      <c r="BY198" s="315"/>
    </row>
    <row r="199" spans="1:77" customFormat="1" ht="12.75">
      <c r="A199" s="139"/>
      <c r="B199" s="139"/>
      <c r="C199" s="139"/>
      <c r="D199" s="139"/>
      <c r="E199" s="139"/>
      <c r="F199" s="139"/>
      <c r="G199" s="139"/>
      <c r="H199" s="139"/>
      <c r="I199" s="197"/>
      <c r="J199" s="139"/>
      <c r="K199" s="139"/>
      <c r="L199" s="742"/>
      <c r="M199" s="742"/>
      <c r="N199" s="139"/>
      <c r="O199" s="139"/>
      <c r="P199" s="139"/>
      <c r="Q199" s="139"/>
      <c r="R199" s="139"/>
      <c r="S199" s="140"/>
      <c r="T199" s="317"/>
      <c r="U199" s="316"/>
      <c r="V199" s="315"/>
      <c r="W199" s="330"/>
      <c r="X199" s="330"/>
      <c r="Y199" s="330"/>
      <c r="Z199" s="330"/>
      <c r="AA199" s="330"/>
      <c r="AB199" s="330"/>
      <c r="AC199" s="330"/>
      <c r="AD199" s="330"/>
      <c r="AE199" s="330"/>
      <c r="AF199" s="330"/>
      <c r="AG199" s="330"/>
      <c r="AH199" s="330"/>
      <c r="AI199" s="315"/>
      <c r="AJ199" s="140"/>
      <c r="AK199" s="140"/>
      <c r="AL199" s="140"/>
      <c r="AM199" s="140"/>
      <c r="AN199" s="140"/>
      <c r="AO199" s="140"/>
      <c r="AP199" s="140"/>
      <c r="AQ199" s="140"/>
      <c r="AR199" s="140"/>
      <c r="AS199" s="140"/>
      <c r="AT199" s="140"/>
      <c r="AU199" s="140"/>
      <c r="AV199" s="140"/>
      <c r="AW199" s="140"/>
      <c r="AX199" s="140"/>
      <c r="AY199" s="140"/>
      <c r="AZ199" s="140"/>
      <c r="BA199" s="140"/>
      <c r="BB199" s="140"/>
      <c r="BC199" s="140"/>
      <c r="BD199" s="140"/>
      <c r="BE199" s="315"/>
      <c r="BF199" s="315"/>
      <c r="BG199" s="315"/>
      <c r="BH199" s="315"/>
      <c r="BI199" s="315"/>
      <c r="BJ199" s="315"/>
      <c r="BK199" s="315"/>
      <c r="BL199" s="315"/>
      <c r="BM199" s="315"/>
      <c r="BN199" s="315"/>
      <c r="BO199" s="315"/>
      <c r="BP199" s="315"/>
      <c r="BQ199" s="315"/>
      <c r="BR199" s="315"/>
      <c r="BS199" s="315"/>
      <c r="BT199" s="315"/>
      <c r="BU199" s="315"/>
      <c r="BV199" s="315"/>
      <c r="BW199" s="315"/>
      <c r="BX199" s="315"/>
      <c r="BY199" s="315"/>
    </row>
    <row r="200" spans="1:77" customFormat="1" ht="12.75">
      <c r="A200" s="139"/>
      <c r="B200" s="139"/>
      <c r="C200" s="139"/>
      <c r="D200" s="139"/>
      <c r="E200" s="139"/>
      <c r="F200" s="139"/>
      <c r="G200" s="139"/>
      <c r="H200" s="139"/>
      <c r="I200" s="197"/>
      <c r="J200" s="139"/>
      <c r="K200" s="139"/>
      <c r="L200" s="742"/>
      <c r="M200" s="742"/>
      <c r="N200" s="139"/>
      <c r="O200" s="139"/>
      <c r="P200" s="139"/>
      <c r="Q200" s="139"/>
      <c r="R200" s="139"/>
      <c r="S200" s="140"/>
      <c r="T200" s="317"/>
      <c r="U200" s="316"/>
      <c r="V200" s="315"/>
      <c r="W200" s="330"/>
      <c r="X200" s="330"/>
      <c r="Y200" s="330"/>
      <c r="Z200" s="330"/>
      <c r="AA200" s="330"/>
      <c r="AB200" s="330"/>
      <c r="AC200" s="330"/>
      <c r="AD200" s="330"/>
      <c r="AE200" s="330"/>
      <c r="AF200" s="330"/>
      <c r="AG200" s="330"/>
      <c r="AH200" s="330"/>
      <c r="AI200" s="315"/>
      <c r="AJ200" s="140"/>
      <c r="AK200" s="140"/>
      <c r="AL200" s="140"/>
      <c r="AM200" s="140"/>
      <c r="AN200" s="140"/>
      <c r="AO200" s="140"/>
      <c r="AP200" s="140"/>
      <c r="AQ200" s="140"/>
      <c r="AR200" s="140"/>
      <c r="AS200" s="140"/>
      <c r="AT200" s="140"/>
      <c r="AU200" s="140"/>
      <c r="AV200" s="140"/>
      <c r="AW200" s="140"/>
      <c r="AX200" s="140"/>
      <c r="AY200" s="140"/>
      <c r="AZ200" s="140"/>
      <c r="BA200" s="140"/>
      <c r="BB200" s="140"/>
      <c r="BC200" s="140"/>
      <c r="BD200" s="140"/>
      <c r="BE200" s="315"/>
      <c r="BF200" s="315"/>
      <c r="BG200" s="315"/>
      <c r="BH200" s="315"/>
      <c r="BI200" s="315"/>
      <c r="BJ200" s="315"/>
      <c r="BK200" s="315"/>
      <c r="BL200" s="315"/>
      <c r="BM200" s="315"/>
      <c r="BN200" s="315"/>
      <c r="BO200" s="315"/>
      <c r="BP200" s="315"/>
      <c r="BQ200" s="315"/>
      <c r="BR200" s="315"/>
      <c r="BS200" s="315"/>
      <c r="BT200" s="315"/>
      <c r="BU200" s="315"/>
      <c r="BV200" s="315"/>
      <c r="BW200" s="315"/>
      <c r="BX200" s="315"/>
      <c r="BY200" s="315"/>
    </row>
    <row r="201" spans="1:77" customFormat="1" ht="12.75">
      <c r="A201" s="139"/>
      <c r="B201" s="139"/>
      <c r="C201" s="139"/>
      <c r="D201" s="139"/>
      <c r="E201" s="139"/>
      <c r="F201" s="139"/>
      <c r="G201" s="139"/>
      <c r="H201" s="139"/>
      <c r="I201" s="197"/>
      <c r="J201" s="139"/>
      <c r="K201" s="139"/>
      <c r="L201" s="742"/>
      <c r="M201" s="742"/>
      <c r="N201" s="139"/>
      <c r="O201" s="139"/>
      <c r="P201" s="139"/>
      <c r="Q201" s="139"/>
      <c r="R201" s="139"/>
      <c r="S201" s="140"/>
      <c r="T201" s="317"/>
      <c r="U201" s="316"/>
      <c r="V201" s="315"/>
      <c r="W201" s="330"/>
      <c r="X201" s="330"/>
      <c r="Y201" s="330"/>
      <c r="Z201" s="330"/>
      <c r="AA201" s="330"/>
      <c r="AB201" s="330"/>
      <c r="AC201" s="330"/>
      <c r="AD201" s="330"/>
      <c r="AE201" s="330"/>
      <c r="AF201" s="330"/>
      <c r="AG201" s="330"/>
      <c r="AH201" s="330"/>
      <c r="AI201" s="315"/>
      <c r="AJ201" s="140"/>
      <c r="AK201" s="140"/>
      <c r="AL201" s="140"/>
      <c r="AM201" s="140"/>
      <c r="AN201" s="140"/>
      <c r="AO201" s="140"/>
      <c r="AP201" s="140"/>
      <c r="AQ201" s="140"/>
      <c r="AR201" s="140"/>
      <c r="AS201" s="140"/>
      <c r="AT201" s="140"/>
      <c r="AU201" s="140"/>
      <c r="AV201" s="140"/>
      <c r="AW201" s="140"/>
      <c r="AX201" s="140"/>
      <c r="AY201" s="140"/>
      <c r="AZ201" s="140"/>
      <c r="BA201" s="140"/>
      <c r="BB201" s="140"/>
      <c r="BC201" s="140"/>
      <c r="BD201" s="140"/>
      <c r="BE201" s="315"/>
      <c r="BF201" s="315"/>
      <c r="BG201" s="315"/>
      <c r="BH201" s="315"/>
      <c r="BI201" s="315"/>
      <c r="BJ201" s="315"/>
      <c r="BK201" s="315"/>
      <c r="BL201" s="315"/>
      <c r="BM201" s="315"/>
      <c r="BN201" s="315"/>
      <c r="BO201" s="315"/>
      <c r="BP201" s="315"/>
      <c r="BQ201" s="315"/>
      <c r="BR201" s="315"/>
      <c r="BS201" s="315"/>
      <c r="BT201" s="315"/>
      <c r="BU201" s="315"/>
      <c r="BV201" s="315"/>
      <c r="BW201" s="315"/>
      <c r="BX201" s="315"/>
      <c r="BY201" s="315"/>
    </row>
    <row r="202" spans="1:77" customFormat="1" ht="12.75">
      <c r="A202" s="139"/>
      <c r="B202" s="139"/>
      <c r="C202" s="139"/>
      <c r="D202" s="139"/>
      <c r="E202" s="139"/>
      <c r="F202" s="139"/>
      <c r="G202" s="139"/>
      <c r="H202" s="139"/>
      <c r="I202" s="197"/>
      <c r="J202" s="139"/>
      <c r="K202" s="139"/>
      <c r="L202" s="742"/>
      <c r="M202" s="742"/>
      <c r="N202" s="139"/>
      <c r="O202" s="139"/>
      <c r="P202" s="139"/>
      <c r="Q202" s="139"/>
      <c r="R202" s="139"/>
      <c r="S202" s="140"/>
      <c r="T202" s="317"/>
      <c r="U202" s="316"/>
      <c r="V202" s="315"/>
      <c r="W202" s="330"/>
      <c r="X202" s="330"/>
      <c r="Y202" s="330"/>
      <c r="Z202" s="330"/>
      <c r="AA202" s="330"/>
      <c r="AB202" s="330"/>
      <c r="AC202" s="330"/>
      <c r="AD202" s="330"/>
      <c r="AE202" s="330"/>
      <c r="AF202" s="330"/>
      <c r="AG202" s="330"/>
      <c r="AH202" s="330"/>
      <c r="AI202" s="315"/>
      <c r="AJ202" s="140"/>
      <c r="AK202" s="140"/>
      <c r="AL202" s="140"/>
      <c r="AM202" s="140"/>
      <c r="AN202" s="140"/>
      <c r="AO202" s="140"/>
      <c r="AP202" s="140"/>
      <c r="AQ202" s="140"/>
      <c r="AR202" s="140"/>
      <c r="AS202" s="140"/>
      <c r="AT202" s="140"/>
      <c r="AU202" s="140"/>
      <c r="AV202" s="140"/>
      <c r="AW202" s="140"/>
      <c r="AX202" s="140"/>
      <c r="AY202" s="140"/>
      <c r="AZ202" s="140"/>
      <c r="BA202" s="140"/>
      <c r="BB202" s="140"/>
      <c r="BC202" s="140"/>
      <c r="BD202" s="140"/>
      <c r="BE202" s="315"/>
      <c r="BF202" s="315"/>
      <c r="BG202" s="315"/>
      <c r="BH202" s="315"/>
      <c r="BI202" s="315"/>
      <c r="BJ202" s="315"/>
      <c r="BK202" s="315"/>
      <c r="BL202" s="315"/>
      <c r="BM202" s="315"/>
      <c r="BN202" s="315"/>
      <c r="BO202" s="315"/>
      <c r="BP202" s="315"/>
      <c r="BQ202" s="315"/>
      <c r="BR202" s="315"/>
      <c r="BS202" s="315"/>
      <c r="BT202" s="315"/>
      <c r="BU202" s="315"/>
      <c r="BV202" s="315"/>
      <c r="BW202" s="315"/>
      <c r="BX202" s="315"/>
      <c r="BY202" s="315"/>
    </row>
    <row r="203" spans="1:77" customFormat="1" ht="12.75">
      <c r="A203" s="139"/>
      <c r="B203" s="139"/>
      <c r="C203" s="139"/>
      <c r="D203" s="139"/>
      <c r="E203" s="139"/>
      <c r="F203" s="139"/>
      <c r="G203" s="139"/>
      <c r="H203" s="139"/>
      <c r="I203" s="197"/>
      <c r="J203" s="139"/>
      <c r="K203" s="139"/>
      <c r="L203" s="742"/>
      <c r="M203" s="742"/>
      <c r="N203" s="139"/>
      <c r="O203" s="139"/>
      <c r="P203" s="139"/>
      <c r="Q203" s="139"/>
      <c r="R203" s="139"/>
      <c r="S203" s="140"/>
      <c r="T203" s="317"/>
      <c r="U203" s="316"/>
      <c r="V203" s="315"/>
      <c r="W203" s="330"/>
      <c r="X203" s="330"/>
      <c r="Y203" s="330"/>
      <c r="Z203" s="330"/>
      <c r="AA203" s="330"/>
      <c r="AB203" s="330"/>
      <c r="AC203" s="330"/>
      <c r="AD203" s="330"/>
      <c r="AE203" s="330"/>
      <c r="AF203" s="330"/>
      <c r="AG203" s="330"/>
      <c r="AH203" s="330"/>
      <c r="AI203" s="315"/>
      <c r="AJ203" s="140"/>
      <c r="AK203" s="140"/>
      <c r="AL203" s="140"/>
      <c r="AM203" s="140"/>
      <c r="AN203" s="140"/>
      <c r="AO203" s="140"/>
      <c r="AP203" s="140"/>
      <c r="AQ203" s="140"/>
      <c r="AR203" s="140"/>
      <c r="AS203" s="140"/>
      <c r="AT203" s="140"/>
      <c r="AU203" s="140"/>
      <c r="AV203" s="140"/>
      <c r="AW203" s="140"/>
      <c r="AX203" s="140"/>
      <c r="AY203" s="140"/>
      <c r="AZ203" s="140"/>
      <c r="BA203" s="140"/>
      <c r="BB203" s="140"/>
      <c r="BC203" s="140"/>
      <c r="BD203" s="140"/>
      <c r="BE203" s="315"/>
      <c r="BF203" s="315"/>
      <c r="BG203" s="315"/>
      <c r="BH203" s="315"/>
      <c r="BI203" s="315"/>
      <c r="BJ203" s="315"/>
      <c r="BK203" s="315"/>
      <c r="BL203" s="315"/>
      <c r="BM203" s="315"/>
      <c r="BN203" s="315"/>
      <c r="BO203" s="315"/>
      <c r="BP203" s="315"/>
      <c r="BQ203" s="315"/>
      <c r="BR203" s="315"/>
      <c r="BS203" s="315"/>
      <c r="BT203" s="315"/>
      <c r="BU203" s="315"/>
      <c r="BV203" s="315"/>
      <c r="BW203" s="315"/>
      <c r="BX203" s="315"/>
      <c r="BY203" s="315"/>
    </row>
    <row r="204" spans="1:77" customFormat="1" ht="12.75">
      <c r="A204" s="139"/>
      <c r="B204" s="139"/>
      <c r="C204" s="139"/>
      <c r="D204" s="139"/>
      <c r="E204" s="139"/>
      <c r="F204" s="139"/>
      <c r="G204" s="139"/>
      <c r="H204" s="139"/>
      <c r="I204" s="197"/>
      <c r="J204" s="139"/>
      <c r="K204" s="139"/>
      <c r="L204" s="742"/>
      <c r="M204" s="742"/>
      <c r="N204" s="139"/>
      <c r="O204" s="139"/>
      <c r="P204" s="139"/>
      <c r="Q204" s="139"/>
      <c r="R204" s="139"/>
      <c r="S204" s="140"/>
      <c r="T204" s="317"/>
      <c r="U204" s="316"/>
      <c r="V204" s="315"/>
      <c r="W204" s="330"/>
      <c r="X204" s="330"/>
      <c r="Y204" s="330"/>
      <c r="Z204" s="330"/>
      <c r="AA204" s="330"/>
      <c r="AB204" s="330"/>
      <c r="AC204" s="330"/>
      <c r="AD204" s="330"/>
      <c r="AE204" s="330"/>
      <c r="AF204" s="330"/>
      <c r="AG204" s="330"/>
      <c r="AH204" s="330"/>
      <c r="AI204" s="315"/>
      <c r="AJ204" s="140"/>
      <c r="AK204" s="140"/>
      <c r="AL204" s="140"/>
      <c r="AM204" s="140"/>
      <c r="AN204" s="140"/>
      <c r="AO204" s="140"/>
      <c r="AP204" s="140"/>
      <c r="AQ204" s="140"/>
      <c r="AR204" s="140"/>
      <c r="AS204" s="140"/>
      <c r="AT204" s="140"/>
      <c r="AU204" s="140"/>
      <c r="AV204" s="140"/>
      <c r="AW204" s="140"/>
      <c r="AX204" s="140"/>
      <c r="AY204" s="140"/>
      <c r="AZ204" s="140"/>
      <c r="BA204" s="140"/>
      <c r="BB204" s="140"/>
      <c r="BC204" s="140"/>
      <c r="BD204" s="140"/>
      <c r="BE204" s="315"/>
      <c r="BF204" s="315"/>
      <c r="BG204" s="315"/>
      <c r="BH204" s="315"/>
      <c r="BI204" s="315"/>
      <c r="BJ204" s="315"/>
      <c r="BK204" s="315"/>
      <c r="BL204" s="315"/>
      <c r="BM204" s="315"/>
      <c r="BN204" s="315"/>
      <c r="BO204" s="315"/>
      <c r="BP204" s="315"/>
      <c r="BQ204" s="315"/>
      <c r="BR204" s="315"/>
      <c r="BS204" s="315"/>
      <c r="BT204" s="315"/>
      <c r="BU204" s="315"/>
      <c r="BV204" s="315"/>
      <c r="BW204" s="315"/>
      <c r="BX204" s="315"/>
      <c r="BY204" s="315"/>
    </row>
    <row r="205" spans="1:77" customFormat="1" ht="12.75">
      <c r="A205" s="139"/>
      <c r="B205" s="139"/>
      <c r="C205" s="139"/>
      <c r="D205" s="139"/>
      <c r="E205" s="139"/>
      <c r="F205" s="139"/>
      <c r="G205" s="139"/>
      <c r="H205" s="139"/>
      <c r="I205" s="197"/>
      <c r="J205" s="139"/>
      <c r="K205" s="139"/>
      <c r="L205" s="742"/>
      <c r="M205" s="742"/>
      <c r="N205" s="139"/>
      <c r="O205" s="139"/>
      <c r="P205" s="139"/>
      <c r="Q205" s="139"/>
      <c r="R205" s="139"/>
      <c r="S205" s="140"/>
      <c r="T205" s="317"/>
      <c r="U205" s="316"/>
      <c r="V205" s="315"/>
      <c r="W205" s="330"/>
      <c r="X205" s="330"/>
      <c r="Y205" s="330"/>
      <c r="Z205" s="330"/>
      <c r="AA205" s="330"/>
      <c r="AB205" s="330"/>
      <c r="AC205" s="330"/>
      <c r="AD205" s="330"/>
      <c r="AE205" s="330"/>
      <c r="AF205" s="330"/>
      <c r="AG205" s="330"/>
      <c r="AH205" s="330"/>
      <c r="AI205" s="315"/>
      <c r="AJ205" s="140"/>
      <c r="AK205" s="140"/>
      <c r="AL205" s="140"/>
      <c r="AM205" s="140"/>
      <c r="AN205" s="140"/>
      <c r="AO205" s="140"/>
      <c r="AP205" s="140"/>
      <c r="AQ205" s="140"/>
      <c r="AR205" s="140"/>
      <c r="AS205" s="140"/>
      <c r="AT205" s="140"/>
      <c r="AU205" s="140"/>
      <c r="AV205" s="140"/>
      <c r="AW205" s="140"/>
      <c r="AX205" s="140"/>
      <c r="AY205" s="140"/>
      <c r="AZ205" s="140"/>
      <c r="BA205" s="140"/>
      <c r="BB205" s="140"/>
      <c r="BC205" s="140"/>
      <c r="BD205" s="140"/>
      <c r="BE205" s="315"/>
      <c r="BF205" s="315"/>
      <c r="BG205" s="315"/>
      <c r="BH205" s="315"/>
      <c r="BI205" s="315"/>
      <c r="BJ205" s="315"/>
      <c r="BK205" s="315"/>
      <c r="BL205" s="315"/>
      <c r="BM205" s="315"/>
      <c r="BN205" s="315"/>
      <c r="BO205" s="315"/>
      <c r="BP205" s="315"/>
      <c r="BQ205" s="315"/>
      <c r="BR205" s="315"/>
      <c r="BS205" s="315"/>
      <c r="BT205" s="315"/>
      <c r="BU205" s="315"/>
      <c r="BV205" s="315"/>
      <c r="BW205" s="315"/>
      <c r="BX205" s="315"/>
      <c r="BY205" s="315"/>
    </row>
    <row r="206" spans="1:77" customFormat="1" ht="12.75">
      <c r="A206" s="139"/>
      <c r="B206" s="139"/>
      <c r="C206" s="139"/>
      <c r="D206" s="139"/>
      <c r="E206" s="139"/>
      <c r="F206" s="139"/>
      <c r="G206" s="139"/>
      <c r="H206" s="139"/>
      <c r="I206" s="197"/>
      <c r="J206" s="139"/>
      <c r="K206" s="139"/>
      <c r="L206" s="742"/>
      <c r="M206" s="742"/>
      <c r="N206" s="139"/>
      <c r="O206" s="139"/>
      <c r="P206" s="139"/>
      <c r="Q206" s="139"/>
      <c r="R206" s="139"/>
      <c r="S206" s="140"/>
      <c r="T206" s="317"/>
      <c r="U206" s="316"/>
      <c r="V206" s="315"/>
      <c r="W206" s="330"/>
      <c r="X206" s="330"/>
      <c r="Y206" s="330"/>
      <c r="Z206" s="330"/>
      <c r="AA206" s="330"/>
      <c r="AB206" s="330"/>
      <c r="AC206" s="330"/>
      <c r="AD206" s="330"/>
      <c r="AE206" s="330"/>
      <c r="AF206" s="330"/>
      <c r="AG206" s="330"/>
      <c r="AH206" s="330"/>
      <c r="AI206" s="315"/>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315"/>
      <c r="BF206" s="315"/>
      <c r="BG206" s="315"/>
      <c r="BH206" s="315"/>
      <c r="BI206" s="315"/>
      <c r="BJ206" s="315"/>
      <c r="BK206" s="315"/>
      <c r="BL206" s="315"/>
      <c r="BM206" s="315"/>
      <c r="BN206" s="315"/>
      <c r="BO206" s="315"/>
      <c r="BP206" s="315"/>
      <c r="BQ206" s="315"/>
      <c r="BR206" s="315"/>
      <c r="BS206" s="315"/>
      <c r="BT206" s="315"/>
      <c r="BU206" s="315"/>
      <c r="BV206" s="315"/>
      <c r="BW206" s="315"/>
      <c r="BX206" s="315"/>
      <c r="BY206" s="315"/>
    </row>
    <row r="207" spans="1:77" customFormat="1" ht="12.75">
      <c r="A207" s="139"/>
      <c r="B207" s="139"/>
      <c r="C207" s="139"/>
      <c r="D207" s="139"/>
      <c r="E207" s="139"/>
      <c r="F207" s="139"/>
      <c r="G207" s="139"/>
      <c r="H207" s="139"/>
      <c r="I207" s="197"/>
      <c r="J207" s="139"/>
      <c r="K207" s="139"/>
      <c r="L207" s="742"/>
      <c r="M207" s="742"/>
      <c r="N207" s="139"/>
      <c r="O207" s="139"/>
      <c r="P207" s="139"/>
      <c r="Q207" s="139"/>
      <c r="R207" s="139"/>
      <c r="S207" s="140"/>
      <c r="T207" s="317"/>
      <c r="U207" s="316"/>
      <c r="V207" s="315"/>
      <c r="W207" s="330"/>
      <c r="X207" s="330"/>
      <c r="Y207" s="330"/>
      <c r="Z207" s="330"/>
      <c r="AA207" s="330"/>
      <c r="AB207" s="330"/>
      <c r="AC207" s="330"/>
      <c r="AD207" s="330"/>
      <c r="AE207" s="330"/>
      <c r="AF207" s="330"/>
      <c r="AG207" s="330"/>
      <c r="AH207" s="330"/>
      <c r="AI207" s="315"/>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315"/>
      <c r="BF207" s="315"/>
      <c r="BG207" s="315"/>
      <c r="BH207" s="315"/>
      <c r="BI207" s="315"/>
      <c r="BJ207" s="315"/>
      <c r="BK207" s="315"/>
      <c r="BL207" s="315"/>
      <c r="BM207" s="315"/>
      <c r="BN207" s="315"/>
      <c r="BO207" s="315"/>
      <c r="BP207" s="315"/>
      <c r="BQ207" s="315"/>
      <c r="BR207" s="315"/>
      <c r="BS207" s="315"/>
      <c r="BT207" s="315"/>
      <c r="BU207" s="315"/>
      <c r="BV207" s="315"/>
      <c r="BW207" s="315"/>
      <c r="BX207" s="315"/>
      <c r="BY207" s="315"/>
    </row>
    <row r="208" spans="1:77" customFormat="1" ht="12.75">
      <c r="A208" s="139"/>
      <c r="B208" s="139"/>
      <c r="C208" s="139"/>
      <c r="D208" s="139"/>
      <c r="E208" s="139"/>
      <c r="F208" s="139"/>
      <c r="G208" s="139"/>
      <c r="H208" s="139"/>
      <c r="I208" s="197"/>
      <c r="J208" s="139"/>
      <c r="K208" s="139"/>
      <c r="L208" s="742"/>
      <c r="M208" s="742"/>
      <c r="N208" s="139"/>
      <c r="O208" s="139"/>
      <c r="P208" s="139"/>
      <c r="Q208" s="139"/>
      <c r="R208" s="139"/>
      <c r="S208" s="140"/>
      <c r="T208" s="317"/>
      <c r="U208" s="316"/>
      <c r="V208" s="315"/>
      <c r="W208" s="330"/>
      <c r="X208" s="330"/>
      <c r="Y208" s="330"/>
      <c r="Z208" s="330"/>
      <c r="AA208" s="330"/>
      <c r="AB208" s="330"/>
      <c r="AC208" s="330"/>
      <c r="AD208" s="330"/>
      <c r="AE208" s="330"/>
      <c r="AF208" s="330"/>
      <c r="AG208" s="330"/>
      <c r="AH208" s="330"/>
      <c r="AI208" s="315"/>
      <c r="AJ208" s="140"/>
      <c r="AK208" s="140"/>
      <c r="AL208" s="140"/>
      <c r="AM208" s="140"/>
      <c r="AN208" s="140"/>
      <c r="AO208" s="140"/>
      <c r="AP208" s="140"/>
      <c r="AQ208" s="140"/>
      <c r="AR208" s="140"/>
      <c r="AS208" s="140"/>
      <c r="AT208" s="140"/>
      <c r="AU208" s="140"/>
      <c r="AV208" s="140"/>
      <c r="AW208" s="140"/>
      <c r="AX208" s="140"/>
      <c r="AY208" s="140"/>
      <c r="AZ208" s="140"/>
      <c r="BA208" s="140"/>
      <c r="BB208" s="140"/>
      <c r="BC208" s="140"/>
      <c r="BD208" s="140"/>
      <c r="BE208" s="315"/>
      <c r="BF208" s="315"/>
      <c r="BG208" s="315"/>
      <c r="BH208" s="315"/>
      <c r="BI208" s="315"/>
      <c r="BJ208" s="315"/>
      <c r="BK208" s="315"/>
      <c r="BL208" s="315"/>
      <c r="BM208" s="315"/>
      <c r="BN208" s="315"/>
      <c r="BO208" s="315"/>
      <c r="BP208" s="315"/>
      <c r="BQ208" s="315"/>
      <c r="BR208" s="315"/>
      <c r="BS208" s="315"/>
      <c r="BT208" s="315"/>
      <c r="BU208" s="315"/>
      <c r="BV208" s="315"/>
      <c r="BW208" s="315"/>
      <c r="BX208" s="315"/>
      <c r="BY208" s="315"/>
    </row>
    <row r="209" spans="1:77" customFormat="1" ht="12.75">
      <c r="A209" s="139"/>
      <c r="B209" s="139"/>
      <c r="C209" s="139"/>
      <c r="D209" s="139"/>
      <c r="E209" s="139"/>
      <c r="F209" s="139"/>
      <c r="G209" s="139"/>
      <c r="H209" s="139"/>
      <c r="I209" s="197"/>
      <c r="J209" s="139"/>
      <c r="K209" s="139"/>
      <c r="L209" s="742"/>
      <c r="M209" s="742"/>
      <c r="N209" s="139"/>
      <c r="O209" s="139"/>
      <c r="P209" s="139"/>
      <c r="Q209" s="139"/>
      <c r="R209" s="139"/>
      <c r="S209" s="140"/>
      <c r="T209" s="317"/>
      <c r="U209" s="316"/>
      <c r="V209" s="315"/>
      <c r="W209" s="330"/>
      <c r="X209" s="330"/>
      <c r="Y209" s="330"/>
      <c r="Z209" s="330"/>
      <c r="AA209" s="330"/>
      <c r="AB209" s="330"/>
      <c r="AC209" s="330"/>
      <c r="AD209" s="330"/>
      <c r="AE209" s="330"/>
      <c r="AF209" s="330"/>
      <c r="AG209" s="330"/>
      <c r="AH209" s="330"/>
      <c r="AI209" s="315"/>
      <c r="AJ209" s="140"/>
      <c r="AK209" s="140"/>
      <c r="AL209" s="140"/>
      <c r="AM209" s="140"/>
      <c r="AN209" s="140"/>
      <c r="AO209" s="140"/>
      <c r="AP209" s="140"/>
      <c r="AQ209" s="140"/>
      <c r="AR209" s="140"/>
      <c r="AS209" s="140"/>
      <c r="AT209" s="140"/>
      <c r="AU209" s="140"/>
      <c r="AV209" s="140"/>
      <c r="AW209" s="140"/>
      <c r="AX209" s="140"/>
      <c r="AY209" s="140"/>
      <c r="AZ209" s="140"/>
      <c r="BA209" s="140"/>
      <c r="BB209" s="140"/>
      <c r="BC209" s="140"/>
      <c r="BD209" s="140"/>
      <c r="BE209" s="315"/>
      <c r="BF209" s="315"/>
      <c r="BG209" s="315"/>
      <c r="BH209" s="315"/>
      <c r="BI209" s="315"/>
      <c r="BJ209" s="315"/>
      <c r="BK209" s="315"/>
      <c r="BL209" s="315"/>
      <c r="BM209" s="315"/>
      <c r="BN209" s="315"/>
      <c r="BO209" s="315"/>
      <c r="BP209" s="315"/>
      <c r="BQ209" s="315"/>
      <c r="BR209" s="315"/>
      <c r="BS209" s="315"/>
      <c r="BT209" s="315"/>
      <c r="BU209" s="315"/>
      <c r="BV209" s="315"/>
      <c r="BW209" s="315"/>
      <c r="BX209" s="315"/>
      <c r="BY209" s="315"/>
    </row>
    <row r="210" spans="1:77" customFormat="1" ht="12.75">
      <c r="A210" s="139"/>
      <c r="B210" s="139"/>
      <c r="C210" s="139"/>
      <c r="D210" s="139"/>
      <c r="E210" s="139"/>
      <c r="F210" s="139"/>
      <c r="G210" s="139"/>
      <c r="H210" s="139"/>
      <c r="I210" s="197"/>
      <c r="J210" s="139"/>
      <c r="K210" s="139"/>
      <c r="L210" s="742"/>
      <c r="M210" s="742"/>
      <c r="N210" s="139"/>
      <c r="O210" s="139"/>
      <c r="P210" s="139"/>
      <c r="Q210" s="139"/>
      <c r="R210" s="139"/>
      <c r="S210" s="140"/>
      <c r="T210" s="317"/>
      <c r="U210" s="316"/>
      <c r="V210" s="315"/>
      <c r="W210" s="330"/>
      <c r="X210" s="330"/>
      <c r="Y210" s="330"/>
      <c r="Z210" s="330"/>
      <c r="AA210" s="330"/>
      <c r="AB210" s="330"/>
      <c r="AC210" s="330"/>
      <c r="AD210" s="330"/>
      <c r="AE210" s="330"/>
      <c r="AF210" s="330"/>
      <c r="AG210" s="330"/>
      <c r="AH210" s="330"/>
      <c r="AI210" s="315"/>
      <c r="AJ210" s="140"/>
      <c r="AK210" s="140"/>
      <c r="AL210" s="140"/>
      <c r="AM210" s="140"/>
      <c r="AN210" s="140"/>
      <c r="AO210" s="140"/>
      <c r="AP210" s="140"/>
      <c r="AQ210" s="140"/>
      <c r="AR210" s="140"/>
      <c r="AS210" s="140"/>
      <c r="AT210" s="140"/>
      <c r="AU210" s="140"/>
      <c r="AV210" s="140"/>
      <c r="AW210" s="140"/>
      <c r="AX210" s="140"/>
      <c r="AY210" s="140"/>
      <c r="AZ210" s="140"/>
      <c r="BA210" s="140"/>
      <c r="BB210" s="140"/>
      <c r="BC210" s="140"/>
      <c r="BD210" s="140"/>
      <c r="BE210" s="315"/>
      <c r="BF210" s="315"/>
      <c r="BG210" s="315"/>
      <c r="BH210" s="315"/>
      <c r="BI210" s="315"/>
      <c r="BJ210" s="315"/>
      <c r="BK210" s="315"/>
      <c r="BL210" s="315"/>
      <c r="BM210" s="315"/>
      <c r="BN210" s="315"/>
      <c r="BO210" s="315"/>
      <c r="BP210" s="315"/>
      <c r="BQ210" s="315"/>
      <c r="BR210" s="315"/>
      <c r="BS210" s="315"/>
      <c r="BT210" s="315"/>
      <c r="BU210" s="315"/>
      <c r="BV210" s="315"/>
      <c r="BW210" s="315"/>
      <c r="BX210" s="315"/>
      <c r="BY210" s="315"/>
    </row>
    <row r="211" spans="1:77" customFormat="1" ht="12.75">
      <c r="A211" s="139"/>
      <c r="B211" s="139"/>
      <c r="C211" s="139"/>
      <c r="D211" s="139"/>
      <c r="E211" s="139"/>
      <c r="F211" s="139"/>
      <c r="G211" s="139"/>
      <c r="H211" s="139"/>
      <c r="I211" s="197"/>
      <c r="J211" s="139"/>
      <c r="K211" s="139"/>
      <c r="L211" s="742"/>
      <c r="M211" s="742"/>
      <c r="N211" s="139"/>
      <c r="O211" s="139"/>
      <c r="P211" s="139"/>
      <c r="Q211" s="139"/>
      <c r="R211" s="139"/>
      <c r="S211" s="140"/>
      <c r="T211" s="317"/>
      <c r="U211" s="316"/>
      <c r="V211" s="315"/>
      <c r="W211" s="330"/>
      <c r="X211" s="330"/>
      <c r="Y211" s="330"/>
      <c r="Z211" s="330"/>
      <c r="AA211" s="330"/>
      <c r="AB211" s="330"/>
      <c r="AC211" s="330"/>
      <c r="AD211" s="330"/>
      <c r="AE211" s="330"/>
      <c r="AF211" s="330"/>
      <c r="AG211" s="330"/>
      <c r="AH211" s="330"/>
      <c r="AI211" s="315"/>
      <c r="AJ211" s="140"/>
      <c r="AK211" s="140"/>
      <c r="AL211" s="140"/>
      <c r="AM211" s="140"/>
      <c r="AN211" s="140"/>
      <c r="AO211" s="140"/>
      <c r="AP211" s="140"/>
      <c r="AQ211" s="140"/>
      <c r="AR211" s="140"/>
      <c r="AS211" s="140"/>
      <c r="AT211" s="140"/>
      <c r="AU211" s="140"/>
      <c r="AV211" s="140"/>
      <c r="AW211" s="140"/>
      <c r="AX211" s="140"/>
      <c r="AY211" s="140"/>
      <c r="AZ211" s="140"/>
      <c r="BA211" s="140"/>
      <c r="BB211" s="140"/>
      <c r="BC211" s="140"/>
      <c r="BD211" s="140"/>
      <c r="BE211" s="315"/>
      <c r="BF211" s="315"/>
      <c r="BG211" s="315"/>
      <c r="BH211" s="315"/>
      <c r="BI211" s="315"/>
      <c r="BJ211" s="315"/>
      <c r="BK211" s="315"/>
      <c r="BL211" s="315"/>
      <c r="BM211" s="315"/>
      <c r="BN211" s="315"/>
      <c r="BO211" s="315"/>
      <c r="BP211" s="315"/>
      <c r="BQ211" s="315"/>
      <c r="BR211" s="315"/>
      <c r="BS211" s="315"/>
      <c r="BT211" s="315"/>
      <c r="BU211" s="315"/>
      <c r="BV211" s="315"/>
      <c r="BW211" s="315"/>
      <c r="BX211" s="315"/>
      <c r="BY211" s="315"/>
    </row>
    <row r="212" spans="1:77" customFormat="1" ht="12.75">
      <c r="A212" s="139"/>
      <c r="B212" s="139"/>
      <c r="C212" s="139"/>
      <c r="D212" s="139"/>
      <c r="E212" s="139"/>
      <c r="F212" s="139"/>
      <c r="G212" s="139"/>
      <c r="H212" s="139"/>
      <c r="I212" s="197"/>
      <c r="J212" s="139"/>
      <c r="K212" s="139"/>
      <c r="L212" s="742"/>
      <c r="M212" s="742"/>
      <c r="N212" s="139"/>
      <c r="O212" s="139"/>
      <c r="P212" s="139"/>
      <c r="Q212" s="139"/>
      <c r="R212" s="139"/>
      <c r="S212" s="140"/>
      <c r="T212" s="317"/>
      <c r="U212" s="316"/>
      <c r="V212" s="315"/>
      <c r="W212" s="330"/>
      <c r="X212" s="330"/>
      <c r="Y212" s="330"/>
      <c r="Z212" s="330"/>
      <c r="AA212" s="330"/>
      <c r="AB212" s="330"/>
      <c r="AC212" s="330"/>
      <c r="AD212" s="330"/>
      <c r="AE212" s="330"/>
      <c r="AF212" s="330"/>
      <c r="AG212" s="330"/>
      <c r="AH212" s="330"/>
      <c r="AI212" s="315"/>
      <c r="AJ212" s="140"/>
      <c r="AK212" s="140"/>
      <c r="AL212" s="140"/>
      <c r="AM212" s="140"/>
      <c r="AN212" s="140"/>
      <c r="AO212" s="140"/>
      <c r="AP212" s="140"/>
      <c r="AQ212" s="140"/>
      <c r="AR212" s="140"/>
      <c r="AS212" s="140"/>
      <c r="AT212" s="140"/>
      <c r="AU212" s="140"/>
      <c r="AV212" s="140"/>
      <c r="AW212" s="140"/>
      <c r="AX212" s="140"/>
      <c r="AY212" s="140"/>
      <c r="AZ212" s="140"/>
      <c r="BA212" s="140"/>
      <c r="BB212" s="140"/>
      <c r="BC212" s="140"/>
      <c r="BD212" s="140"/>
      <c r="BE212" s="315"/>
      <c r="BF212" s="315"/>
      <c r="BG212" s="315"/>
      <c r="BH212" s="315"/>
      <c r="BI212" s="315"/>
      <c r="BJ212" s="315"/>
      <c r="BK212" s="315"/>
      <c r="BL212" s="315"/>
      <c r="BM212" s="315"/>
      <c r="BN212" s="315"/>
      <c r="BO212" s="315"/>
      <c r="BP212" s="315"/>
      <c r="BQ212" s="315"/>
      <c r="BR212" s="315"/>
      <c r="BS212" s="315"/>
      <c r="BT212" s="315"/>
      <c r="BU212" s="315"/>
      <c r="BV212" s="315"/>
      <c r="BW212" s="315"/>
      <c r="BX212" s="315"/>
      <c r="BY212" s="315"/>
    </row>
    <row r="213" spans="1:77" customFormat="1" ht="12.75">
      <c r="A213" s="139"/>
      <c r="B213" s="139"/>
      <c r="C213" s="139"/>
      <c r="D213" s="139"/>
      <c r="E213" s="139"/>
      <c r="F213" s="139"/>
      <c r="G213" s="139"/>
      <c r="H213" s="139"/>
      <c r="I213" s="197"/>
      <c r="J213" s="139"/>
      <c r="K213" s="139"/>
      <c r="L213" s="742"/>
      <c r="M213" s="742"/>
      <c r="N213" s="139"/>
      <c r="O213" s="139"/>
      <c r="P213" s="139"/>
      <c r="Q213" s="139"/>
      <c r="R213" s="139"/>
      <c r="S213" s="140"/>
      <c r="T213" s="317"/>
      <c r="U213" s="316"/>
      <c r="V213" s="315"/>
      <c r="W213" s="330"/>
      <c r="X213" s="330"/>
      <c r="Y213" s="330"/>
      <c r="Z213" s="330"/>
      <c r="AA213" s="330"/>
      <c r="AB213" s="330"/>
      <c r="AC213" s="330"/>
      <c r="AD213" s="330"/>
      <c r="AE213" s="330"/>
      <c r="AF213" s="330"/>
      <c r="AG213" s="330"/>
      <c r="AH213" s="330"/>
      <c r="AI213" s="315"/>
      <c r="AJ213" s="140"/>
      <c r="AK213" s="140"/>
      <c r="AL213" s="140"/>
      <c r="AM213" s="140"/>
      <c r="AN213" s="140"/>
      <c r="AO213" s="140"/>
      <c r="AP213" s="140"/>
      <c r="AQ213" s="140"/>
      <c r="AR213" s="140"/>
      <c r="AS213" s="140"/>
      <c r="AT213" s="140"/>
      <c r="AU213" s="140"/>
      <c r="AV213" s="140"/>
      <c r="AW213" s="140"/>
      <c r="AX213" s="140"/>
      <c r="AY213" s="140"/>
      <c r="AZ213" s="140"/>
      <c r="BA213" s="140"/>
      <c r="BB213" s="140"/>
      <c r="BC213" s="140"/>
      <c r="BD213" s="140"/>
      <c r="BE213" s="315"/>
      <c r="BF213" s="315"/>
      <c r="BG213" s="315"/>
      <c r="BH213" s="315"/>
      <c r="BI213" s="315"/>
      <c r="BJ213" s="315"/>
      <c r="BK213" s="315"/>
      <c r="BL213" s="315"/>
      <c r="BM213" s="315"/>
      <c r="BN213" s="315"/>
      <c r="BO213" s="315"/>
      <c r="BP213" s="315"/>
      <c r="BQ213" s="315"/>
      <c r="BR213" s="315"/>
      <c r="BS213" s="315"/>
      <c r="BT213" s="315"/>
      <c r="BU213" s="315"/>
      <c r="BV213" s="315"/>
      <c r="BW213" s="315"/>
      <c r="BX213" s="315"/>
      <c r="BY213" s="315"/>
    </row>
    <row r="214" spans="1:77" customFormat="1" ht="12.75">
      <c r="A214" s="139"/>
      <c r="B214" s="139"/>
      <c r="C214" s="139"/>
      <c r="D214" s="139"/>
      <c r="E214" s="139"/>
      <c r="F214" s="139"/>
      <c r="G214" s="139"/>
      <c r="H214" s="139"/>
      <c r="I214" s="197"/>
      <c r="J214" s="139"/>
      <c r="K214" s="139"/>
      <c r="L214" s="742"/>
      <c r="M214" s="742"/>
      <c r="N214" s="139"/>
      <c r="O214" s="139"/>
      <c r="P214" s="139"/>
      <c r="Q214" s="139"/>
      <c r="R214" s="139"/>
      <c r="S214" s="140"/>
      <c r="T214" s="317"/>
      <c r="U214" s="316"/>
      <c r="V214" s="315"/>
      <c r="W214" s="330"/>
      <c r="X214" s="330"/>
      <c r="Y214" s="330"/>
      <c r="Z214" s="330"/>
      <c r="AA214" s="330"/>
      <c r="AB214" s="330"/>
      <c r="AC214" s="330"/>
      <c r="AD214" s="330"/>
      <c r="AE214" s="330"/>
      <c r="AF214" s="330"/>
      <c r="AG214" s="330"/>
      <c r="AH214" s="330"/>
      <c r="AI214" s="315"/>
      <c r="AJ214" s="140"/>
      <c r="AK214" s="140"/>
      <c r="AL214" s="140"/>
      <c r="AM214" s="140"/>
      <c r="AN214" s="140"/>
      <c r="AO214" s="140"/>
      <c r="AP214" s="140"/>
      <c r="AQ214" s="140"/>
      <c r="AR214" s="140"/>
      <c r="AS214" s="140"/>
      <c r="AT214" s="140"/>
      <c r="AU214" s="140"/>
      <c r="AV214" s="140"/>
      <c r="AW214" s="140"/>
      <c r="AX214" s="140"/>
      <c r="AY214" s="140"/>
      <c r="AZ214" s="140"/>
      <c r="BA214" s="140"/>
      <c r="BB214" s="140"/>
      <c r="BC214" s="140"/>
      <c r="BD214" s="140"/>
      <c r="BE214" s="315"/>
      <c r="BF214" s="315"/>
      <c r="BG214" s="315"/>
      <c r="BH214" s="315"/>
      <c r="BI214" s="315"/>
      <c r="BJ214" s="315"/>
      <c r="BK214" s="315"/>
      <c r="BL214" s="315"/>
      <c r="BM214" s="315"/>
      <c r="BN214" s="315"/>
      <c r="BO214" s="315"/>
      <c r="BP214" s="315"/>
      <c r="BQ214" s="315"/>
      <c r="BR214" s="315"/>
      <c r="BS214" s="315"/>
      <c r="BT214" s="315"/>
      <c r="BU214" s="315"/>
      <c r="BV214" s="315"/>
      <c r="BW214" s="315"/>
      <c r="BX214" s="315"/>
      <c r="BY214" s="315"/>
    </row>
    <row r="215" spans="1:77" customFormat="1" ht="12.75">
      <c r="A215" s="139"/>
      <c r="B215" s="139"/>
      <c r="C215" s="139"/>
      <c r="D215" s="139"/>
      <c r="E215" s="139"/>
      <c r="F215" s="139"/>
      <c r="G215" s="139"/>
      <c r="H215" s="139"/>
      <c r="I215" s="197"/>
      <c r="J215" s="139"/>
      <c r="K215" s="139"/>
      <c r="L215" s="742"/>
      <c r="M215" s="742"/>
      <c r="N215" s="139"/>
      <c r="O215" s="139"/>
      <c r="P215" s="139"/>
      <c r="Q215" s="139"/>
      <c r="R215" s="139"/>
      <c r="S215" s="140"/>
      <c r="T215" s="317"/>
      <c r="U215" s="316"/>
      <c r="V215" s="315"/>
      <c r="W215" s="330"/>
      <c r="X215" s="330"/>
      <c r="Y215" s="330"/>
      <c r="Z215" s="330"/>
      <c r="AA215" s="330"/>
      <c r="AB215" s="330"/>
      <c r="AC215" s="330"/>
      <c r="AD215" s="330"/>
      <c r="AE215" s="330"/>
      <c r="AF215" s="330"/>
      <c r="AG215" s="330"/>
      <c r="AH215" s="330"/>
      <c r="AI215" s="315"/>
      <c r="AJ215" s="140"/>
      <c r="AK215" s="140"/>
      <c r="AL215" s="140"/>
      <c r="AM215" s="140"/>
      <c r="AN215" s="140"/>
      <c r="AO215" s="140"/>
      <c r="AP215" s="140"/>
      <c r="AQ215" s="140"/>
      <c r="AR215" s="140"/>
      <c r="AS215" s="140"/>
      <c r="AT215" s="140"/>
      <c r="AU215" s="140"/>
      <c r="AV215" s="140"/>
      <c r="AW215" s="140"/>
      <c r="AX215" s="140"/>
      <c r="AY215" s="140"/>
      <c r="AZ215" s="140"/>
      <c r="BA215" s="140"/>
      <c r="BB215" s="140"/>
      <c r="BC215" s="140"/>
      <c r="BD215" s="140"/>
      <c r="BE215" s="315"/>
      <c r="BF215" s="315"/>
      <c r="BG215" s="315"/>
      <c r="BH215" s="315"/>
      <c r="BI215" s="315"/>
      <c r="BJ215" s="315"/>
      <c r="BK215" s="315"/>
      <c r="BL215" s="315"/>
      <c r="BM215" s="315"/>
      <c r="BN215" s="315"/>
      <c r="BO215" s="315"/>
      <c r="BP215" s="315"/>
      <c r="BQ215" s="315"/>
      <c r="BR215" s="315"/>
      <c r="BS215" s="315"/>
      <c r="BT215" s="315"/>
      <c r="BU215" s="315"/>
      <c r="BV215" s="315"/>
      <c r="BW215" s="315"/>
      <c r="BX215" s="315"/>
      <c r="BY215" s="315"/>
    </row>
    <row r="216" spans="1:77" customFormat="1" ht="12.75">
      <c r="A216" s="139"/>
      <c r="B216" s="139"/>
      <c r="C216" s="139"/>
      <c r="D216" s="139"/>
      <c r="E216" s="139"/>
      <c r="F216" s="139"/>
      <c r="G216" s="139"/>
      <c r="H216" s="139"/>
      <c r="I216" s="197"/>
      <c r="J216" s="139"/>
      <c r="K216" s="139"/>
      <c r="L216" s="742"/>
      <c r="M216" s="742"/>
      <c r="N216" s="139"/>
      <c r="O216" s="139"/>
      <c r="P216" s="139"/>
      <c r="Q216" s="139"/>
      <c r="R216" s="139"/>
      <c r="S216" s="140"/>
      <c r="T216" s="317"/>
      <c r="U216" s="316"/>
      <c r="V216" s="315"/>
      <c r="W216" s="330"/>
      <c r="X216" s="330"/>
      <c r="Y216" s="330"/>
      <c r="Z216" s="330"/>
      <c r="AA216" s="330"/>
      <c r="AB216" s="330"/>
      <c r="AC216" s="330"/>
      <c r="AD216" s="330"/>
      <c r="AE216" s="330"/>
      <c r="AF216" s="330"/>
      <c r="AG216" s="330"/>
      <c r="AH216" s="330"/>
      <c r="AI216" s="315"/>
      <c r="AJ216" s="140"/>
      <c r="AK216" s="140"/>
      <c r="AL216" s="140"/>
      <c r="AM216" s="140"/>
      <c r="AN216" s="140"/>
      <c r="AO216" s="140"/>
      <c r="AP216" s="140"/>
      <c r="AQ216" s="140"/>
      <c r="AR216" s="140"/>
      <c r="AS216" s="140"/>
      <c r="AT216" s="140"/>
      <c r="AU216" s="140"/>
      <c r="AV216" s="140"/>
      <c r="AW216" s="140"/>
      <c r="AX216" s="140"/>
      <c r="AY216" s="140"/>
      <c r="AZ216" s="140"/>
      <c r="BA216" s="140"/>
      <c r="BB216" s="140"/>
      <c r="BC216" s="140"/>
      <c r="BD216" s="140"/>
      <c r="BE216" s="315"/>
      <c r="BF216" s="315"/>
      <c r="BG216" s="315"/>
      <c r="BH216" s="315"/>
      <c r="BI216" s="315"/>
      <c r="BJ216" s="315"/>
      <c r="BK216" s="315"/>
      <c r="BL216" s="315"/>
      <c r="BM216" s="315"/>
      <c r="BN216" s="315"/>
      <c r="BO216" s="315"/>
      <c r="BP216" s="315"/>
      <c r="BQ216" s="315"/>
      <c r="BR216" s="315"/>
      <c r="BS216" s="315"/>
      <c r="BT216" s="315"/>
      <c r="BU216" s="315"/>
      <c r="BV216" s="315"/>
      <c r="BW216" s="315"/>
      <c r="BX216" s="315"/>
      <c r="BY216" s="315"/>
    </row>
    <row r="217" spans="1:77" customFormat="1" ht="12.75">
      <c r="A217" s="139"/>
      <c r="B217" s="139"/>
      <c r="C217" s="139"/>
      <c r="D217" s="139"/>
      <c r="E217" s="139"/>
      <c r="F217" s="139"/>
      <c r="G217" s="139"/>
      <c r="H217" s="139"/>
      <c r="I217" s="197"/>
      <c r="J217" s="139"/>
      <c r="K217" s="139"/>
      <c r="L217" s="742"/>
      <c r="M217" s="742"/>
      <c r="N217" s="139"/>
      <c r="O217" s="139"/>
      <c r="P217" s="139"/>
      <c r="Q217" s="139"/>
      <c r="R217" s="139"/>
      <c r="S217" s="140"/>
      <c r="T217" s="317"/>
      <c r="U217" s="316"/>
      <c r="V217" s="315"/>
      <c r="W217" s="330"/>
      <c r="X217" s="330"/>
      <c r="Y217" s="330"/>
      <c r="Z217" s="330"/>
      <c r="AA217" s="330"/>
      <c r="AB217" s="330"/>
      <c r="AC217" s="330"/>
      <c r="AD217" s="330"/>
      <c r="AE217" s="330"/>
      <c r="AF217" s="330"/>
      <c r="AG217" s="330"/>
      <c r="AH217" s="330"/>
      <c r="AI217" s="315"/>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315"/>
      <c r="BF217" s="315"/>
      <c r="BG217" s="315"/>
      <c r="BH217" s="315"/>
      <c r="BI217" s="315"/>
      <c r="BJ217" s="315"/>
      <c r="BK217" s="315"/>
      <c r="BL217" s="315"/>
      <c r="BM217" s="315"/>
      <c r="BN217" s="315"/>
      <c r="BO217" s="315"/>
      <c r="BP217" s="315"/>
      <c r="BQ217" s="315"/>
      <c r="BR217" s="315"/>
      <c r="BS217" s="315"/>
      <c r="BT217" s="315"/>
      <c r="BU217" s="315"/>
      <c r="BV217" s="315"/>
      <c r="BW217" s="315"/>
      <c r="BX217" s="315"/>
      <c r="BY217" s="315"/>
    </row>
    <row r="218" spans="1:77" customFormat="1" ht="12.75">
      <c r="A218" s="139"/>
      <c r="B218" s="139"/>
      <c r="C218" s="139"/>
      <c r="D218" s="139"/>
      <c r="E218" s="139"/>
      <c r="F218" s="139"/>
      <c r="G218" s="139"/>
      <c r="H218" s="139"/>
      <c r="I218" s="197"/>
      <c r="J218" s="139"/>
      <c r="K218" s="139"/>
      <c r="L218" s="742"/>
      <c r="M218" s="742"/>
      <c r="N218" s="139"/>
      <c r="O218" s="139"/>
      <c r="P218" s="139"/>
      <c r="Q218" s="139"/>
      <c r="R218" s="139"/>
      <c r="S218" s="140"/>
      <c r="T218" s="317"/>
      <c r="U218" s="316"/>
      <c r="V218" s="315"/>
      <c r="W218" s="330"/>
      <c r="X218" s="330"/>
      <c r="Y218" s="330"/>
      <c r="Z218" s="330"/>
      <c r="AA218" s="330"/>
      <c r="AB218" s="330"/>
      <c r="AC218" s="330"/>
      <c r="AD218" s="330"/>
      <c r="AE218" s="330"/>
      <c r="AF218" s="330"/>
      <c r="AG218" s="330"/>
      <c r="AH218" s="330"/>
      <c r="AI218" s="315"/>
      <c r="AJ218" s="140"/>
      <c r="AK218" s="140"/>
      <c r="AL218" s="140"/>
      <c r="AM218" s="140"/>
      <c r="AN218" s="140"/>
      <c r="AO218" s="140"/>
      <c r="AP218" s="140"/>
      <c r="AQ218" s="140"/>
      <c r="AR218" s="140"/>
      <c r="AS218" s="140"/>
      <c r="AT218" s="140"/>
      <c r="AU218" s="140"/>
      <c r="AV218" s="140"/>
      <c r="AW218" s="140"/>
      <c r="AX218" s="140"/>
      <c r="AY218" s="140"/>
      <c r="AZ218" s="140"/>
      <c r="BA218" s="140"/>
      <c r="BB218" s="140"/>
      <c r="BC218" s="140"/>
      <c r="BD218" s="140"/>
      <c r="BE218" s="315"/>
      <c r="BF218" s="315"/>
      <c r="BG218" s="315"/>
      <c r="BH218" s="315"/>
      <c r="BI218" s="315"/>
      <c r="BJ218" s="315"/>
      <c r="BK218" s="315"/>
      <c r="BL218" s="315"/>
      <c r="BM218" s="315"/>
      <c r="BN218" s="315"/>
      <c r="BO218" s="315"/>
      <c r="BP218" s="315"/>
      <c r="BQ218" s="315"/>
      <c r="BR218" s="315"/>
      <c r="BS218" s="315"/>
      <c r="BT218" s="315"/>
      <c r="BU218" s="315"/>
      <c r="BV218" s="315"/>
      <c r="BW218" s="315"/>
      <c r="BX218" s="315"/>
      <c r="BY218" s="315"/>
    </row>
    <row r="219" spans="1:77" customFormat="1" ht="12.75">
      <c r="A219" s="139"/>
      <c r="B219" s="139"/>
      <c r="C219" s="139"/>
      <c r="D219" s="139"/>
      <c r="E219" s="139"/>
      <c r="F219" s="139"/>
      <c r="G219" s="139"/>
      <c r="H219" s="139"/>
      <c r="I219" s="197"/>
      <c r="J219" s="139"/>
      <c r="K219" s="139"/>
      <c r="L219" s="742"/>
      <c r="M219" s="742"/>
      <c r="N219" s="139"/>
      <c r="O219" s="139"/>
      <c r="P219" s="139"/>
      <c r="Q219" s="139"/>
      <c r="R219" s="139"/>
      <c r="S219" s="140"/>
      <c r="T219" s="317"/>
      <c r="U219" s="316"/>
      <c r="V219" s="315"/>
      <c r="W219" s="330"/>
      <c r="X219" s="330"/>
      <c r="Y219" s="330"/>
      <c r="Z219" s="330"/>
      <c r="AA219" s="330"/>
      <c r="AB219" s="330"/>
      <c r="AC219" s="330"/>
      <c r="AD219" s="330"/>
      <c r="AE219" s="330"/>
      <c r="AF219" s="330"/>
      <c r="AG219" s="330"/>
      <c r="AH219" s="330"/>
      <c r="AI219" s="315"/>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315"/>
      <c r="BF219" s="315"/>
      <c r="BG219" s="315"/>
      <c r="BH219" s="315"/>
      <c r="BI219" s="315"/>
      <c r="BJ219" s="315"/>
      <c r="BK219" s="315"/>
      <c r="BL219" s="315"/>
      <c r="BM219" s="315"/>
      <c r="BN219" s="315"/>
      <c r="BO219" s="315"/>
      <c r="BP219" s="315"/>
      <c r="BQ219" s="315"/>
      <c r="BR219" s="315"/>
      <c r="BS219" s="315"/>
      <c r="BT219" s="315"/>
      <c r="BU219" s="315"/>
      <c r="BV219" s="315"/>
      <c r="BW219" s="315"/>
      <c r="BX219" s="315"/>
      <c r="BY219" s="315"/>
    </row>
    <row r="220" spans="1:77" customFormat="1" ht="12.75">
      <c r="A220" s="139"/>
      <c r="B220" s="139"/>
      <c r="C220" s="139"/>
      <c r="D220" s="139"/>
      <c r="E220" s="139"/>
      <c r="F220" s="139"/>
      <c r="G220" s="139"/>
      <c r="H220" s="139"/>
      <c r="I220" s="197"/>
      <c r="J220" s="139"/>
      <c r="K220" s="139"/>
      <c r="L220" s="742"/>
      <c r="M220" s="742"/>
      <c r="N220" s="139"/>
      <c r="O220" s="139"/>
      <c r="P220" s="139"/>
      <c r="Q220" s="139"/>
      <c r="R220" s="139"/>
      <c r="S220" s="140"/>
      <c r="T220" s="317"/>
      <c r="U220" s="316"/>
      <c r="V220" s="315"/>
      <c r="W220" s="330"/>
      <c r="X220" s="330"/>
      <c r="Y220" s="330"/>
      <c r="Z220" s="330"/>
      <c r="AA220" s="330"/>
      <c r="AB220" s="330"/>
      <c r="AC220" s="330"/>
      <c r="AD220" s="330"/>
      <c r="AE220" s="330"/>
      <c r="AF220" s="330"/>
      <c r="AG220" s="330"/>
      <c r="AH220" s="330"/>
      <c r="AI220" s="315"/>
      <c r="AJ220" s="140"/>
      <c r="AK220" s="140"/>
      <c r="AL220" s="140"/>
      <c r="AM220" s="140"/>
      <c r="AN220" s="140"/>
      <c r="AO220" s="140"/>
      <c r="AP220" s="140"/>
      <c r="AQ220" s="140"/>
      <c r="AR220" s="140"/>
      <c r="AS220" s="140"/>
      <c r="AT220" s="140"/>
      <c r="AU220" s="140"/>
      <c r="AV220" s="140"/>
      <c r="AW220" s="140"/>
      <c r="AX220" s="140"/>
      <c r="AY220" s="140"/>
      <c r="AZ220" s="140"/>
      <c r="BA220" s="140"/>
      <c r="BB220" s="140"/>
      <c r="BC220" s="140"/>
      <c r="BD220" s="140"/>
      <c r="BE220" s="315"/>
      <c r="BF220" s="315"/>
      <c r="BG220" s="315"/>
      <c r="BH220" s="315"/>
      <c r="BI220" s="315"/>
      <c r="BJ220" s="315"/>
      <c r="BK220" s="315"/>
      <c r="BL220" s="315"/>
      <c r="BM220" s="315"/>
      <c r="BN220" s="315"/>
      <c r="BO220" s="315"/>
      <c r="BP220" s="315"/>
      <c r="BQ220" s="315"/>
      <c r="BR220" s="315"/>
      <c r="BS220" s="315"/>
      <c r="BT220" s="315"/>
      <c r="BU220" s="315"/>
      <c r="BV220" s="315"/>
      <c r="BW220" s="315"/>
      <c r="BX220" s="315"/>
      <c r="BY220" s="315"/>
    </row>
    <row r="221" spans="1:77" customFormat="1" ht="12.75">
      <c r="A221" s="139"/>
      <c r="B221" s="139"/>
      <c r="C221" s="139"/>
      <c r="D221" s="139"/>
      <c r="E221" s="139"/>
      <c r="F221" s="139"/>
      <c r="G221" s="139"/>
      <c r="H221" s="139"/>
      <c r="I221" s="197"/>
      <c r="J221" s="139"/>
      <c r="K221" s="139"/>
      <c r="L221" s="742"/>
      <c r="M221" s="742"/>
      <c r="N221" s="139"/>
      <c r="O221" s="139"/>
      <c r="P221" s="139"/>
      <c r="Q221" s="139"/>
      <c r="R221" s="139"/>
      <c r="S221" s="140"/>
      <c r="T221" s="317"/>
      <c r="U221" s="316"/>
      <c r="V221" s="315"/>
      <c r="W221" s="330"/>
      <c r="X221" s="330"/>
      <c r="Y221" s="330"/>
      <c r="Z221" s="330"/>
      <c r="AA221" s="330"/>
      <c r="AB221" s="330"/>
      <c r="AC221" s="330"/>
      <c r="AD221" s="330"/>
      <c r="AE221" s="330"/>
      <c r="AF221" s="330"/>
      <c r="AG221" s="330"/>
      <c r="AH221" s="330"/>
      <c r="AI221" s="315"/>
      <c r="AJ221" s="140"/>
      <c r="AK221" s="140"/>
      <c r="AL221" s="140"/>
      <c r="AM221" s="140"/>
      <c r="AN221" s="140"/>
      <c r="AO221" s="140"/>
      <c r="AP221" s="140"/>
      <c r="AQ221" s="140"/>
      <c r="AR221" s="140"/>
      <c r="AS221" s="140"/>
      <c r="AT221" s="140"/>
      <c r="AU221" s="140"/>
      <c r="AV221" s="140"/>
      <c r="AW221" s="140"/>
      <c r="AX221" s="140"/>
      <c r="AY221" s="140"/>
      <c r="AZ221" s="140"/>
      <c r="BA221" s="140"/>
      <c r="BB221" s="140"/>
      <c r="BC221" s="140"/>
      <c r="BD221" s="140"/>
      <c r="BE221" s="315"/>
      <c r="BF221" s="315"/>
      <c r="BG221" s="315"/>
      <c r="BH221" s="315"/>
      <c r="BI221" s="315"/>
      <c r="BJ221" s="315"/>
      <c r="BK221" s="315"/>
      <c r="BL221" s="315"/>
      <c r="BM221" s="315"/>
      <c r="BN221" s="315"/>
      <c r="BO221" s="315"/>
      <c r="BP221" s="315"/>
      <c r="BQ221" s="315"/>
      <c r="BR221" s="315"/>
      <c r="BS221" s="315"/>
      <c r="BT221" s="315"/>
      <c r="BU221" s="315"/>
      <c r="BV221" s="315"/>
      <c r="BW221" s="315"/>
      <c r="BX221" s="315"/>
      <c r="BY221" s="315"/>
    </row>
    <row r="222" spans="1:77" customFormat="1" ht="12.75">
      <c r="A222" s="139"/>
      <c r="B222" s="139"/>
      <c r="C222" s="139"/>
      <c r="D222" s="139"/>
      <c r="E222" s="139"/>
      <c r="F222" s="139"/>
      <c r="G222" s="139"/>
      <c r="H222" s="139"/>
      <c r="I222" s="197"/>
      <c r="J222" s="139"/>
      <c r="K222" s="139"/>
      <c r="L222" s="742"/>
      <c r="M222" s="742"/>
      <c r="N222" s="139"/>
      <c r="O222" s="139"/>
      <c r="P222" s="139"/>
      <c r="Q222" s="139"/>
      <c r="R222" s="139"/>
      <c r="S222" s="140"/>
      <c r="T222" s="317"/>
      <c r="U222" s="316"/>
      <c r="V222" s="315"/>
      <c r="W222" s="330"/>
      <c r="X222" s="330"/>
      <c r="Y222" s="330"/>
      <c r="Z222" s="330"/>
      <c r="AA222" s="330"/>
      <c r="AB222" s="330"/>
      <c r="AC222" s="330"/>
      <c r="AD222" s="330"/>
      <c r="AE222" s="330"/>
      <c r="AF222" s="330"/>
      <c r="AG222" s="330"/>
      <c r="AH222" s="330"/>
      <c r="AI222" s="315"/>
      <c r="AJ222" s="140"/>
      <c r="AK222" s="140"/>
      <c r="AL222" s="140"/>
      <c r="AM222" s="140"/>
      <c r="AN222" s="140"/>
      <c r="AO222" s="140"/>
      <c r="AP222" s="140"/>
      <c r="AQ222" s="140"/>
      <c r="AR222" s="140"/>
      <c r="AS222" s="140"/>
      <c r="AT222" s="140"/>
      <c r="AU222" s="140"/>
      <c r="AV222" s="140"/>
      <c r="AW222" s="140"/>
      <c r="AX222" s="140"/>
      <c r="AY222" s="140"/>
      <c r="AZ222" s="140"/>
      <c r="BA222" s="140"/>
      <c r="BB222" s="140"/>
      <c r="BC222" s="140"/>
      <c r="BD222" s="140"/>
      <c r="BE222" s="315"/>
      <c r="BF222" s="315"/>
      <c r="BG222" s="315"/>
      <c r="BH222" s="315"/>
      <c r="BI222" s="315"/>
      <c r="BJ222" s="315"/>
      <c r="BK222" s="315"/>
      <c r="BL222" s="315"/>
      <c r="BM222" s="315"/>
      <c r="BN222" s="315"/>
      <c r="BO222" s="315"/>
      <c r="BP222" s="315"/>
      <c r="BQ222" s="315"/>
      <c r="BR222" s="315"/>
      <c r="BS222" s="315"/>
      <c r="BT222" s="315"/>
      <c r="BU222" s="315"/>
      <c r="BV222" s="315"/>
      <c r="BW222" s="315"/>
      <c r="BX222" s="315"/>
      <c r="BY222" s="315"/>
    </row>
    <row r="223" spans="1:77" customFormat="1" ht="12.75">
      <c r="A223" s="139"/>
      <c r="B223" s="139"/>
      <c r="C223" s="139"/>
      <c r="D223" s="139"/>
      <c r="E223" s="139"/>
      <c r="F223" s="139"/>
      <c r="G223" s="139"/>
      <c r="H223" s="139"/>
      <c r="I223" s="197"/>
      <c r="J223" s="139"/>
      <c r="K223" s="139"/>
      <c r="L223" s="742"/>
      <c r="M223" s="742"/>
      <c r="N223" s="139"/>
      <c r="O223" s="139"/>
      <c r="P223" s="139"/>
      <c r="Q223" s="139"/>
      <c r="R223" s="139"/>
      <c r="S223" s="140"/>
      <c r="T223" s="317"/>
      <c r="U223" s="316"/>
      <c r="V223" s="315"/>
      <c r="W223" s="330"/>
      <c r="X223" s="330"/>
      <c r="Y223" s="330"/>
      <c r="Z223" s="330"/>
      <c r="AA223" s="330"/>
      <c r="AB223" s="330"/>
      <c r="AC223" s="330"/>
      <c r="AD223" s="330"/>
      <c r="AE223" s="330"/>
      <c r="AF223" s="330"/>
      <c r="AG223" s="330"/>
      <c r="AH223" s="330"/>
      <c r="AI223" s="315"/>
      <c r="AJ223" s="140"/>
      <c r="AK223" s="140"/>
      <c r="AL223" s="140"/>
      <c r="AM223" s="140"/>
      <c r="AN223" s="140"/>
      <c r="AO223" s="140"/>
      <c r="AP223" s="140"/>
      <c r="AQ223" s="140"/>
      <c r="AR223" s="140"/>
      <c r="AS223" s="140"/>
      <c r="AT223" s="140"/>
      <c r="AU223" s="140"/>
      <c r="AV223" s="140"/>
      <c r="AW223" s="140"/>
      <c r="AX223" s="140"/>
      <c r="AY223" s="140"/>
      <c r="AZ223" s="140"/>
      <c r="BA223" s="140"/>
      <c r="BB223" s="140"/>
      <c r="BC223" s="140"/>
      <c r="BD223" s="140"/>
      <c r="BE223" s="315"/>
      <c r="BF223" s="315"/>
      <c r="BG223" s="315"/>
      <c r="BH223" s="315"/>
      <c r="BI223" s="315"/>
      <c r="BJ223" s="315"/>
      <c r="BK223" s="315"/>
      <c r="BL223" s="315"/>
      <c r="BM223" s="315"/>
      <c r="BN223" s="315"/>
      <c r="BO223" s="315"/>
      <c r="BP223" s="315"/>
      <c r="BQ223" s="315"/>
      <c r="BR223" s="315"/>
      <c r="BS223" s="315"/>
      <c r="BT223" s="315"/>
      <c r="BU223" s="315"/>
      <c r="BV223" s="315"/>
      <c r="BW223" s="315"/>
      <c r="BX223" s="315"/>
      <c r="BY223" s="315"/>
    </row>
    <row r="224" spans="1:77" customFormat="1" ht="12.75">
      <c r="A224" s="139"/>
      <c r="B224" s="139"/>
      <c r="C224" s="139"/>
      <c r="D224" s="139"/>
      <c r="E224" s="139"/>
      <c r="F224" s="139"/>
      <c r="G224" s="139"/>
      <c r="H224" s="139"/>
      <c r="I224" s="197"/>
      <c r="J224" s="139"/>
      <c r="K224" s="139"/>
      <c r="L224" s="742"/>
      <c r="M224" s="742"/>
      <c r="N224" s="139"/>
      <c r="O224" s="139"/>
      <c r="P224" s="139"/>
      <c r="Q224" s="139"/>
      <c r="R224" s="139"/>
      <c r="S224" s="140"/>
      <c r="T224" s="317"/>
      <c r="U224" s="316"/>
      <c r="V224" s="315"/>
      <c r="W224" s="330"/>
      <c r="X224" s="330"/>
      <c r="Y224" s="330"/>
      <c r="Z224" s="330"/>
      <c r="AA224" s="330"/>
      <c r="AB224" s="330"/>
      <c r="AC224" s="330"/>
      <c r="AD224" s="330"/>
      <c r="AE224" s="330"/>
      <c r="AF224" s="330"/>
      <c r="AG224" s="330"/>
      <c r="AH224" s="330"/>
      <c r="AI224" s="315"/>
      <c r="AJ224" s="140"/>
      <c r="AK224" s="140"/>
      <c r="AL224" s="140"/>
      <c r="AM224" s="140"/>
      <c r="AN224" s="140"/>
      <c r="AO224" s="140"/>
      <c r="AP224" s="140"/>
      <c r="AQ224" s="140"/>
      <c r="AR224" s="140"/>
      <c r="AS224" s="140"/>
      <c r="AT224" s="140"/>
      <c r="AU224" s="140"/>
      <c r="AV224" s="140"/>
      <c r="AW224" s="140"/>
      <c r="AX224" s="140"/>
      <c r="AY224" s="140"/>
      <c r="AZ224" s="140"/>
      <c r="BA224" s="140"/>
      <c r="BB224" s="140"/>
      <c r="BC224" s="140"/>
      <c r="BD224" s="140"/>
      <c r="BE224" s="315"/>
      <c r="BF224" s="315"/>
      <c r="BG224" s="315"/>
      <c r="BH224" s="315"/>
      <c r="BI224" s="315"/>
      <c r="BJ224" s="315"/>
      <c r="BK224" s="315"/>
      <c r="BL224" s="315"/>
      <c r="BM224" s="315"/>
      <c r="BN224" s="315"/>
      <c r="BO224" s="315"/>
      <c r="BP224" s="315"/>
      <c r="BQ224" s="315"/>
      <c r="BR224" s="315"/>
      <c r="BS224" s="315"/>
      <c r="BT224" s="315"/>
      <c r="BU224" s="315"/>
      <c r="BV224" s="315"/>
      <c r="BW224" s="315"/>
      <c r="BX224" s="315"/>
      <c r="BY224" s="315"/>
    </row>
    <row r="225" spans="1:77" customFormat="1" ht="12.75">
      <c r="A225" s="139"/>
      <c r="B225" s="139"/>
      <c r="C225" s="139"/>
      <c r="D225" s="139"/>
      <c r="E225" s="139"/>
      <c r="F225" s="139"/>
      <c r="G225" s="139"/>
      <c r="H225" s="139"/>
      <c r="I225" s="197"/>
      <c r="J225" s="139"/>
      <c r="K225" s="139"/>
      <c r="L225" s="742"/>
      <c r="M225" s="742"/>
      <c r="N225" s="139"/>
      <c r="O225" s="139"/>
      <c r="P225" s="139"/>
      <c r="Q225" s="139"/>
      <c r="R225" s="139"/>
      <c r="S225" s="140"/>
      <c r="T225" s="317"/>
      <c r="U225" s="316"/>
      <c r="V225" s="315"/>
      <c r="W225" s="330"/>
      <c r="X225" s="330"/>
      <c r="Y225" s="330"/>
      <c r="Z225" s="330"/>
      <c r="AA225" s="330"/>
      <c r="AB225" s="330"/>
      <c r="AC225" s="330"/>
      <c r="AD225" s="330"/>
      <c r="AE225" s="330"/>
      <c r="AF225" s="330"/>
      <c r="AG225" s="330"/>
      <c r="AH225" s="330"/>
      <c r="AI225" s="315"/>
      <c r="AJ225" s="140"/>
      <c r="AK225" s="140"/>
      <c r="AL225" s="140"/>
      <c r="AM225" s="140"/>
      <c r="AN225" s="140"/>
      <c r="AO225" s="140"/>
      <c r="AP225" s="140"/>
      <c r="AQ225" s="140"/>
      <c r="AR225" s="140"/>
      <c r="AS225" s="140"/>
      <c r="AT225" s="140"/>
      <c r="AU225" s="140"/>
      <c r="AV225" s="140"/>
      <c r="AW225" s="140"/>
      <c r="AX225" s="140"/>
      <c r="AY225" s="140"/>
      <c r="AZ225" s="140"/>
      <c r="BA225" s="140"/>
      <c r="BB225" s="140"/>
      <c r="BC225" s="140"/>
      <c r="BD225" s="140"/>
      <c r="BE225" s="315"/>
      <c r="BF225" s="315"/>
      <c r="BG225" s="315"/>
      <c r="BH225" s="315"/>
      <c r="BI225" s="315"/>
      <c r="BJ225" s="315"/>
      <c r="BK225" s="315"/>
      <c r="BL225" s="315"/>
      <c r="BM225" s="315"/>
      <c r="BN225" s="315"/>
      <c r="BO225" s="315"/>
      <c r="BP225" s="315"/>
      <c r="BQ225" s="315"/>
      <c r="BR225" s="315"/>
      <c r="BS225" s="315"/>
      <c r="BT225" s="315"/>
      <c r="BU225" s="315"/>
      <c r="BV225" s="315"/>
      <c r="BW225" s="315"/>
      <c r="BX225" s="315"/>
      <c r="BY225" s="315"/>
    </row>
    <row r="226" spans="1:77" customFormat="1" ht="12.75">
      <c r="A226" s="139"/>
      <c r="B226" s="139"/>
      <c r="C226" s="139"/>
      <c r="D226" s="139"/>
      <c r="E226" s="139"/>
      <c r="F226" s="139"/>
      <c r="G226" s="139"/>
      <c r="H226" s="139"/>
      <c r="I226" s="197"/>
      <c r="J226" s="139"/>
      <c r="K226" s="139"/>
      <c r="L226" s="742"/>
      <c r="M226" s="742"/>
      <c r="N226" s="139"/>
      <c r="O226" s="139"/>
      <c r="P226" s="139"/>
      <c r="Q226" s="139"/>
      <c r="R226" s="139"/>
      <c r="S226" s="140"/>
      <c r="T226" s="317"/>
      <c r="U226" s="316"/>
      <c r="V226" s="315"/>
      <c r="W226" s="330"/>
      <c r="X226" s="330"/>
      <c r="Y226" s="330"/>
      <c r="Z226" s="330"/>
      <c r="AA226" s="330"/>
      <c r="AB226" s="330"/>
      <c r="AC226" s="330"/>
      <c r="AD226" s="330"/>
      <c r="AE226" s="330"/>
      <c r="AF226" s="330"/>
      <c r="AG226" s="330"/>
      <c r="AH226" s="330"/>
      <c r="AI226" s="315"/>
      <c r="AJ226" s="140"/>
      <c r="AK226" s="140"/>
      <c r="AL226" s="140"/>
      <c r="AM226" s="140"/>
      <c r="AN226" s="140"/>
      <c r="AO226" s="140"/>
      <c r="AP226" s="140"/>
      <c r="AQ226" s="140"/>
      <c r="AR226" s="140"/>
      <c r="AS226" s="140"/>
      <c r="AT226" s="140"/>
      <c r="AU226" s="140"/>
      <c r="AV226" s="140"/>
      <c r="AW226" s="140"/>
      <c r="AX226" s="140"/>
      <c r="AY226" s="140"/>
      <c r="AZ226" s="140"/>
      <c r="BA226" s="140"/>
      <c r="BB226" s="140"/>
      <c r="BC226" s="140"/>
      <c r="BD226" s="140"/>
      <c r="BE226" s="315"/>
      <c r="BF226" s="315"/>
      <c r="BG226" s="315"/>
      <c r="BH226" s="315"/>
      <c r="BI226" s="315"/>
      <c r="BJ226" s="315"/>
      <c r="BK226" s="315"/>
      <c r="BL226" s="315"/>
      <c r="BM226" s="315"/>
      <c r="BN226" s="315"/>
      <c r="BO226" s="315"/>
      <c r="BP226" s="315"/>
      <c r="BQ226" s="315"/>
      <c r="BR226" s="315"/>
      <c r="BS226" s="315"/>
      <c r="BT226" s="315"/>
      <c r="BU226" s="315"/>
      <c r="BV226" s="315"/>
      <c r="BW226" s="315"/>
      <c r="BX226" s="315"/>
      <c r="BY226" s="315"/>
    </row>
    <row r="227" spans="1:77" customFormat="1" ht="12.75">
      <c r="A227" s="139"/>
      <c r="B227" s="139"/>
      <c r="C227" s="139"/>
      <c r="D227" s="139"/>
      <c r="E227" s="139"/>
      <c r="F227" s="139"/>
      <c r="G227" s="139"/>
      <c r="H227" s="139"/>
      <c r="I227" s="197"/>
      <c r="J227" s="139"/>
      <c r="K227" s="139"/>
      <c r="L227" s="742"/>
      <c r="M227" s="742"/>
      <c r="N227" s="139"/>
      <c r="O227" s="139"/>
      <c r="P227" s="139"/>
      <c r="Q227" s="139"/>
      <c r="R227" s="139"/>
      <c r="S227" s="140"/>
      <c r="T227" s="317"/>
      <c r="U227" s="316"/>
      <c r="V227" s="315"/>
      <c r="W227" s="330"/>
      <c r="X227" s="330"/>
      <c r="Y227" s="330"/>
      <c r="Z227" s="330"/>
      <c r="AA227" s="330"/>
      <c r="AB227" s="330"/>
      <c r="AC227" s="330"/>
      <c r="AD227" s="330"/>
      <c r="AE227" s="330"/>
      <c r="AF227" s="330"/>
      <c r="AG227" s="330"/>
      <c r="AH227" s="330"/>
      <c r="AI227" s="315"/>
      <c r="AJ227" s="140"/>
      <c r="AK227" s="140"/>
      <c r="AL227" s="140"/>
      <c r="AM227" s="140"/>
      <c r="AN227" s="140"/>
      <c r="AO227" s="140"/>
      <c r="AP227" s="140"/>
      <c r="AQ227" s="140"/>
      <c r="AR227" s="140"/>
      <c r="AS227" s="140"/>
      <c r="AT227" s="140"/>
      <c r="AU227" s="140"/>
      <c r="AV227" s="140"/>
      <c r="AW227" s="140"/>
      <c r="AX227" s="140"/>
      <c r="AY227" s="140"/>
      <c r="AZ227" s="140"/>
      <c r="BA227" s="140"/>
      <c r="BB227" s="140"/>
      <c r="BC227" s="140"/>
      <c r="BD227" s="140"/>
      <c r="BE227" s="315"/>
      <c r="BF227" s="315"/>
      <c r="BG227" s="315"/>
      <c r="BH227" s="315"/>
      <c r="BI227" s="315"/>
      <c r="BJ227" s="315"/>
      <c r="BK227" s="315"/>
      <c r="BL227" s="315"/>
      <c r="BM227" s="315"/>
      <c r="BN227" s="315"/>
      <c r="BO227" s="315"/>
      <c r="BP227" s="315"/>
      <c r="BQ227" s="315"/>
      <c r="BR227" s="315"/>
      <c r="BS227" s="315"/>
      <c r="BT227" s="315"/>
      <c r="BU227" s="315"/>
      <c r="BV227" s="315"/>
      <c r="BW227" s="315"/>
      <c r="BX227" s="315"/>
      <c r="BY227" s="315"/>
    </row>
    <row r="228" spans="1:77" customFormat="1" ht="12.75">
      <c r="A228" s="139"/>
      <c r="B228" s="139"/>
      <c r="C228" s="139"/>
      <c r="D228" s="139"/>
      <c r="E228" s="139"/>
      <c r="F228" s="139"/>
      <c r="G228" s="139"/>
      <c r="H228" s="139"/>
      <c r="I228" s="197"/>
      <c r="J228" s="139"/>
      <c r="K228" s="139"/>
      <c r="L228" s="742"/>
      <c r="M228" s="742"/>
      <c r="N228" s="139"/>
      <c r="O228" s="139"/>
      <c r="P228" s="139"/>
      <c r="Q228" s="139"/>
      <c r="R228" s="139"/>
      <c r="S228" s="140"/>
      <c r="T228" s="317"/>
      <c r="U228" s="316"/>
      <c r="V228" s="315"/>
      <c r="W228" s="330"/>
      <c r="X228" s="330"/>
      <c r="Y228" s="330"/>
      <c r="Z228" s="330"/>
      <c r="AA228" s="330"/>
      <c r="AB228" s="330"/>
      <c r="AC228" s="330"/>
      <c r="AD228" s="330"/>
      <c r="AE228" s="330"/>
      <c r="AF228" s="330"/>
      <c r="AG228" s="330"/>
      <c r="AH228" s="330"/>
      <c r="AI228" s="315"/>
      <c r="AJ228" s="140"/>
      <c r="AK228" s="140"/>
      <c r="AL228" s="140"/>
      <c r="AM228" s="140"/>
      <c r="AN228" s="140"/>
      <c r="AO228" s="140"/>
      <c r="AP228" s="140"/>
      <c r="AQ228" s="140"/>
      <c r="AR228" s="140"/>
      <c r="AS228" s="140"/>
      <c r="AT228" s="140"/>
      <c r="AU228" s="140"/>
      <c r="AV228" s="140"/>
      <c r="AW228" s="140"/>
      <c r="AX228" s="140"/>
      <c r="AY228" s="140"/>
      <c r="AZ228" s="140"/>
      <c r="BA228" s="140"/>
      <c r="BB228" s="140"/>
      <c r="BC228" s="140"/>
      <c r="BD228" s="140"/>
      <c r="BE228" s="315"/>
      <c r="BF228" s="315"/>
      <c r="BG228" s="315"/>
      <c r="BH228" s="315"/>
      <c r="BI228" s="315"/>
      <c r="BJ228" s="315"/>
      <c r="BK228" s="315"/>
      <c r="BL228" s="315"/>
      <c r="BM228" s="315"/>
      <c r="BN228" s="315"/>
      <c r="BO228" s="315"/>
      <c r="BP228" s="315"/>
      <c r="BQ228" s="315"/>
      <c r="BR228" s="315"/>
      <c r="BS228" s="315"/>
      <c r="BT228" s="315"/>
      <c r="BU228" s="315"/>
      <c r="BV228" s="315"/>
      <c r="BW228" s="315"/>
      <c r="BX228" s="315"/>
      <c r="BY228" s="315"/>
    </row>
    <row r="229" spans="1:77" customFormat="1" ht="12.75">
      <c r="A229" s="139"/>
      <c r="B229" s="139"/>
      <c r="C229" s="139"/>
      <c r="D229" s="139"/>
      <c r="E229" s="139"/>
      <c r="F229" s="139"/>
      <c r="G229" s="139"/>
      <c r="H229" s="139"/>
      <c r="I229" s="197"/>
      <c r="J229" s="139"/>
      <c r="K229" s="139"/>
      <c r="L229" s="742"/>
      <c r="M229" s="742"/>
      <c r="N229" s="139"/>
      <c r="O229" s="139"/>
      <c r="P229" s="139"/>
      <c r="Q229" s="139"/>
      <c r="R229" s="139"/>
      <c r="S229" s="140"/>
      <c r="T229" s="317"/>
      <c r="U229" s="316"/>
      <c r="V229" s="315"/>
      <c r="W229" s="330"/>
      <c r="X229" s="330"/>
      <c r="Y229" s="330"/>
      <c r="Z229" s="330"/>
      <c r="AA229" s="330"/>
      <c r="AB229" s="330"/>
      <c r="AC229" s="330"/>
      <c r="AD229" s="330"/>
      <c r="AE229" s="330"/>
      <c r="AF229" s="330"/>
      <c r="AG229" s="330"/>
      <c r="AH229" s="330"/>
      <c r="AI229" s="315"/>
      <c r="AJ229" s="140"/>
      <c r="AK229" s="140"/>
      <c r="AL229" s="140"/>
      <c r="AM229" s="140"/>
      <c r="AN229" s="140"/>
      <c r="AO229" s="140"/>
      <c r="AP229" s="140"/>
      <c r="AQ229" s="140"/>
      <c r="AR229" s="140"/>
      <c r="AS229" s="140"/>
      <c r="AT229" s="140"/>
      <c r="AU229" s="140"/>
      <c r="AV229" s="140"/>
      <c r="AW229" s="140"/>
      <c r="AX229" s="140"/>
      <c r="AY229" s="140"/>
      <c r="AZ229" s="140"/>
      <c r="BA229" s="140"/>
      <c r="BB229" s="140"/>
      <c r="BC229" s="140"/>
      <c r="BD229" s="140"/>
      <c r="BE229" s="315"/>
      <c r="BF229" s="315"/>
      <c r="BG229" s="315"/>
      <c r="BH229" s="315"/>
      <c r="BI229" s="315"/>
      <c r="BJ229" s="315"/>
      <c r="BK229" s="315"/>
      <c r="BL229" s="315"/>
      <c r="BM229" s="315"/>
      <c r="BN229" s="315"/>
      <c r="BO229" s="315"/>
      <c r="BP229" s="315"/>
      <c r="BQ229" s="315"/>
      <c r="BR229" s="315"/>
      <c r="BS229" s="315"/>
      <c r="BT229" s="315"/>
      <c r="BU229" s="315"/>
      <c r="BV229" s="315"/>
      <c r="BW229" s="315"/>
      <c r="BX229" s="315"/>
      <c r="BY229" s="315"/>
    </row>
    <row r="230" spans="1:77" customFormat="1" ht="12.75">
      <c r="A230" s="139"/>
      <c r="B230" s="139"/>
      <c r="C230" s="139"/>
      <c r="D230" s="139"/>
      <c r="E230" s="139"/>
      <c r="F230" s="139"/>
      <c r="G230" s="139"/>
      <c r="H230" s="139"/>
      <c r="I230" s="197"/>
      <c r="J230" s="139"/>
      <c r="K230" s="139"/>
      <c r="L230" s="742"/>
      <c r="M230" s="742"/>
      <c r="N230" s="139"/>
      <c r="O230" s="139"/>
      <c r="P230" s="139"/>
      <c r="Q230" s="139"/>
      <c r="R230" s="139"/>
      <c r="S230" s="140"/>
      <c r="T230" s="317"/>
      <c r="U230" s="316"/>
      <c r="V230" s="315"/>
      <c r="W230" s="330"/>
      <c r="X230" s="330"/>
      <c r="Y230" s="330"/>
      <c r="Z230" s="330"/>
      <c r="AA230" s="330"/>
      <c r="AB230" s="330"/>
      <c r="AC230" s="330"/>
      <c r="AD230" s="330"/>
      <c r="AE230" s="330"/>
      <c r="AF230" s="330"/>
      <c r="AG230" s="330"/>
      <c r="AH230" s="330"/>
      <c r="AI230" s="315"/>
      <c r="AJ230" s="140"/>
      <c r="AK230" s="140"/>
      <c r="AL230" s="140"/>
      <c r="AM230" s="140"/>
      <c r="AN230" s="140"/>
      <c r="AO230" s="140"/>
      <c r="AP230" s="140"/>
      <c r="AQ230" s="140"/>
      <c r="AR230" s="140"/>
      <c r="AS230" s="140"/>
      <c r="AT230" s="140"/>
      <c r="AU230" s="140"/>
      <c r="AV230" s="140"/>
      <c r="AW230" s="140"/>
      <c r="AX230" s="140"/>
      <c r="AY230" s="140"/>
      <c r="AZ230" s="140"/>
      <c r="BA230" s="140"/>
      <c r="BB230" s="140"/>
      <c r="BC230" s="140"/>
      <c r="BD230" s="140"/>
      <c r="BE230" s="315"/>
      <c r="BF230" s="315"/>
      <c r="BG230" s="315"/>
      <c r="BH230" s="315"/>
      <c r="BI230" s="315"/>
      <c r="BJ230" s="315"/>
      <c r="BK230" s="315"/>
      <c r="BL230" s="315"/>
      <c r="BM230" s="315"/>
      <c r="BN230" s="315"/>
      <c r="BO230" s="315"/>
      <c r="BP230" s="315"/>
      <c r="BQ230" s="315"/>
      <c r="BR230" s="315"/>
      <c r="BS230" s="315"/>
      <c r="BT230" s="315"/>
      <c r="BU230" s="315"/>
      <c r="BV230" s="315"/>
      <c r="BW230" s="315"/>
      <c r="BX230" s="315"/>
      <c r="BY230" s="315"/>
    </row>
    <row r="231" spans="1:77" customFormat="1" ht="12.75">
      <c r="A231" s="139"/>
      <c r="B231" s="139"/>
      <c r="C231" s="139"/>
      <c r="D231" s="139"/>
      <c r="E231" s="139"/>
      <c r="F231" s="139"/>
      <c r="G231" s="139"/>
      <c r="H231" s="139"/>
      <c r="I231" s="197"/>
      <c r="J231" s="139"/>
      <c r="K231" s="139"/>
      <c r="L231" s="742"/>
      <c r="M231" s="742"/>
      <c r="N231" s="139"/>
      <c r="O231" s="139"/>
      <c r="P231" s="139"/>
      <c r="Q231" s="139"/>
      <c r="R231" s="139"/>
      <c r="S231" s="140"/>
      <c r="T231" s="317"/>
      <c r="U231" s="316"/>
      <c r="V231" s="315"/>
      <c r="W231" s="330"/>
      <c r="X231" s="330"/>
      <c r="Y231" s="330"/>
      <c r="Z231" s="330"/>
      <c r="AA231" s="330"/>
      <c r="AB231" s="330"/>
      <c r="AC231" s="330"/>
      <c r="AD231" s="330"/>
      <c r="AE231" s="330"/>
      <c r="AF231" s="330"/>
      <c r="AG231" s="330"/>
      <c r="AH231" s="330"/>
      <c r="AI231" s="315"/>
      <c r="AJ231" s="140"/>
      <c r="AK231" s="140"/>
      <c r="AL231" s="140"/>
      <c r="AM231" s="140"/>
      <c r="AN231" s="140"/>
      <c r="AO231" s="140"/>
      <c r="AP231" s="140"/>
      <c r="AQ231" s="140"/>
      <c r="AR231" s="140"/>
      <c r="AS231" s="140"/>
      <c r="AT231" s="140"/>
      <c r="AU231" s="140"/>
      <c r="AV231" s="140"/>
      <c r="AW231" s="140"/>
      <c r="AX231" s="140"/>
      <c r="AY231" s="140"/>
      <c r="AZ231" s="140"/>
      <c r="BA231" s="140"/>
      <c r="BB231" s="140"/>
      <c r="BC231" s="140"/>
      <c r="BD231" s="140"/>
      <c r="BE231" s="315"/>
      <c r="BF231" s="315"/>
      <c r="BG231" s="315"/>
      <c r="BH231" s="315"/>
      <c r="BI231" s="315"/>
      <c r="BJ231" s="315"/>
      <c r="BK231" s="315"/>
      <c r="BL231" s="315"/>
      <c r="BM231" s="315"/>
      <c r="BN231" s="315"/>
      <c r="BO231" s="315"/>
      <c r="BP231" s="315"/>
      <c r="BQ231" s="315"/>
      <c r="BR231" s="315"/>
      <c r="BS231" s="315"/>
      <c r="BT231" s="315"/>
      <c r="BU231" s="315"/>
      <c r="BV231" s="315"/>
      <c r="BW231" s="315"/>
      <c r="BX231" s="315"/>
      <c r="BY231" s="315"/>
    </row>
    <row r="232" spans="1:77" customFormat="1" ht="12.75">
      <c r="A232" s="139"/>
      <c r="B232" s="139"/>
      <c r="C232" s="139"/>
      <c r="D232" s="139"/>
      <c r="E232" s="139"/>
      <c r="F232" s="139"/>
      <c r="G232" s="139"/>
      <c r="H232" s="139"/>
      <c r="I232" s="197"/>
      <c r="J232" s="139"/>
      <c r="K232" s="139"/>
      <c r="L232" s="742"/>
      <c r="M232" s="742"/>
      <c r="N232" s="139"/>
      <c r="O232" s="139"/>
      <c r="P232" s="139"/>
      <c r="Q232" s="139"/>
      <c r="R232" s="139"/>
      <c r="S232" s="140"/>
      <c r="T232" s="317"/>
      <c r="U232" s="316"/>
      <c r="V232" s="315"/>
      <c r="W232" s="330"/>
      <c r="X232" s="330"/>
      <c r="Y232" s="330"/>
      <c r="Z232" s="330"/>
      <c r="AA232" s="330"/>
      <c r="AB232" s="330"/>
      <c r="AC232" s="330"/>
      <c r="AD232" s="330"/>
      <c r="AE232" s="330"/>
      <c r="AF232" s="330"/>
      <c r="AG232" s="330"/>
      <c r="AH232" s="330"/>
      <c r="AI232" s="315"/>
      <c r="AJ232" s="140"/>
      <c r="AK232" s="140"/>
      <c r="AL232" s="140"/>
      <c r="AM232" s="140"/>
      <c r="AN232" s="140"/>
      <c r="AO232" s="140"/>
      <c r="AP232" s="140"/>
      <c r="AQ232" s="140"/>
      <c r="AR232" s="140"/>
      <c r="AS232" s="140"/>
      <c r="AT232" s="140"/>
      <c r="AU232" s="140"/>
      <c r="AV232" s="140"/>
      <c r="AW232" s="140"/>
      <c r="AX232" s="140"/>
      <c r="AY232" s="140"/>
      <c r="AZ232" s="140"/>
      <c r="BA232" s="140"/>
      <c r="BB232" s="140"/>
      <c r="BC232" s="140"/>
      <c r="BD232" s="140"/>
      <c r="BE232" s="315"/>
      <c r="BF232" s="315"/>
      <c r="BG232" s="315"/>
      <c r="BH232" s="315"/>
      <c r="BI232" s="315"/>
      <c r="BJ232" s="315"/>
      <c r="BK232" s="315"/>
      <c r="BL232" s="315"/>
      <c r="BM232" s="315"/>
      <c r="BN232" s="315"/>
      <c r="BO232" s="315"/>
      <c r="BP232" s="315"/>
      <c r="BQ232" s="315"/>
      <c r="BR232" s="315"/>
      <c r="BS232" s="315"/>
      <c r="BT232" s="315"/>
      <c r="BU232" s="315"/>
      <c r="BV232" s="315"/>
      <c r="BW232" s="315"/>
      <c r="BX232" s="315"/>
      <c r="BY232" s="315"/>
    </row>
    <row r="233" spans="1:77" customFormat="1" ht="12.75">
      <c r="A233" s="139"/>
      <c r="B233" s="139"/>
      <c r="C233" s="139"/>
      <c r="D233" s="139"/>
      <c r="E233" s="139"/>
      <c r="F233" s="139"/>
      <c r="G233" s="139"/>
      <c r="H233" s="139"/>
      <c r="I233" s="197"/>
      <c r="J233" s="139"/>
      <c r="K233" s="139"/>
      <c r="L233" s="742"/>
      <c r="M233" s="742"/>
      <c r="N233" s="139"/>
      <c r="O233" s="139"/>
      <c r="P233" s="139"/>
      <c r="Q233" s="139"/>
      <c r="R233" s="139"/>
      <c r="S233" s="140"/>
      <c r="T233" s="317"/>
      <c r="U233" s="316"/>
      <c r="V233" s="315"/>
      <c r="W233" s="330"/>
      <c r="X233" s="330"/>
      <c r="Y233" s="330"/>
      <c r="Z233" s="330"/>
      <c r="AA233" s="330"/>
      <c r="AB233" s="330"/>
      <c r="AC233" s="330"/>
      <c r="AD233" s="330"/>
      <c r="AE233" s="330"/>
      <c r="AF233" s="330"/>
      <c r="AG233" s="330"/>
      <c r="AH233" s="330"/>
      <c r="AI233" s="315"/>
      <c r="AJ233" s="140"/>
      <c r="AK233" s="140"/>
      <c r="AL233" s="140"/>
      <c r="AM233" s="140"/>
      <c r="AN233" s="140"/>
      <c r="AO233" s="140"/>
      <c r="AP233" s="140"/>
      <c r="AQ233" s="140"/>
      <c r="AR233" s="140"/>
      <c r="AS233" s="140"/>
      <c r="AT233" s="140"/>
      <c r="AU233" s="140"/>
      <c r="AV233" s="140"/>
      <c r="AW233" s="140"/>
      <c r="AX233" s="140"/>
      <c r="AY233" s="140"/>
      <c r="AZ233" s="140"/>
      <c r="BA233" s="140"/>
      <c r="BB233" s="140"/>
      <c r="BC233" s="140"/>
      <c r="BD233" s="140"/>
      <c r="BE233" s="315"/>
      <c r="BF233" s="315"/>
      <c r="BG233" s="315"/>
      <c r="BH233" s="315"/>
      <c r="BI233" s="315"/>
      <c r="BJ233" s="315"/>
      <c r="BK233" s="315"/>
      <c r="BL233" s="315"/>
      <c r="BM233" s="315"/>
      <c r="BN233" s="315"/>
      <c r="BO233" s="315"/>
      <c r="BP233" s="315"/>
      <c r="BQ233" s="315"/>
      <c r="BR233" s="315"/>
      <c r="BS233" s="315"/>
      <c r="BT233" s="315"/>
      <c r="BU233" s="315"/>
      <c r="BV233" s="315"/>
      <c r="BW233" s="315"/>
      <c r="BX233" s="315"/>
      <c r="BY233" s="315"/>
    </row>
    <row r="234" spans="1:77" customFormat="1" ht="12.75">
      <c r="A234" s="139"/>
      <c r="B234" s="139"/>
      <c r="C234" s="139"/>
      <c r="D234" s="139"/>
      <c r="E234" s="139"/>
      <c r="F234" s="139"/>
      <c r="G234" s="139"/>
      <c r="H234" s="139"/>
      <c r="I234" s="197"/>
      <c r="J234" s="139"/>
      <c r="K234" s="139"/>
      <c r="L234" s="742"/>
      <c r="M234" s="742"/>
      <c r="N234" s="139"/>
      <c r="O234" s="139"/>
      <c r="P234" s="139"/>
      <c r="Q234" s="139"/>
      <c r="R234" s="139"/>
      <c r="S234" s="140"/>
      <c r="T234" s="317"/>
      <c r="U234" s="316"/>
      <c r="V234" s="315"/>
      <c r="W234" s="330"/>
      <c r="X234" s="330"/>
      <c r="Y234" s="330"/>
      <c r="Z234" s="330"/>
      <c r="AA234" s="330"/>
      <c r="AB234" s="330"/>
      <c r="AC234" s="330"/>
      <c r="AD234" s="330"/>
      <c r="AE234" s="330"/>
      <c r="AF234" s="330"/>
      <c r="AG234" s="330"/>
      <c r="AH234" s="330"/>
      <c r="AI234" s="315"/>
      <c r="AJ234" s="140"/>
      <c r="AK234" s="140"/>
      <c r="AL234" s="140"/>
      <c r="AM234" s="140"/>
      <c r="AN234" s="140"/>
      <c r="AO234" s="140"/>
      <c r="AP234" s="140"/>
      <c r="AQ234" s="140"/>
      <c r="AR234" s="140"/>
      <c r="AS234" s="140"/>
      <c r="AT234" s="140"/>
      <c r="AU234" s="140"/>
      <c r="AV234" s="140"/>
      <c r="AW234" s="140"/>
      <c r="AX234" s="140"/>
      <c r="AY234" s="140"/>
      <c r="AZ234" s="140"/>
      <c r="BA234" s="140"/>
      <c r="BB234" s="140"/>
      <c r="BC234" s="140"/>
      <c r="BD234" s="140"/>
      <c r="BE234" s="315"/>
      <c r="BF234" s="315"/>
      <c r="BG234" s="315"/>
      <c r="BH234" s="315"/>
      <c r="BI234" s="315"/>
      <c r="BJ234" s="315"/>
      <c r="BK234" s="315"/>
      <c r="BL234" s="315"/>
      <c r="BM234" s="315"/>
      <c r="BN234" s="315"/>
      <c r="BO234" s="315"/>
      <c r="BP234" s="315"/>
      <c r="BQ234" s="315"/>
      <c r="BR234" s="315"/>
      <c r="BS234" s="315"/>
      <c r="BT234" s="315"/>
      <c r="BU234" s="315"/>
      <c r="BV234" s="315"/>
      <c r="BW234" s="315"/>
      <c r="BX234" s="315"/>
      <c r="BY234" s="315"/>
    </row>
    <row r="235" spans="1:77" customFormat="1" ht="12.75">
      <c r="A235" s="139"/>
      <c r="B235" s="139"/>
      <c r="C235" s="139"/>
      <c r="D235" s="139"/>
      <c r="E235" s="139"/>
      <c r="F235" s="139"/>
      <c r="G235" s="139"/>
      <c r="H235" s="139"/>
      <c r="I235" s="197"/>
      <c r="J235" s="139"/>
      <c r="K235" s="139"/>
      <c r="L235" s="742"/>
      <c r="M235" s="742"/>
      <c r="N235" s="139"/>
      <c r="O235" s="139"/>
      <c r="P235" s="139"/>
      <c r="Q235" s="139"/>
      <c r="R235" s="139"/>
      <c r="S235" s="140"/>
      <c r="T235" s="317"/>
      <c r="U235" s="316"/>
      <c r="V235" s="315"/>
      <c r="W235" s="330"/>
      <c r="X235" s="330"/>
      <c r="Y235" s="330"/>
      <c r="Z235" s="330"/>
      <c r="AA235" s="330"/>
      <c r="AB235" s="330"/>
      <c r="AC235" s="330"/>
      <c r="AD235" s="330"/>
      <c r="AE235" s="330"/>
      <c r="AF235" s="330"/>
      <c r="AG235" s="330"/>
      <c r="AH235" s="330"/>
      <c r="AI235" s="315"/>
      <c r="AJ235" s="140"/>
      <c r="AK235" s="140"/>
      <c r="AL235" s="140"/>
      <c r="AM235" s="140"/>
      <c r="AN235" s="140"/>
      <c r="AO235" s="140"/>
      <c r="AP235" s="140"/>
      <c r="AQ235" s="140"/>
      <c r="AR235" s="140"/>
      <c r="AS235" s="140"/>
      <c r="AT235" s="140"/>
      <c r="AU235" s="140"/>
      <c r="AV235" s="140"/>
      <c r="AW235" s="140"/>
      <c r="AX235" s="140"/>
      <c r="AY235" s="140"/>
      <c r="AZ235" s="140"/>
      <c r="BA235" s="140"/>
      <c r="BB235" s="140"/>
      <c r="BC235" s="140"/>
      <c r="BD235" s="140"/>
      <c r="BE235" s="315"/>
      <c r="BF235" s="315"/>
      <c r="BG235" s="315"/>
      <c r="BH235" s="315"/>
      <c r="BI235" s="315"/>
      <c r="BJ235" s="315"/>
      <c r="BK235" s="315"/>
      <c r="BL235" s="315"/>
      <c r="BM235" s="315"/>
      <c r="BN235" s="315"/>
      <c r="BO235" s="315"/>
      <c r="BP235" s="315"/>
      <c r="BQ235" s="315"/>
      <c r="BR235" s="315"/>
      <c r="BS235" s="315"/>
      <c r="BT235" s="315"/>
      <c r="BU235" s="315"/>
      <c r="BV235" s="315"/>
      <c r="BW235" s="315"/>
      <c r="BX235" s="315"/>
      <c r="BY235" s="315"/>
    </row>
    <row r="236" spans="1:77" customFormat="1" ht="12.75">
      <c r="A236" s="139"/>
      <c r="B236" s="139"/>
      <c r="C236" s="139"/>
      <c r="D236" s="139"/>
      <c r="E236" s="139"/>
      <c r="F236" s="139"/>
      <c r="G236" s="139"/>
      <c r="H236" s="139"/>
      <c r="I236" s="197"/>
      <c r="J236" s="139"/>
      <c r="K236" s="139"/>
      <c r="L236" s="742"/>
      <c r="M236" s="742"/>
      <c r="N236" s="139"/>
      <c r="O236" s="139"/>
      <c r="P236" s="139"/>
      <c r="Q236" s="139"/>
      <c r="R236" s="139"/>
      <c r="S236" s="140"/>
      <c r="T236" s="317"/>
      <c r="U236" s="316"/>
      <c r="V236" s="315"/>
      <c r="W236" s="330"/>
      <c r="X236" s="330"/>
      <c r="Y236" s="330"/>
      <c r="Z236" s="330"/>
      <c r="AA236" s="330"/>
      <c r="AB236" s="330"/>
      <c r="AC236" s="330"/>
      <c r="AD236" s="330"/>
      <c r="AE236" s="330"/>
      <c r="AF236" s="330"/>
      <c r="AG236" s="330"/>
      <c r="AH236" s="330"/>
      <c r="AI236" s="315"/>
      <c r="AJ236" s="140"/>
      <c r="AK236" s="140"/>
      <c r="AL236" s="140"/>
      <c r="AM236" s="140"/>
      <c r="AN236" s="140"/>
      <c r="AO236" s="140"/>
      <c r="AP236" s="140"/>
      <c r="AQ236" s="140"/>
      <c r="AR236" s="140"/>
      <c r="AS236" s="140"/>
      <c r="AT236" s="140"/>
      <c r="AU236" s="140"/>
      <c r="AV236" s="140"/>
      <c r="AW236" s="140"/>
      <c r="AX236" s="140"/>
      <c r="AY236" s="140"/>
      <c r="AZ236" s="140"/>
      <c r="BA236" s="140"/>
      <c r="BB236" s="140"/>
      <c r="BC236" s="140"/>
      <c r="BD236" s="140"/>
      <c r="BE236" s="315"/>
      <c r="BF236" s="315"/>
      <c r="BG236" s="315"/>
      <c r="BH236" s="315"/>
      <c r="BI236" s="315"/>
      <c r="BJ236" s="315"/>
      <c r="BK236" s="315"/>
      <c r="BL236" s="315"/>
      <c r="BM236" s="315"/>
      <c r="BN236" s="315"/>
      <c r="BO236" s="315"/>
      <c r="BP236" s="315"/>
      <c r="BQ236" s="315"/>
      <c r="BR236" s="315"/>
      <c r="BS236" s="315"/>
      <c r="BT236" s="315"/>
      <c r="BU236" s="315"/>
      <c r="BV236" s="315"/>
      <c r="BW236" s="315"/>
      <c r="BX236" s="315"/>
      <c r="BY236" s="315"/>
    </row>
    <row r="237" spans="1:77" customFormat="1" ht="12.75">
      <c r="A237" s="139"/>
      <c r="B237" s="139"/>
      <c r="C237" s="139"/>
      <c r="D237" s="139"/>
      <c r="E237" s="139"/>
      <c r="F237" s="139"/>
      <c r="G237" s="139"/>
      <c r="H237" s="139"/>
      <c r="I237" s="197"/>
      <c r="J237" s="139"/>
      <c r="K237" s="139"/>
      <c r="L237" s="742"/>
      <c r="M237" s="742"/>
      <c r="N237" s="139"/>
      <c r="O237" s="139"/>
      <c r="P237" s="139"/>
      <c r="Q237" s="139"/>
      <c r="R237" s="139"/>
      <c r="S237" s="140"/>
      <c r="T237" s="317"/>
      <c r="U237" s="316"/>
      <c r="V237" s="315"/>
      <c r="W237" s="330"/>
      <c r="X237" s="330"/>
      <c r="Y237" s="330"/>
      <c r="Z237" s="330"/>
      <c r="AA237" s="330"/>
      <c r="AB237" s="330"/>
      <c r="AC237" s="330"/>
      <c r="AD237" s="330"/>
      <c r="AE237" s="330"/>
      <c r="AF237" s="330"/>
      <c r="AG237" s="330"/>
      <c r="AH237" s="330"/>
      <c r="AI237" s="315"/>
      <c r="AJ237" s="140"/>
      <c r="AK237" s="140"/>
      <c r="AL237" s="140"/>
      <c r="AM237" s="140"/>
      <c r="AN237" s="140"/>
      <c r="AO237" s="140"/>
      <c r="AP237" s="140"/>
      <c r="AQ237" s="140"/>
      <c r="AR237" s="140"/>
      <c r="AS237" s="140"/>
      <c r="AT237" s="140"/>
      <c r="AU237" s="140"/>
      <c r="AV237" s="140"/>
      <c r="AW237" s="140"/>
      <c r="AX237" s="140"/>
      <c r="AY237" s="140"/>
      <c r="AZ237" s="140"/>
      <c r="BA237" s="140"/>
      <c r="BB237" s="140"/>
      <c r="BC237" s="140"/>
      <c r="BD237" s="140"/>
      <c r="BE237" s="315"/>
      <c r="BF237" s="315"/>
      <c r="BG237" s="315"/>
      <c r="BH237" s="315"/>
      <c r="BI237" s="315"/>
      <c r="BJ237" s="315"/>
      <c r="BK237" s="315"/>
      <c r="BL237" s="315"/>
      <c r="BM237" s="315"/>
      <c r="BN237" s="315"/>
      <c r="BO237" s="315"/>
      <c r="BP237" s="315"/>
      <c r="BQ237" s="315"/>
      <c r="BR237" s="315"/>
      <c r="BS237" s="315"/>
      <c r="BT237" s="315"/>
      <c r="BU237" s="315"/>
      <c r="BV237" s="315"/>
      <c r="BW237" s="315"/>
      <c r="BX237" s="315"/>
      <c r="BY237" s="315"/>
    </row>
    <row r="238" spans="1:77" customFormat="1" ht="12.75">
      <c r="A238" s="139"/>
      <c r="B238" s="139"/>
      <c r="C238" s="139"/>
      <c r="D238" s="139"/>
      <c r="E238" s="139"/>
      <c r="F238" s="139"/>
      <c r="G238" s="139"/>
      <c r="H238" s="139"/>
      <c r="I238" s="197"/>
      <c r="J238" s="139"/>
      <c r="K238" s="139"/>
      <c r="L238" s="742"/>
      <c r="M238" s="742"/>
      <c r="N238" s="139"/>
      <c r="O238" s="139"/>
      <c r="P238" s="139"/>
      <c r="Q238" s="139"/>
      <c r="R238" s="139"/>
      <c r="S238" s="140"/>
      <c r="T238" s="317"/>
      <c r="U238" s="316"/>
      <c r="V238" s="315"/>
      <c r="W238" s="330"/>
      <c r="X238" s="330"/>
      <c r="Y238" s="330"/>
      <c r="Z238" s="330"/>
      <c r="AA238" s="330"/>
      <c r="AB238" s="330"/>
      <c r="AC238" s="330"/>
      <c r="AD238" s="330"/>
      <c r="AE238" s="330"/>
      <c r="AF238" s="330"/>
      <c r="AG238" s="330"/>
      <c r="AH238" s="330"/>
      <c r="AI238" s="315"/>
      <c r="AJ238" s="140"/>
      <c r="AK238" s="140"/>
      <c r="AL238" s="140"/>
      <c r="AM238" s="140"/>
      <c r="AN238" s="140"/>
      <c r="AO238" s="140"/>
      <c r="AP238" s="140"/>
      <c r="AQ238" s="140"/>
      <c r="AR238" s="140"/>
      <c r="AS238" s="140"/>
      <c r="AT238" s="140"/>
      <c r="AU238" s="140"/>
      <c r="AV238" s="140"/>
      <c r="AW238" s="140"/>
      <c r="AX238" s="140"/>
      <c r="AY238" s="140"/>
      <c r="AZ238" s="140"/>
      <c r="BA238" s="140"/>
      <c r="BB238" s="140"/>
      <c r="BC238" s="140"/>
      <c r="BD238" s="140"/>
      <c r="BE238" s="315"/>
      <c r="BF238" s="315"/>
      <c r="BG238" s="315"/>
      <c r="BH238" s="315"/>
      <c r="BI238" s="315"/>
      <c r="BJ238" s="315"/>
      <c r="BK238" s="315"/>
      <c r="BL238" s="315"/>
      <c r="BM238" s="315"/>
      <c r="BN238" s="315"/>
      <c r="BO238" s="315"/>
      <c r="BP238" s="315"/>
      <c r="BQ238" s="315"/>
      <c r="BR238" s="315"/>
      <c r="BS238" s="315"/>
      <c r="BT238" s="315"/>
      <c r="BU238" s="315"/>
      <c r="BV238" s="315"/>
      <c r="BW238" s="315"/>
      <c r="BX238" s="315"/>
      <c r="BY238" s="315"/>
    </row>
    <row r="239" spans="1:77" customFormat="1" ht="12.75">
      <c r="A239" s="139"/>
      <c r="B239" s="139"/>
      <c r="C239" s="139"/>
      <c r="D239" s="139"/>
      <c r="E239" s="139"/>
      <c r="F239" s="139"/>
      <c r="G239" s="139"/>
      <c r="H239" s="139"/>
      <c r="I239" s="197"/>
      <c r="J239" s="139"/>
      <c r="K239" s="139"/>
      <c r="L239" s="742"/>
      <c r="M239" s="742"/>
      <c r="N239" s="139"/>
      <c r="O239" s="139"/>
      <c r="P239" s="139"/>
      <c r="Q239" s="139"/>
      <c r="R239" s="139"/>
      <c r="S239" s="140"/>
      <c r="T239" s="317"/>
      <c r="U239" s="316"/>
      <c r="V239" s="315"/>
      <c r="W239" s="330"/>
      <c r="X239" s="330"/>
      <c r="Y239" s="330"/>
      <c r="Z239" s="330"/>
      <c r="AA239" s="330"/>
      <c r="AB239" s="330"/>
      <c r="AC239" s="330"/>
      <c r="AD239" s="330"/>
      <c r="AE239" s="330"/>
      <c r="AF239" s="330"/>
      <c r="AG239" s="330"/>
      <c r="AH239" s="330"/>
      <c r="AI239" s="315"/>
      <c r="AJ239" s="140"/>
      <c r="AK239" s="140"/>
      <c r="AL239" s="140"/>
      <c r="AM239" s="140"/>
      <c r="AN239" s="140"/>
      <c r="AO239" s="140"/>
      <c r="AP239" s="140"/>
      <c r="AQ239" s="140"/>
      <c r="AR239" s="140"/>
      <c r="AS239" s="140"/>
      <c r="AT239" s="140"/>
      <c r="AU239" s="140"/>
      <c r="AV239" s="140"/>
      <c r="AW239" s="140"/>
      <c r="AX239" s="140"/>
      <c r="AY239" s="140"/>
      <c r="AZ239" s="140"/>
      <c r="BA239" s="140"/>
      <c r="BB239" s="140"/>
      <c r="BC239" s="140"/>
      <c r="BD239" s="140"/>
      <c r="BE239" s="315"/>
      <c r="BF239" s="315"/>
      <c r="BG239" s="315"/>
      <c r="BH239" s="315"/>
      <c r="BI239" s="315"/>
      <c r="BJ239" s="315"/>
      <c r="BK239" s="315"/>
      <c r="BL239" s="315"/>
      <c r="BM239" s="315"/>
      <c r="BN239" s="315"/>
      <c r="BO239" s="315"/>
      <c r="BP239" s="315"/>
      <c r="BQ239" s="315"/>
      <c r="BR239" s="315"/>
      <c r="BS239" s="315"/>
      <c r="BT239" s="315"/>
      <c r="BU239" s="315"/>
      <c r="BV239" s="315"/>
      <c r="BW239" s="315"/>
      <c r="BX239" s="315"/>
      <c r="BY239" s="315"/>
    </row>
    <row r="240" spans="1:77" customFormat="1" ht="12.75">
      <c r="A240" s="139"/>
      <c r="B240" s="139"/>
      <c r="C240" s="139"/>
      <c r="D240" s="139"/>
      <c r="E240" s="139"/>
      <c r="F240" s="139"/>
      <c r="G240" s="139"/>
      <c r="H240" s="139"/>
      <c r="I240" s="197"/>
      <c r="J240" s="139"/>
      <c r="K240" s="139"/>
      <c r="L240" s="742"/>
      <c r="M240" s="742"/>
      <c r="N240" s="139"/>
      <c r="O240" s="139"/>
      <c r="P240" s="139"/>
      <c r="Q240" s="139"/>
      <c r="R240" s="139"/>
      <c r="S240" s="140"/>
      <c r="T240" s="316"/>
      <c r="U240" s="316"/>
      <c r="V240" s="315"/>
      <c r="W240" s="331"/>
      <c r="X240" s="331"/>
      <c r="Y240" s="331"/>
      <c r="Z240" s="331"/>
      <c r="AA240" s="331"/>
      <c r="AB240" s="331"/>
      <c r="AC240" s="331"/>
      <c r="AD240" s="331"/>
      <c r="AE240" s="331"/>
      <c r="AF240" s="331"/>
      <c r="AG240" s="331"/>
      <c r="AH240" s="331"/>
      <c r="AI240" s="315"/>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315"/>
      <c r="BF240" s="315"/>
      <c r="BG240" s="315"/>
      <c r="BH240" s="315"/>
      <c r="BI240" s="315"/>
      <c r="BJ240" s="315"/>
      <c r="BK240" s="315"/>
      <c r="BL240" s="315"/>
      <c r="BM240" s="315"/>
      <c r="BN240" s="315"/>
      <c r="BO240" s="315"/>
      <c r="BP240" s="315"/>
      <c r="BQ240" s="315"/>
      <c r="BR240" s="315"/>
      <c r="BS240" s="315"/>
      <c r="BT240" s="315"/>
      <c r="BU240" s="315"/>
      <c r="BV240" s="315"/>
      <c r="BW240" s="315"/>
      <c r="BX240" s="315"/>
      <c r="BY240" s="315"/>
    </row>
    <row r="241" spans="1:77" customFormat="1" ht="12.75">
      <c r="A241" s="139"/>
      <c r="B241" s="139"/>
      <c r="C241" s="139"/>
      <c r="D241" s="139"/>
      <c r="E241" s="139"/>
      <c r="F241" s="139"/>
      <c r="G241" s="139"/>
      <c r="H241" s="139"/>
      <c r="I241" s="197"/>
      <c r="J241" s="139"/>
      <c r="K241" s="139"/>
      <c r="L241" s="742"/>
      <c r="M241" s="742"/>
      <c r="N241" s="139"/>
      <c r="O241" s="139"/>
      <c r="P241" s="139"/>
      <c r="Q241" s="139"/>
      <c r="R241" s="139"/>
      <c r="S241" s="140"/>
      <c r="T241" s="317"/>
      <c r="U241" s="316"/>
      <c r="V241" s="315"/>
      <c r="W241" s="331"/>
      <c r="X241" s="331"/>
      <c r="Y241" s="331"/>
      <c r="Z241" s="331"/>
      <c r="AA241" s="331"/>
      <c r="AB241" s="331"/>
      <c r="AC241" s="331"/>
      <c r="AD241" s="331"/>
      <c r="AE241" s="331"/>
      <c r="AF241" s="331"/>
      <c r="AG241" s="331"/>
      <c r="AH241" s="331"/>
      <c r="AI241" s="315"/>
      <c r="AJ241" s="140"/>
      <c r="AK241" s="140"/>
      <c r="AL241" s="140"/>
      <c r="AM241" s="140"/>
      <c r="AN241" s="140"/>
      <c r="AO241" s="140"/>
      <c r="AP241" s="140"/>
      <c r="AQ241" s="140"/>
      <c r="AR241" s="140"/>
      <c r="AS241" s="140"/>
      <c r="AT241" s="140"/>
      <c r="AU241" s="140"/>
      <c r="AV241" s="140"/>
      <c r="AW241" s="140"/>
      <c r="AX241" s="140"/>
      <c r="AY241" s="140"/>
      <c r="AZ241" s="140"/>
      <c r="BA241" s="140"/>
      <c r="BB241" s="140"/>
      <c r="BC241" s="140"/>
      <c r="BD241" s="140"/>
      <c r="BE241" s="315"/>
      <c r="BF241" s="315"/>
      <c r="BG241" s="315"/>
      <c r="BH241" s="315"/>
      <c r="BI241" s="315"/>
      <c r="BJ241" s="315"/>
      <c r="BK241" s="315"/>
      <c r="BL241" s="315"/>
      <c r="BM241" s="315"/>
      <c r="BN241" s="315"/>
      <c r="BO241" s="315"/>
      <c r="BP241" s="315"/>
      <c r="BQ241" s="315"/>
      <c r="BR241" s="315"/>
      <c r="BS241" s="315"/>
      <c r="BT241" s="315"/>
      <c r="BU241" s="315"/>
      <c r="BV241" s="315"/>
      <c r="BW241" s="315"/>
      <c r="BX241" s="315"/>
      <c r="BY241" s="315"/>
    </row>
    <row r="242" spans="1:77" customFormat="1" ht="12.75">
      <c r="A242" s="139"/>
      <c r="B242" s="139"/>
      <c r="C242" s="139"/>
      <c r="D242" s="139"/>
      <c r="E242" s="139"/>
      <c r="F242" s="139"/>
      <c r="G242" s="139"/>
      <c r="H242" s="139"/>
      <c r="I242" s="197"/>
      <c r="J242" s="139"/>
      <c r="K242" s="139"/>
      <c r="L242" s="742"/>
      <c r="M242" s="742"/>
      <c r="N242" s="139"/>
      <c r="O242" s="139"/>
      <c r="P242" s="139"/>
      <c r="Q242" s="139"/>
      <c r="R242" s="139"/>
      <c r="S242" s="140"/>
      <c r="T242" s="317"/>
      <c r="U242" s="316"/>
      <c r="V242" s="315"/>
      <c r="W242" s="331"/>
      <c r="X242" s="331"/>
      <c r="Y242" s="331"/>
      <c r="Z242" s="331"/>
      <c r="AA242" s="331"/>
      <c r="AB242" s="331"/>
      <c r="AC242" s="331"/>
      <c r="AD242" s="331"/>
      <c r="AE242" s="331"/>
      <c r="AF242" s="331"/>
      <c r="AG242" s="331"/>
      <c r="AH242" s="331"/>
      <c r="AI242" s="315"/>
      <c r="AJ242" s="140"/>
      <c r="AK242" s="140"/>
      <c r="AL242" s="140"/>
      <c r="AM242" s="140"/>
      <c r="AN242" s="140"/>
      <c r="AO242" s="140"/>
      <c r="AP242" s="140"/>
      <c r="AQ242" s="140"/>
      <c r="AR242" s="140"/>
      <c r="AS242" s="140"/>
      <c r="AT242" s="140"/>
      <c r="AU242" s="140"/>
      <c r="AV242" s="140"/>
      <c r="AW242" s="140"/>
      <c r="AX242" s="140"/>
      <c r="AY242" s="140"/>
      <c r="AZ242" s="140"/>
      <c r="BA242" s="140"/>
      <c r="BB242" s="140"/>
      <c r="BC242" s="140"/>
      <c r="BD242" s="140"/>
      <c r="BE242" s="315"/>
      <c r="BF242" s="315"/>
      <c r="BG242" s="315"/>
      <c r="BH242" s="315"/>
      <c r="BI242" s="315"/>
      <c r="BJ242" s="315"/>
      <c r="BK242" s="315"/>
      <c r="BL242" s="315"/>
      <c r="BM242" s="315"/>
      <c r="BN242" s="315"/>
      <c r="BO242" s="315"/>
      <c r="BP242" s="315"/>
      <c r="BQ242" s="315"/>
      <c r="BR242" s="315"/>
      <c r="BS242" s="315"/>
      <c r="BT242" s="315"/>
      <c r="BU242" s="315"/>
      <c r="BV242" s="315"/>
      <c r="BW242" s="315"/>
      <c r="BX242" s="315"/>
      <c r="BY242" s="315"/>
    </row>
    <row r="243" spans="1:77" customFormat="1" ht="12.75">
      <c r="A243" s="139"/>
      <c r="B243" s="139"/>
      <c r="C243" s="139"/>
      <c r="D243" s="139"/>
      <c r="E243" s="139"/>
      <c r="F243" s="139"/>
      <c r="G243" s="139"/>
      <c r="H243" s="139"/>
      <c r="I243" s="197"/>
      <c r="J243" s="139"/>
      <c r="K243" s="139"/>
      <c r="L243" s="742"/>
      <c r="M243" s="742"/>
      <c r="N243" s="139"/>
      <c r="O243" s="139"/>
      <c r="P243" s="139"/>
      <c r="Q243" s="139"/>
      <c r="R243" s="139"/>
      <c r="S243" s="140"/>
      <c r="T243" s="317"/>
      <c r="U243" s="316"/>
      <c r="V243" s="315"/>
      <c r="W243" s="331"/>
      <c r="X243" s="331"/>
      <c r="Y243" s="331"/>
      <c r="Z243" s="331"/>
      <c r="AA243" s="331"/>
      <c r="AB243" s="331"/>
      <c r="AC243" s="331"/>
      <c r="AD243" s="331"/>
      <c r="AE243" s="331"/>
      <c r="AF243" s="331"/>
      <c r="AG243" s="331"/>
      <c r="AH243" s="331"/>
      <c r="AI243" s="315"/>
      <c r="AJ243" s="140"/>
      <c r="AK243" s="140"/>
      <c r="AL243" s="140"/>
      <c r="AM243" s="140"/>
      <c r="AN243" s="140"/>
      <c r="AO243" s="140"/>
      <c r="AP243" s="140"/>
      <c r="AQ243" s="140"/>
      <c r="AR243" s="140"/>
      <c r="AS243" s="140"/>
      <c r="AT243" s="140"/>
      <c r="AU243" s="140"/>
      <c r="AV243" s="140"/>
      <c r="AW243" s="140"/>
      <c r="AX243" s="140"/>
      <c r="AY243" s="140"/>
      <c r="AZ243" s="140"/>
      <c r="BA243" s="140"/>
      <c r="BB243" s="140"/>
      <c r="BC243" s="140"/>
      <c r="BD243" s="140"/>
      <c r="BE243" s="315"/>
      <c r="BF243" s="315"/>
      <c r="BG243" s="315"/>
      <c r="BH243" s="315"/>
      <c r="BI243" s="315"/>
      <c r="BJ243" s="315"/>
      <c r="BK243" s="315"/>
      <c r="BL243" s="315"/>
      <c r="BM243" s="315"/>
      <c r="BN243" s="315"/>
      <c r="BO243" s="315"/>
      <c r="BP243" s="315"/>
      <c r="BQ243" s="315"/>
      <c r="BR243" s="315"/>
      <c r="BS243" s="315"/>
      <c r="BT243" s="315"/>
      <c r="BU243" s="315"/>
      <c r="BV243" s="315"/>
      <c r="BW243" s="315"/>
      <c r="BX243" s="315"/>
      <c r="BY243" s="315"/>
    </row>
    <row r="244" spans="1:77" customFormat="1" ht="12.75">
      <c r="A244" s="139"/>
      <c r="B244" s="139"/>
      <c r="C244" s="139"/>
      <c r="D244" s="139"/>
      <c r="E244" s="139"/>
      <c r="F244" s="139"/>
      <c r="G244" s="139"/>
      <c r="H244" s="139"/>
      <c r="I244" s="197"/>
      <c r="J244" s="139"/>
      <c r="K244" s="139"/>
      <c r="L244" s="742"/>
      <c r="M244" s="742"/>
      <c r="N244" s="139"/>
      <c r="O244" s="139"/>
      <c r="P244" s="139"/>
      <c r="Q244" s="139"/>
      <c r="R244" s="139"/>
      <c r="S244" s="140"/>
      <c r="T244" s="317"/>
      <c r="U244" s="316"/>
      <c r="V244" s="315"/>
      <c r="W244" s="331"/>
      <c r="X244" s="331"/>
      <c r="Y244" s="331"/>
      <c r="Z244" s="331"/>
      <c r="AA244" s="331"/>
      <c r="AB244" s="331"/>
      <c r="AC244" s="331"/>
      <c r="AD244" s="331"/>
      <c r="AE244" s="331"/>
      <c r="AF244" s="331"/>
      <c r="AG244" s="331"/>
      <c r="AH244" s="331"/>
      <c r="AI244" s="315"/>
      <c r="AJ244" s="140"/>
      <c r="AK244" s="140"/>
      <c r="AL244" s="140"/>
      <c r="AM244" s="140"/>
      <c r="AN244" s="140"/>
      <c r="AO244" s="140"/>
      <c r="AP244" s="140"/>
      <c r="AQ244" s="140"/>
      <c r="AR244" s="140"/>
      <c r="AS244" s="140"/>
      <c r="AT244" s="140"/>
      <c r="AU244" s="140"/>
      <c r="AV244" s="140"/>
      <c r="AW244" s="140"/>
      <c r="AX244" s="140"/>
      <c r="AY244" s="140"/>
      <c r="AZ244" s="140"/>
      <c r="BA244" s="140"/>
      <c r="BB244" s="140"/>
      <c r="BC244" s="140"/>
      <c r="BD244" s="140"/>
      <c r="BE244" s="315"/>
      <c r="BF244" s="315"/>
      <c r="BG244" s="315"/>
      <c r="BH244" s="315"/>
      <c r="BI244" s="315"/>
      <c r="BJ244" s="315"/>
      <c r="BK244" s="315"/>
      <c r="BL244" s="315"/>
      <c r="BM244" s="315"/>
      <c r="BN244" s="315"/>
      <c r="BO244" s="315"/>
      <c r="BP244" s="315"/>
      <c r="BQ244" s="315"/>
      <c r="BR244" s="315"/>
      <c r="BS244" s="315"/>
      <c r="BT244" s="315"/>
      <c r="BU244" s="315"/>
      <c r="BV244" s="315"/>
      <c r="BW244" s="315"/>
      <c r="BX244" s="315"/>
      <c r="BY244" s="315"/>
    </row>
    <row r="245" spans="1:77" customFormat="1" ht="12.75">
      <c r="A245" s="139"/>
      <c r="B245" s="139"/>
      <c r="C245" s="139"/>
      <c r="D245" s="139"/>
      <c r="E245" s="139"/>
      <c r="F245" s="139"/>
      <c r="G245" s="139"/>
      <c r="H245" s="139"/>
      <c r="I245" s="197"/>
      <c r="J245" s="139"/>
      <c r="K245" s="139"/>
      <c r="L245" s="742"/>
      <c r="M245" s="742"/>
      <c r="N245" s="139"/>
      <c r="O245" s="139"/>
      <c r="P245" s="139"/>
      <c r="Q245" s="139"/>
      <c r="R245" s="139"/>
      <c r="S245" s="140"/>
      <c r="T245" s="317"/>
      <c r="U245" s="316"/>
      <c r="V245" s="315"/>
      <c r="W245" s="331"/>
      <c r="X245" s="331"/>
      <c r="Y245" s="331"/>
      <c r="Z245" s="331"/>
      <c r="AA245" s="331"/>
      <c r="AB245" s="331"/>
      <c r="AC245" s="331"/>
      <c r="AD245" s="331"/>
      <c r="AE245" s="331"/>
      <c r="AF245" s="331"/>
      <c r="AG245" s="331"/>
      <c r="AH245" s="331"/>
      <c r="AI245" s="315"/>
      <c r="AJ245" s="140"/>
      <c r="AK245" s="140"/>
      <c r="AL245" s="140"/>
      <c r="AM245" s="140"/>
      <c r="AN245" s="140"/>
      <c r="AO245" s="140"/>
      <c r="AP245" s="140"/>
      <c r="AQ245" s="140"/>
      <c r="AR245" s="140"/>
      <c r="AS245" s="140"/>
      <c r="AT245" s="140"/>
      <c r="AU245" s="140"/>
      <c r="AV245" s="140"/>
      <c r="AW245" s="140"/>
      <c r="AX245" s="140"/>
      <c r="AY245" s="140"/>
      <c r="AZ245" s="140"/>
      <c r="BA245" s="140"/>
      <c r="BB245" s="140"/>
      <c r="BC245" s="140"/>
      <c r="BD245" s="140"/>
      <c r="BE245" s="315"/>
      <c r="BF245" s="315"/>
      <c r="BG245" s="315"/>
      <c r="BH245" s="315"/>
      <c r="BI245" s="315"/>
      <c r="BJ245" s="315"/>
      <c r="BK245" s="315"/>
      <c r="BL245" s="315"/>
      <c r="BM245" s="315"/>
      <c r="BN245" s="315"/>
      <c r="BO245" s="315"/>
      <c r="BP245" s="315"/>
      <c r="BQ245" s="315"/>
      <c r="BR245" s="315"/>
      <c r="BS245" s="315"/>
      <c r="BT245" s="315"/>
      <c r="BU245" s="315"/>
      <c r="BV245" s="315"/>
      <c r="BW245" s="315"/>
      <c r="BX245" s="315"/>
      <c r="BY245" s="315"/>
    </row>
    <row r="246" spans="1:77" customFormat="1" ht="12.75">
      <c r="A246" s="139"/>
      <c r="B246" s="139"/>
      <c r="C246" s="139"/>
      <c r="D246" s="139"/>
      <c r="E246" s="139"/>
      <c r="F246" s="139"/>
      <c r="G246" s="139"/>
      <c r="H246" s="139"/>
      <c r="I246" s="197"/>
      <c r="J246" s="139"/>
      <c r="K246" s="139"/>
      <c r="L246" s="742"/>
      <c r="M246" s="742"/>
      <c r="N246" s="139"/>
      <c r="O246" s="139"/>
      <c r="P246" s="139"/>
      <c r="Q246" s="139"/>
      <c r="R246" s="139"/>
      <c r="S246" s="140"/>
      <c r="T246" s="317"/>
      <c r="U246" s="316"/>
      <c r="V246" s="315"/>
      <c r="W246" s="331"/>
      <c r="X246" s="331"/>
      <c r="Y246" s="331"/>
      <c r="Z246" s="331"/>
      <c r="AA246" s="331"/>
      <c r="AB246" s="331"/>
      <c r="AC246" s="331"/>
      <c r="AD246" s="331"/>
      <c r="AE246" s="331"/>
      <c r="AF246" s="331"/>
      <c r="AG246" s="331"/>
      <c r="AH246" s="331"/>
      <c r="AI246" s="315"/>
      <c r="AJ246" s="140"/>
      <c r="AK246" s="140"/>
      <c r="AL246" s="140"/>
      <c r="AM246" s="140"/>
      <c r="AN246" s="140"/>
      <c r="AO246" s="140"/>
      <c r="AP246" s="140"/>
      <c r="AQ246" s="140"/>
      <c r="AR246" s="140"/>
      <c r="AS246" s="140"/>
      <c r="AT246" s="140"/>
      <c r="AU246" s="140"/>
      <c r="AV246" s="140"/>
      <c r="AW246" s="140"/>
      <c r="AX246" s="140"/>
      <c r="AY246" s="140"/>
      <c r="AZ246" s="140"/>
      <c r="BA246" s="140"/>
      <c r="BB246" s="140"/>
      <c r="BC246" s="140"/>
      <c r="BD246" s="140"/>
      <c r="BE246" s="315"/>
      <c r="BF246" s="315"/>
      <c r="BG246" s="315"/>
      <c r="BH246" s="315"/>
      <c r="BI246" s="315"/>
      <c r="BJ246" s="315"/>
      <c r="BK246" s="315"/>
      <c r="BL246" s="315"/>
      <c r="BM246" s="315"/>
      <c r="BN246" s="315"/>
      <c r="BO246" s="315"/>
      <c r="BP246" s="315"/>
      <c r="BQ246" s="315"/>
      <c r="BR246" s="315"/>
      <c r="BS246" s="315"/>
      <c r="BT246" s="315"/>
      <c r="BU246" s="315"/>
      <c r="BV246" s="315"/>
      <c r="BW246" s="315"/>
      <c r="BX246" s="315"/>
      <c r="BY246" s="315"/>
    </row>
    <row r="247" spans="1:77" customFormat="1" ht="12.75">
      <c r="A247" s="139"/>
      <c r="B247" s="139"/>
      <c r="C247" s="139"/>
      <c r="D247" s="139"/>
      <c r="E247" s="139"/>
      <c r="F247" s="139"/>
      <c r="G247" s="139"/>
      <c r="H247" s="139"/>
      <c r="I247" s="197"/>
      <c r="J247" s="139"/>
      <c r="K247" s="139"/>
      <c r="L247" s="742"/>
      <c r="M247" s="742"/>
      <c r="N247" s="139"/>
      <c r="O247" s="139"/>
      <c r="P247" s="139"/>
      <c r="Q247" s="139"/>
      <c r="R247" s="139"/>
      <c r="S247" s="140"/>
      <c r="T247" s="317"/>
      <c r="U247" s="316"/>
      <c r="V247" s="315"/>
      <c r="W247" s="331"/>
      <c r="X247" s="331"/>
      <c r="Y247" s="331"/>
      <c r="Z247" s="331"/>
      <c r="AA247" s="331"/>
      <c r="AB247" s="331"/>
      <c r="AC247" s="331"/>
      <c r="AD247" s="331"/>
      <c r="AE247" s="331"/>
      <c r="AF247" s="331"/>
      <c r="AG247" s="331"/>
      <c r="AH247" s="331"/>
      <c r="AI247" s="315"/>
      <c r="AJ247" s="140"/>
      <c r="AK247" s="140"/>
      <c r="AL247" s="140"/>
      <c r="AM247" s="140"/>
      <c r="AN247" s="140"/>
      <c r="AO247" s="140"/>
      <c r="AP247" s="140"/>
      <c r="AQ247" s="140"/>
      <c r="AR247" s="140"/>
      <c r="AS247" s="140"/>
      <c r="AT247" s="140"/>
      <c r="AU247" s="140"/>
      <c r="AV247" s="140"/>
      <c r="AW247" s="140"/>
      <c r="AX247" s="140"/>
      <c r="AY247" s="140"/>
      <c r="AZ247" s="140"/>
      <c r="BA247" s="140"/>
      <c r="BB247" s="140"/>
      <c r="BC247" s="140"/>
      <c r="BD247" s="140"/>
      <c r="BE247" s="315"/>
      <c r="BF247" s="315"/>
      <c r="BG247" s="315"/>
      <c r="BH247" s="315"/>
      <c r="BI247" s="315"/>
      <c r="BJ247" s="315"/>
      <c r="BK247" s="315"/>
      <c r="BL247" s="315"/>
      <c r="BM247" s="315"/>
      <c r="BN247" s="315"/>
      <c r="BO247" s="315"/>
      <c r="BP247" s="315"/>
      <c r="BQ247" s="315"/>
      <c r="BR247" s="315"/>
      <c r="BS247" s="315"/>
      <c r="BT247" s="315"/>
      <c r="BU247" s="315"/>
      <c r="BV247" s="315"/>
      <c r="BW247" s="315"/>
      <c r="BX247" s="315"/>
      <c r="BY247" s="315"/>
    </row>
    <row r="248" spans="1:77" customFormat="1" ht="12.75">
      <c r="A248" s="139"/>
      <c r="B248" s="139"/>
      <c r="C248" s="139"/>
      <c r="D248" s="139"/>
      <c r="E248" s="139"/>
      <c r="F248" s="139"/>
      <c r="G248" s="139"/>
      <c r="H248" s="139"/>
      <c r="I248" s="197"/>
      <c r="J248" s="139"/>
      <c r="K248" s="139"/>
      <c r="L248" s="742"/>
      <c r="M248" s="742"/>
      <c r="N248" s="139"/>
      <c r="O248" s="139"/>
      <c r="P248" s="139"/>
      <c r="Q248" s="139"/>
      <c r="R248" s="139"/>
      <c r="S248" s="140"/>
      <c r="T248" s="317"/>
      <c r="U248" s="316"/>
      <c r="V248" s="315"/>
      <c r="W248" s="331"/>
      <c r="X248" s="331"/>
      <c r="Y248" s="331"/>
      <c r="Z248" s="331"/>
      <c r="AA248" s="331"/>
      <c r="AB248" s="331"/>
      <c r="AC248" s="331"/>
      <c r="AD248" s="331"/>
      <c r="AE248" s="331"/>
      <c r="AF248" s="331"/>
      <c r="AG248" s="331"/>
      <c r="AH248" s="331"/>
      <c r="AI248" s="315"/>
      <c r="AJ248" s="140"/>
      <c r="AK248" s="140"/>
      <c r="AL248" s="140"/>
      <c r="AM248" s="140"/>
      <c r="AN248" s="140"/>
      <c r="AO248" s="140"/>
      <c r="AP248" s="140"/>
      <c r="AQ248" s="140"/>
      <c r="AR248" s="140"/>
      <c r="AS248" s="140"/>
      <c r="AT248" s="140"/>
      <c r="AU248" s="140"/>
      <c r="AV248" s="140"/>
      <c r="AW248" s="140"/>
      <c r="AX248" s="140"/>
      <c r="AY248" s="140"/>
      <c r="AZ248" s="140"/>
      <c r="BA248" s="140"/>
      <c r="BB248" s="140"/>
      <c r="BC248" s="140"/>
      <c r="BD248" s="140"/>
      <c r="BE248" s="315"/>
      <c r="BF248" s="315"/>
      <c r="BG248" s="315"/>
      <c r="BH248" s="315"/>
      <c r="BI248" s="315"/>
      <c r="BJ248" s="315"/>
      <c r="BK248" s="315"/>
      <c r="BL248" s="315"/>
      <c r="BM248" s="315"/>
      <c r="BN248" s="315"/>
      <c r="BO248" s="315"/>
      <c r="BP248" s="315"/>
      <c r="BQ248" s="315"/>
      <c r="BR248" s="315"/>
      <c r="BS248" s="315"/>
      <c r="BT248" s="315"/>
      <c r="BU248" s="315"/>
      <c r="BV248" s="315"/>
      <c r="BW248" s="315"/>
      <c r="BX248" s="315"/>
      <c r="BY248" s="315"/>
    </row>
    <row r="249" spans="1:77" customFormat="1" ht="12.75">
      <c r="A249" s="139"/>
      <c r="B249" s="139"/>
      <c r="C249" s="139"/>
      <c r="D249" s="139"/>
      <c r="E249" s="139"/>
      <c r="F249" s="139"/>
      <c r="G249" s="139"/>
      <c r="H249" s="139"/>
      <c r="I249" s="197"/>
      <c r="J249" s="139"/>
      <c r="K249" s="139"/>
      <c r="L249" s="742"/>
      <c r="M249" s="742"/>
      <c r="N249" s="139"/>
      <c r="O249" s="139"/>
      <c r="P249" s="139"/>
      <c r="Q249" s="139"/>
      <c r="R249" s="139"/>
      <c r="S249" s="140"/>
      <c r="T249" s="317"/>
      <c r="U249" s="316"/>
      <c r="V249" s="315"/>
      <c r="W249" s="331"/>
      <c r="X249" s="331"/>
      <c r="Y249" s="331"/>
      <c r="Z249" s="331"/>
      <c r="AA249" s="331"/>
      <c r="AB249" s="331"/>
      <c r="AC249" s="331"/>
      <c r="AD249" s="331"/>
      <c r="AE249" s="331"/>
      <c r="AF249" s="331"/>
      <c r="AG249" s="331"/>
      <c r="AH249" s="331"/>
      <c r="AI249" s="315"/>
      <c r="AJ249" s="140"/>
      <c r="AK249" s="140"/>
      <c r="AL249" s="140"/>
      <c r="AM249" s="140"/>
      <c r="AN249" s="140"/>
      <c r="AO249" s="140"/>
      <c r="AP249" s="140"/>
      <c r="AQ249" s="140"/>
      <c r="AR249" s="140"/>
      <c r="AS249" s="140"/>
      <c r="AT249" s="140"/>
      <c r="AU249" s="140"/>
      <c r="AV249" s="140"/>
      <c r="AW249" s="140"/>
      <c r="AX249" s="140"/>
      <c r="AY249" s="140"/>
      <c r="AZ249" s="140"/>
      <c r="BA249" s="140"/>
      <c r="BB249" s="140"/>
      <c r="BC249" s="140"/>
      <c r="BD249" s="140"/>
      <c r="BE249" s="315"/>
      <c r="BF249" s="315"/>
      <c r="BG249" s="315"/>
      <c r="BH249" s="315"/>
      <c r="BI249" s="315"/>
      <c r="BJ249" s="315"/>
      <c r="BK249" s="315"/>
      <c r="BL249" s="315"/>
      <c r="BM249" s="315"/>
      <c r="BN249" s="315"/>
      <c r="BO249" s="315"/>
      <c r="BP249" s="315"/>
      <c r="BQ249" s="315"/>
      <c r="BR249" s="315"/>
      <c r="BS249" s="315"/>
      <c r="BT249" s="315"/>
      <c r="BU249" s="315"/>
      <c r="BV249" s="315"/>
      <c r="BW249" s="315"/>
      <c r="BX249" s="315"/>
      <c r="BY249" s="315"/>
    </row>
    <row r="250" spans="1:77" customFormat="1" ht="12.75">
      <c r="A250" s="139"/>
      <c r="B250" s="139"/>
      <c r="C250" s="139"/>
      <c r="D250" s="139"/>
      <c r="E250" s="139"/>
      <c r="F250" s="139"/>
      <c r="G250" s="139"/>
      <c r="H250" s="139"/>
      <c r="I250" s="197"/>
      <c r="J250" s="139"/>
      <c r="K250" s="139"/>
      <c r="L250" s="742"/>
      <c r="M250" s="742"/>
      <c r="N250" s="139"/>
      <c r="O250" s="139"/>
      <c r="P250" s="139"/>
      <c r="Q250" s="139"/>
      <c r="R250" s="139"/>
      <c r="S250" s="140"/>
      <c r="T250" s="317"/>
      <c r="U250" s="316"/>
      <c r="V250" s="315"/>
      <c r="W250" s="331"/>
      <c r="X250" s="331"/>
      <c r="Y250" s="331"/>
      <c r="Z250" s="331"/>
      <c r="AA250" s="331"/>
      <c r="AB250" s="331"/>
      <c r="AC250" s="331"/>
      <c r="AD250" s="331"/>
      <c r="AE250" s="331"/>
      <c r="AF250" s="331"/>
      <c r="AG250" s="331"/>
      <c r="AH250" s="331"/>
      <c r="AI250" s="315"/>
      <c r="AJ250" s="140"/>
      <c r="AK250" s="140"/>
      <c r="AL250" s="140"/>
      <c r="AM250" s="140"/>
      <c r="AN250" s="140"/>
      <c r="AO250" s="140"/>
      <c r="AP250" s="140"/>
      <c r="AQ250" s="140"/>
      <c r="AR250" s="140"/>
      <c r="AS250" s="140"/>
      <c r="AT250" s="140"/>
      <c r="AU250" s="140"/>
      <c r="AV250" s="140"/>
      <c r="AW250" s="140"/>
      <c r="AX250" s="140"/>
      <c r="AY250" s="140"/>
      <c r="AZ250" s="140"/>
      <c r="BA250" s="140"/>
      <c r="BB250" s="140"/>
      <c r="BC250" s="140"/>
      <c r="BD250" s="140"/>
      <c r="BE250" s="315"/>
      <c r="BF250" s="315"/>
      <c r="BG250" s="315"/>
      <c r="BH250" s="315"/>
      <c r="BI250" s="315"/>
      <c r="BJ250" s="315"/>
      <c r="BK250" s="315"/>
      <c r="BL250" s="315"/>
      <c r="BM250" s="315"/>
      <c r="BN250" s="315"/>
      <c r="BO250" s="315"/>
      <c r="BP250" s="315"/>
      <c r="BQ250" s="315"/>
      <c r="BR250" s="315"/>
      <c r="BS250" s="315"/>
      <c r="BT250" s="315"/>
      <c r="BU250" s="315"/>
      <c r="BV250" s="315"/>
      <c r="BW250" s="315"/>
      <c r="BX250" s="315"/>
      <c r="BY250" s="315"/>
    </row>
    <row r="251" spans="1:77" customFormat="1" ht="12.75">
      <c r="A251" s="139"/>
      <c r="B251" s="139"/>
      <c r="C251" s="139"/>
      <c r="D251" s="139"/>
      <c r="E251" s="139"/>
      <c r="F251" s="139"/>
      <c r="G251" s="139"/>
      <c r="H251" s="139"/>
      <c r="I251" s="197"/>
      <c r="J251" s="139"/>
      <c r="K251" s="139"/>
      <c r="L251" s="742"/>
      <c r="M251" s="742"/>
      <c r="N251" s="139"/>
      <c r="O251" s="139"/>
      <c r="P251" s="139"/>
      <c r="Q251" s="139"/>
      <c r="R251" s="139"/>
      <c r="S251" s="140"/>
      <c r="T251" s="317"/>
      <c r="U251" s="316"/>
      <c r="V251" s="315"/>
      <c r="W251" s="331"/>
      <c r="X251" s="331"/>
      <c r="Y251" s="331"/>
      <c r="Z251" s="331"/>
      <c r="AA251" s="331"/>
      <c r="AB251" s="331"/>
      <c r="AC251" s="331"/>
      <c r="AD251" s="331"/>
      <c r="AE251" s="331"/>
      <c r="AF251" s="331"/>
      <c r="AG251" s="331"/>
      <c r="AH251" s="331"/>
      <c r="AI251" s="315"/>
      <c r="AJ251" s="140"/>
      <c r="AK251" s="140"/>
      <c r="AL251" s="140"/>
      <c r="AM251" s="140"/>
      <c r="AN251" s="140"/>
      <c r="AO251" s="140"/>
      <c r="AP251" s="140"/>
      <c r="AQ251" s="140"/>
      <c r="AR251" s="140"/>
      <c r="AS251" s="140"/>
      <c r="AT251" s="140"/>
      <c r="AU251" s="140"/>
      <c r="AV251" s="140"/>
      <c r="AW251" s="140"/>
      <c r="AX251" s="140"/>
      <c r="AY251" s="140"/>
      <c r="AZ251" s="140"/>
      <c r="BA251" s="140"/>
      <c r="BB251" s="140"/>
      <c r="BC251" s="140"/>
      <c r="BD251" s="140"/>
      <c r="BE251" s="315"/>
      <c r="BF251" s="315"/>
      <c r="BG251" s="315"/>
      <c r="BH251" s="315"/>
      <c r="BI251" s="315"/>
      <c r="BJ251" s="315"/>
      <c r="BK251" s="315"/>
      <c r="BL251" s="315"/>
      <c r="BM251" s="315"/>
      <c r="BN251" s="315"/>
      <c r="BO251" s="315"/>
      <c r="BP251" s="315"/>
      <c r="BQ251" s="315"/>
      <c r="BR251" s="315"/>
      <c r="BS251" s="315"/>
      <c r="BT251" s="315"/>
      <c r="BU251" s="315"/>
      <c r="BV251" s="315"/>
      <c r="BW251" s="315"/>
      <c r="BX251" s="315"/>
      <c r="BY251" s="315"/>
    </row>
    <row r="252" spans="1:77" customFormat="1" ht="12.75">
      <c r="A252" s="139"/>
      <c r="B252" s="139"/>
      <c r="C252" s="139"/>
      <c r="D252" s="139"/>
      <c r="E252" s="139"/>
      <c r="F252" s="139"/>
      <c r="G252" s="139"/>
      <c r="H252" s="139"/>
      <c r="I252" s="197"/>
      <c r="J252" s="139"/>
      <c r="K252" s="139"/>
      <c r="L252" s="742"/>
      <c r="M252" s="742"/>
      <c r="N252" s="139"/>
      <c r="O252" s="139"/>
      <c r="P252" s="139"/>
      <c r="Q252" s="139"/>
      <c r="R252" s="139"/>
      <c r="S252" s="140"/>
      <c r="T252" s="317"/>
      <c r="U252" s="316"/>
      <c r="V252" s="315"/>
      <c r="W252" s="331"/>
      <c r="X252" s="331"/>
      <c r="Y252" s="331"/>
      <c r="Z252" s="331"/>
      <c r="AA252" s="331"/>
      <c r="AB252" s="331"/>
      <c r="AC252" s="331"/>
      <c r="AD252" s="331"/>
      <c r="AE252" s="331"/>
      <c r="AF252" s="331"/>
      <c r="AG252" s="331"/>
      <c r="AH252" s="331"/>
      <c r="AI252" s="315"/>
      <c r="AJ252" s="140"/>
      <c r="AK252" s="140"/>
      <c r="AL252" s="140"/>
      <c r="AM252" s="140"/>
      <c r="AN252" s="140"/>
      <c r="AO252" s="140"/>
      <c r="AP252" s="140"/>
      <c r="AQ252" s="140"/>
      <c r="AR252" s="140"/>
      <c r="AS252" s="140"/>
      <c r="AT252" s="140"/>
      <c r="AU252" s="140"/>
      <c r="AV252" s="140"/>
      <c r="AW252" s="140"/>
      <c r="AX252" s="140"/>
      <c r="AY252" s="140"/>
      <c r="AZ252" s="140"/>
      <c r="BA252" s="140"/>
      <c r="BB252" s="140"/>
      <c r="BC252" s="140"/>
      <c r="BD252" s="140"/>
      <c r="BE252" s="315"/>
      <c r="BF252" s="315"/>
      <c r="BG252" s="315"/>
      <c r="BH252" s="315"/>
      <c r="BI252" s="315"/>
      <c r="BJ252" s="315"/>
      <c r="BK252" s="315"/>
      <c r="BL252" s="315"/>
      <c r="BM252" s="315"/>
      <c r="BN252" s="315"/>
      <c r="BO252" s="315"/>
      <c r="BP252" s="315"/>
      <c r="BQ252" s="315"/>
      <c r="BR252" s="315"/>
      <c r="BS252" s="315"/>
      <c r="BT252" s="315"/>
      <c r="BU252" s="315"/>
      <c r="BV252" s="315"/>
      <c r="BW252" s="315"/>
      <c r="BX252" s="315"/>
      <c r="BY252" s="315"/>
    </row>
    <row r="253" spans="1:77" customFormat="1" ht="12.75">
      <c r="A253" s="139"/>
      <c r="B253" s="139"/>
      <c r="C253" s="139"/>
      <c r="D253" s="139"/>
      <c r="E253" s="139"/>
      <c r="F253" s="139"/>
      <c r="G253" s="139"/>
      <c r="H253" s="139"/>
      <c r="I253" s="197"/>
      <c r="J253" s="139"/>
      <c r="K253" s="139"/>
      <c r="L253" s="742"/>
      <c r="M253" s="742"/>
      <c r="N253" s="139"/>
      <c r="O253" s="139"/>
      <c r="P253" s="139"/>
      <c r="Q253" s="139"/>
      <c r="R253" s="139"/>
      <c r="S253" s="140"/>
      <c r="T253" s="317"/>
      <c r="U253" s="316"/>
      <c r="V253" s="315"/>
      <c r="W253" s="331"/>
      <c r="X253" s="331"/>
      <c r="Y253" s="331"/>
      <c r="Z253" s="331"/>
      <c r="AA253" s="331"/>
      <c r="AB253" s="331"/>
      <c r="AC253" s="331"/>
      <c r="AD253" s="331"/>
      <c r="AE253" s="331"/>
      <c r="AF253" s="331"/>
      <c r="AG253" s="331"/>
      <c r="AH253" s="331"/>
      <c r="AI253" s="315"/>
      <c r="AJ253" s="140"/>
      <c r="AK253" s="140"/>
      <c r="AL253" s="140"/>
      <c r="AM253" s="140"/>
      <c r="AN253" s="140"/>
      <c r="AO253" s="140"/>
      <c r="AP253" s="140"/>
      <c r="AQ253" s="140"/>
      <c r="AR253" s="140"/>
      <c r="AS253" s="140"/>
      <c r="AT253" s="140"/>
      <c r="AU253" s="140"/>
      <c r="AV253" s="140"/>
      <c r="AW253" s="140"/>
      <c r="AX253" s="140"/>
      <c r="AY253" s="140"/>
      <c r="AZ253" s="140"/>
      <c r="BA253" s="140"/>
      <c r="BB253" s="140"/>
      <c r="BC253" s="140"/>
      <c r="BD253" s="140"/>
      <c r="BE253" s="315"/>
      <c r="BF253" s="315"/>
      <c r="BG253" s="315"/>
      <c r="BH253" s="315"/>
      <c r="BI253" s="315"/>
      <c r="BJ253" s="315"/>
      <c r="BK253" s="315"/>
      <c r="BL253" s="315"/>
      <c r="BM253" s="315"/>
      <c r="BN253" s="315"/>
      <c r="BO253" s="315"/>
      <c r="BP253" s="315"/>
      <c r="BQ253" s="315"/>
      <c r="BR253" s="315"/>
      <c r="BS253" s="315"/>
      <c r="BT253" s="315"/>
      <c r="BU253" s="315"/>
      <c r="BV253" s="315"/>
      <c r="BW253" s="315"/>
      <c r="BX253" s="315"/>
      <c r="BY253" s="315"/>
    </row>
    <row r="254" spans="1:77" customFormat="1" ht="12.75">
      <c r="A254" s="139"/>
      <c r="B254" s="139"/>
      <c r="C254" s="139"/>
      <c r="D254" s="139"/>
      <c r="E254" s="139"/>
      <c r="F254" s="139"/>
      <c r="G254" s="139"/>
      <c r="H254" s="139"/>
      <c r="I254" s="197"/>
      <c r="J254" s="139"/>
      <c r="K254" s="139"/>
      <c r="L254" s="742"/>
      <c r="M254" s="742"/>
      <c r="N254" s="139"/>
      <c r="O254" s="139"/>
      <c r="P254" s="139"/>
      <c r="Q254" s="139"/>
      <c r="R254" s="139"/>
      <c r="S254" s="140"/>
      <c r="T254" s="317"/>
      <c r="U254" s="316"/>
      <c r="V254" s="315"/>
      <c r="W254" s="331"/>
      <c r="X254" s="331"/>
      <c r="Y254" s="331"/>
      <c r="Z254" s="331"/>
      <c r="AA254" s="331"/>
      <c r="AB254" s="331"/>
      <c r="AC254" s="331"/>
      <c r="AD254" s="331"/>
      <c r="AE254" s="331"/>
      <c r="AF254" s="331"/>
      <c r="AG254" s="331"/>
      <c r="AH254" s="331"/>
      <c r="AI254" s="315"/>
      <c r="AJ254" s="140"/>
      <c r="AK254" s="140"/>
      <c r="AL254" s="140"/>
      <c r="AM254" s="140"/>
      <c r="AN254" s="140"/>
      <c r="AO254" s="140"/>
      <c r="AP254" s="140"/>
      <c r="AQ254" s="140"/>
      <c r="AR254" s="140"/>
      <c r="AS254" s="140"/>
      <c r="AT254" s="140"/>
      <c r="AU254" s="140"/>
      <c r="AV254" s="140"/>
      <c r="AW254" s="140"/>
      <c r="AX254" s="140"/>
      <c r="AY254" s="140"/>
      <c r="AZ254" s="140"/>
      <c r="BA254" s="140"/>
      <c r="BB254" s="140"/>
      <c r="BC254" s="140"/>
      <c r="BD254" s="140"/>
      <c r="BE254" s="315"/>
      <c r="BF254" s="315"/>
      <c r="BG254" s="315"/>
      <c r="BH254" s="315"/>
      <c r="BI254" s="315"/>
      <c r="BJ254" s="315"/>
      <c r="BK254" s="315"/>
      <c r="BL254" s="315"/>
      <c r="BM254" s="315"/>
      <c r="BN254" s="315"/>
      <c r="BO254" s="315"/>
      <c r="BP254" s="315"/>
      <c r="BQ254" s="315"/>
      <c r="BR254" s="315"/>
      <c r="BS254" s="315"/>
      <c r="BT254" s="315"/>
      <c r="BU254" s="315"/>
      <c r="BV254" s="315"/>
      <c r="BW254" s="315"/>
      <c r="BX254" s="315"/>
      <c r="BY254" s="315"/>
    </row>
    <row r="255" spans="1:77" customFormat="1" ht="12.75">
      <c r="A255" s="139"/>
      <c r="B255" s="139"/>
      <c r="C255" s="139"/>
      <c r="D255" s="139"/>
      <c r="E255" s="139"/>
      <c r="F255" s="139"/>
      <c r="G255" s="139"/>
      <c r="H255" s="139"/>
      <c r="I255" s="197"/>
      <c r="J255" s="139"/>
      <c r="K255" s="139"/>
      <c r="L255" s="742"/>
      <c r="M255" s="742"/>
      <c r="N255" s="139"/>
      <c r="O255" s="139"/>
      <c r="P255" s="139"/>
      <c r="Q255" s="139"/>
      <c r="R255" s="139"/>
      <c r="S255" s="140"/>
      <c r="T255" s="317"/>
      <c r="U255" s="316"/>
      <c r="V255" s="315"/>
      <c r="W255" s="331"/>
      <c r="X255" s="331"/>
      <c r="Y255" s="331"/>
      <c r="Z255" s="331"/>
      <c r="AA255" s="331"/>
      <c r="AB255" s="331"/>
      <c r="AC255" s="331"/>
      <c r="AD255" s="331"/>
      <c r="AE255" s="331"/>
      <c r="AF255" s="331"/>
      <c r="AG255" s="331"/>
      <c r="AH255" s="331"/>
      <c r="AI255" s="315"/>
      <c r="AJ255" s="140"/>
      <c r="AK255" s="140"/>
      <c r="AL255" s="140"/>
      <c r="AM255" s="140"/>
      <c r="AN255" s="140"/>
      <c r="AO255" s="140"/>
      <c r="AP255" s="140"/>
      <c r="AQ255" s="140"/>
      <c r="AR255" s="140"/>
      <c r="AS255" s="140"/>
      <c r="AT255" s="140"/>
      <c r="AU255" s="140"/>
      <c r="AV255" s="140"/>
      <c r="AW255" s="140"/>
      <c r="AX255" s="140"/>
      <c r="AY255" s="140"/>
      <c r="AZ255" s="140"/>
      <c r="BA255" s="140"/>
      <c r="BB255" s="140"/>
      <c r="BC255" s="140"/>
      <c r="BD255" s="140"/>
      <c r="BE255" s="315"/>
      <c r="BF255" s="315"/>
      <c r="BG255" s="315"/>
      <c r="BH255" s="315"/>
      <c r="BI255" s="315"/>
      <c r="BJ255" s="315"/>
      <c r="BK255" s="315"/>
      <c r="BL255" s="315"/>
      <c r="BM255" s="315"/>
      <c r="BN255" s="315"/>
      <c r="BO255" s="315"/>
      <c r="BP255" s="315"/>
      <c r="BQ255" s="315"/>
      <c r="BR255" s="315"/>
      <c r="BS255" s="315"/>
      <c r="BT255" s="315"/>
      <c r="BU255" s="315"/>
      <c r="BV255" s="315"/>
      <c r="BW255" s="315"/>
      <c r="BX255" s="315"/>
      <c r="BY255" s="315"/>
    </row>
    <row r="256" spans="1:77" customFormat="1" ht="12.75">
      <c r="A256" s="139"/>
      <c r="B256" s="139"/>
      <c r="C256" s="139"/>
      <c r="D256" s="139"/>
      <c r="E256" s="139"/>
      <c r="F256" s="139"/>
      <c r="G256" s="139"/>
      <c r="H256" s="139"/>
      <c r="I256" s="197"/>
      <c r="J256" s="139"/>
      <c r="K256" s="139"/>
      <c r="L256" s="742"/>
      <c r="M256" s="742"/>
      <c r="N256" s="139"/>
      <c r="O256" s="139"/>
      <c r="P256" s="139"/>
      <c r="Q256" s="139"/>
      <c r="R256" s="139"/>
      <c r="S256" s="140"/>
      <c r="T256" s="317"/>
      <c r="U256" s="316"/>
      <c r="V256" s="315"/>
      <c r="W256" s="331"/>
      <c r="X256" s="331"/>
      <c r="Y256" s="331"/>
      <c r="Z256" s="331"/>
      <c r="AA256" s="331"/>
      <c r="AB256" s="331"/>
      <c r="AC256" s="331"/>
      <c r="AD256" s="331"/>
      <c r="AE256" s="331"/>
      <c r="AF256" s="331"/>
      <c r="AG256" s="331"/>
      <c r="AH256" s="331"/>
      <c r="AI256" s="315"/>
      <c r="AJ256" s="140"/>
      <c r="AK256" s="140"/>
      <c r="AL256" s="140"/>
      <c r="AM256" s="140"/>
      <c r="AN256" s="140"/>
      <c r="AO256" s="140"/>
      <c r="AP256" s="140"/>
      <c r="AQ256" s="140"/>
      <c r="AR256" s="140"/>
      <c r="AS256" s="140"/>
      <c r="AT256" s="140"/>
      <c r="AU256" s="140"/>
      <c r="AV256" s="140"/>
      <c r="AW256" s="140"/>
      <c r="AX256" s="140"/>
      <c r="AY256" s="140"/>
      <c r="AZ256" s="140"/>
      <c r="BA256" s="140"/>
      <c r="BB256" s="140"/>
      <c r="BC256" s="140"/>
      <c r="BD256" s="140"/>
      <c r="BE256" s="315"/>
      <c r="BF256" s="315"/>
      <c r="BG256" s="315"/>
      <c r="BH256" s="315"/>
      <c r="BI256" s="315"/>
      <c r="BJ256" s="315"/>
      <c r="BK256" s="315"/>
      <c r="BL256" s="315"/>
      <c r="BM256" s="315"/>
      <c r="BN256" s="315"/>
      <c r="BO256" s="315"/>
      <c r="BP256" s="315"/>
      <c r="BQ256" s="315"/>
      <c r="BR256" s="315"/>
      <c r="BS256" s="315"/>
      <c r="BT256" s="315"/>
      <c r="BU256" s="315"/>
      <c r="BV256" s="315"/>
      <c r="BW256" s="315"/>
      <c r="BX256" s="315"/>
      <c r="BY256" s="315"/>
    </row>
    <row r="257" spans="1:77" customFormat="1" ht="12.75">
      <c r="A257" s="139"/>
      <c r="B257" s="139"/>
      <c r="C257" s="139"/>
      <c r="D257" s="139"/>
      <c r="E257" s="139"/>
      <c r="F257" s="139"/>
      <c r="G257" s="139"/>
      <c r="H257" s="139"/>
      <c r="I257" s="197"/>
      <c r="J257" s="139"/>
      <c r="K257" s="139"/>
      <c r="L257" s="742"/>
      <c r="M257" s="742"/>
      <c r="N257" s="139"/>
      <c r="O257" s="139"/>
      <c r="P257" s="139"/>
      <c r="Q257" s="139"/>
      <c r="R257" s="139"/>
      <c r="S257" s="140"/>
      <c r="T257" s="317"/>
      <c r="U257" s="316"/>
      <c r="V257" s="315"/>
      <c r="W257" s="331"/>
      <c r="X257" s="331"/>
      <c r="Y257" s="331"/>
      <c r="Z257" s="331"/>
      <c r="AA257" s="331"/>
      <c r="AB257" s="331"/>
      <c r="AC257" s="331"/>
      <c r="AD257" s="331"/>
      <c r="AE257" s="331"/>
      <c r="AF257" s="331"/>
      <c r="AG257" s="331"/>
      <c r="AH257" s="331"/>
      <c r="AI257" s="315"/>
      <c r="AJ257" s="140"/>
      <c r="AK257" s="140"/>
      <c r="AL257" s="140"/>
      <c r="AM257" s="140"/>
      <c r="AN257" s="140"/>
      <c r="AO257" s="140"/>
      <c r="AP257" s="140"/>
      <c r="AQ257" s="140"/>
      <c r="AR257" s="140"/>
      <c r="AS257" s="140"/>
      <c r="AT257" s="140"/>
      <c r="AU257" s="140"/>
      <c r="AV257" s="140"/>
      <c r="AW257" s="140"/>
      <c r="AX257" s="140"/>
      <c r="AY257" s="140"/>
      <c r="AZ257" s="140"/>
      <c r="BA257" s="140"/>
      <c r="BB257" s="140"/>
      <c r="BC257" s="140"/>
      <c r="BD257" s="140"/>
      <c r="BE257" s="315"/>
      <c r="BF257" s="315"/>
      <c r="BG257" s="315"/>
      <c r="BH257" s="315"/>
      <c r="BI257" s="315"/>
      <c r="BJ257" s="315"/>
      <c r="BK257" s="315"/>
      <c r="BL257" s="315"/>
      <c r="BM257" s="315"/>
      <c r="BN257" s="315"/>
      <c r="BO257" s="315"/>
      <c r="BP257" s="315"/>
      <c r="BQ257" s="315"/>
      <c r="BR257" s="315"/>
      <c r="BS257" s="315"/>
      <c r="BT257" s="315"/>
      <c r="BU257" s="315"/>
      <c r="BV257" s="315"/>
      <c r="BW257" s="315"/>
      <c r="BX257" s="315"/>
      <c r="BY257" s="315"/>
    </row>
    <row r="258" spans="1:77" customFormat="1" ht="12.75">
      <c r="A258" s="139"/>
      <c r="B258" s="139"/>
      <c r="C258" s="139"/>
      <c r="D258" s="139"/>
      <c r="E258" s="139"/>
      <c r="F258" s="139"/>
      <c r="G258" s="139"/>
      <c r="H258" s="139"/>
      <c r="I258" s="197"/>
      <c r="J258" s="139"/>
      <c r="K258" s="139"/>
      <c r="L258" s="742"/>
      <c r="M258" s="742"/>
      <c r="N258" s="139"/>
      <c r="O258" s="139"/>
      <c r="P258" s="139"/>
      <c r="Q258" s="139"/>
      <c r="R258" s="139"/>
      <c r="S258" s="140"/>
      <c r="T258" s="317"/>
      <c r="U258" s="316"/>
      <c r="V258" s="315"/>
      <c r="W258" s="331"/>
      <c r="X258" s="331"/>
      <c r="Y258" s="331"/>
      <c r="Z258" s="331"/>
      <c r="AA258" s="331"/>
      <c r="AB258" s="331"/>
      <c r="AC258" s="331"/>
      <c r="AD258" s="331"/>
      <c r="AE258" s="331"/>
      <c r="AF258" s="331"/>
      <c r="AG258" s="331"/>
      <c r="AH258" s="331"/>
      <c r="AI258" s="315"/>
      <c r="AJ258" s="140"/>
      <c r="AK258" s="140"/>
      <c r="AL258" s="140"/>
      <c r="AM258" s="140"/>
      <c r="AN258" s="140"/>
      <c r="AO258" s="140"/>
      <c r="AP258" s="140"/>
      <c r="AQ258" s="140"/>
      <c r="AR258" s="140"/>
      <c r="AS258" s="140"/>
      <c r="AT258" s="140"/>
      <c r="AU258" s="140"/>
      <c r="AV258" s="140"/>
      <c r="AW258" s="140"/>
      <c r="AX258" s="140"/>
      <c r="AY258" s="140"/>
      <c r="AZ258" s="140"/>
      <c r="BA258" s="140"/>
      <c r="BB258" s="140"/>
      <c r="BC258" s="140"/>
      <c r="BD258" s="140"/>
      <c r="BE258" s="315"/>
      <c r="BF258" s="315"/>
      <c r="BG258" s="315"/>
      <c r="BH258" s="315"/>
      <c r="BI258" s="315"/>
      <c r="BJ258" s="315"/>
      <c r="BK258" s="315"/>
      <c r="BL258" s="315"/>
      <c r="BM258" s="315"/>
      <c r="BN258" s="315"/>
      <c r="BO258" s="315"/>
      <c r="BP258" s="315"/>
      <c r="BQ258" s="315"/>
      <c r="BR258" s="315"/>
      <c r="BS258" s="315"/>
      <c r="BT258" s="315"/>
      <c r="BU258" s="315"/>
      <c r="BV258" s="315"/>
      <c r="BW258" s="315"/>
      <c r="BX258" s="315"/>
      <c r="BY258" s="315"/>
    </row>
    <row r="259" spans="1:77" customFormat="1" ht="12.75">
      <c r="A259" s="139"/>
      <c r="B259" s="139"/>
      <c r="C259" s="139"/>
      <c r="D259" s="139"/>
      <c r="E259" s="139"/>
      <c r="F259" s="139"/>
      <c r="G259" s="139"/>
      <c r="H259" s="139"/>
      <c r="I259" s="197"/>
      <c r="J259" s="139"/>
      <c r="K259" s="139"/>
      <c r="L259" s="742"/>
      <c r="M259" s="742"/>
      <c r="N259" s="139"/>
      <c r="O259" s="139"/>
      <c r="P259" s="139"/>
      <c r="Q259" s="139"/>
      <c r="R259" s="139"/>
      <c r="S259" s="140"/>
      <c r="T259" s="317"/>
      <c r="U259" s="316"/>
      <c r="V259" s="315"/>
      <c r="W259" s="331"/>
      <c r="X259" s="331"/>
      <c r="Y259" s="331"/>
      <c r="Z259" s="331"/>
      <c r="AA259" s="331"/>
      <c r="AB259" s="331"/>
      <c r="AC259" s="331"/>
      <c r="AD259" s="331"/>
      <c r="AE259" s="331"/>
      <c r="AF259" s="331"/>
      <c r="AG259" s="331"/>
      <c r="AH259" s="331"/>
      <c r="AI259" s="315"/>
      <c r="AJ259" s="140"/>
      <c r="AK259" s="140"/>
      <c r="AL259" s="140"/>
      <c r="AM259" s="140"/>
      <c r="AN259" s="140"/>
      <c r="AO259" s="140"/>
      <c r="AP259" s="140"/>
      <c r="AQ259" s="140"/>
      <c r="AR259" s="140"/>
      <c r="AS259" s="140"/>
      <c r="AT259" s="140"/>
      <c r="AU259" s="140"/>
      <c r="AV259" s="140"/>
      <c r="AW259" s="140"/>
      <c r="AX259" s="140"/>
      <c r="AY259" s="140"/>
      <c r="AZ259" s="140"/>
      <c r="BA259" s="140"/>
      <c r="BB259" s="140"/>
      <c r="BC259" s="140"/>
      <c r="BD259" s="140"/>
      <c r="BE259" s="315"/>
      <c r="BF259" s="315"/>
      <c r="BG259" s="315"/>
      <c r="BH259" s="315"/>
      <c r="BI259" s="315"/>
      <c r="BJ259" s="315"/>
      <c r="BK259" s="315"/>
      <c r="BL259" s="315"/>
      <c r="BM259" s="315"/>
      <c r="BN259" s="315"/>
      <c r="BO259" s="315"/>
      <c r="BP259" s="315"/>
      <c r="BQ259" s="315"/>
      <c r="BR259" s="315"/>
      <c r="BS259" s="315"/>
      <c r="BT259" s="315"/>
      <c r="BU259" s="315"/>
      <c r="BV259" s="315"/>
      <c r="BW259" s="315"/>
      <c r="BX259" s="315"/>
      <c r="BY259" s="315"/>
    </row>
    <row r="260" spans="1:77" customFormat="1" ht="12.75">
      <c r="A260" s="139"/>
      <c r="B260" s="139"/>
      <c r="C260" s="139"/>
      <c r="D260" s="139"/>
      <c r="E260" s="139"/>
      <c r="F260" s="139"/>
      <c r="G260" s="139"/>
      <c r="H260" s="139"/>
      <c r="I260" s="197"/>
      <c r="J260" s="139"/>
      <c r="K260" s="139"/>
      <c r="L260" s="742"/>
      <c r="M260" s="742"/>
      <c r="N260" s="139"/>
      <c r="O260" s="139"/>
      <c r="P260" s="139"/>
      <c r="Q260" s="139"/>
      <c r="R260" s="139"/>
      <c r="S260" s="140"/>
      <c r="T260" s="317"/>
      <c r="U260" s="316"/>
      <c r="V260" s="315"/>
      <c r="W260" s="331"/>
      <c r="X260" s="331"/>
      <c r="Y260" s="331"/>
      <c r="Z260" s="331"/>
      <c r="AA260" s="331"/>
      <c r="AB260" s="331"/>
      <c r="AC260" s="331"/>
      <c r="AD260" s="331"/>
      <c r="AE260" s="331"/>
      <c r="AF260" s="331"/>
      <c r="AG260" s="331"/>
      <c r="AH260" s="331"/>
      <c r="AI260" s="315"/>
      <c r="AJ260" s="140"/>
      <c r="AK260" s="140"/>
      <c r="AL260" s="140"/>
      <c r="AM260" s="140"/>
      <c r="AN260" s="140"/>
      <c r="AO260" s="140"/>
      <c r="AP260" s="140"/>
      <c r="AQ260" s="140"/>
      <c r="AR260" s="140"/>
      <c r="AS260" s="140"/>
      <c r="AT260" s="140"/>
      <c r="AU260" s="140"/>
      <c r="AV260" s="140"/>
      <c r="AW260" s="140"/>
      <c r="AX260" s="140"/>
      <c r="AY260" s="140"/>
      <c r="AZ260" s="140"/>
      <c r="BA260" s="140"/>
      <c r="BB260" s="140"/>
      <c r="BC260" s="140"/>
      <c r="BD260" s="140"/>
      <c r="BE260" s="315"/>
      <c r="BF260" s="315"/>
      <c r="BG260" s="315"/>
      <c r="BH260" s="315"/>
      <c r="BI260" s="315"/>
      <c r="BJ260" s="315"/>
      <c r="BK260" s="315"/>
      <c r="BL260" s="315"/>
      <c r="BM260" s="315"/>
      <c r="BN260" s="315"/>
      <c r="BO260" s="315"/>
      <c r="BP260" s="315"/>
      <c r="BQ260" s="315"/>
      <c r="BR260" s="315"/>
      <c r="BS260" s="315"/>
      <c r="BT260" s="315"/>
      <c r="BU260" s="315"/>
      <c r="BV260" s="315"/>
      <c r="BW260" s="315"/>
      <c r="BX260" s="315"/>
      <c r="BY260" s="315"/>
    </row>
    <row r="261" spans="1:77" customFormat="1" ht="12.75">
      <c r="A261" s="139"/>
      <c r="B261" s="139"/>
      <c r="C261" s="139"/>
      <c r="D261" s="139"/>
      <c r="E261" s="139"/>
      <c r="F261" s="139"/>
      <c r="G261" s="139"/>
      <c r="H261" s="139"/>
      <c r="I261" s="197"/>
      <c r="J261" s="139"/>
      <c r="K261" s="139"/>
      <c r="L261" s="742"/>
      <c r="M261" s="742"/>
      <c r="N261" s="139"/>
      <c r="O261" s="139"/>
      <c r="P261" s="139"/>
      <c r="Q261" s="139"/>
      <c r="R261" s="139"/>
      <c r="S261" s="140"/>
      <c r="T261" s="317"/>
      <c r="U261" s="316"/>
      <c r="V261" s="315"/>
      <c r="W261" s="331"/>
      <c r="X261" s="331"/>
      <c r="Y261" s="331"/>
      <c r="Z261" s="331"/>
      <c r="AA261" s="331"/>
      <c r="AB261" s="331"/>
      <c r="AC261" s="331"/>
      <c r="AD261" s="331"/>
      <c r="AE261" s="331"/>
      <c r="AF261" s="331"/>
      <c r="AG261" s="331"/>
      <c r="AH261" s="331"/>
      <c r="AI261" s="315"/>
      <c r="AJ261" s="140"/>
      <c r="AK261" s="140"/>
      <c r="AL261" s="140"/>
      <c r="AM261" s="140"/>
      <c r="AN261" s="140"/>
      <c r="AO261" s="140"/>
      <c r="AP261" s="140"/>
      <c r="AQ261" s="140"/>
      <c r="AR261" s="140"/>
      <c r="AS261" s="140"/>
      <c r="AT261" s="140"/>
      <c r="AU261" s="140"/>
      <c r="AV261" s="140"/>
      <c r="AW261" s="140"/>
      <c r="AX261" s="140"/>
      <c r="AY261" s="140"/>
      <c r="AZ261" s="140"/>
      <c r="BA261" s="140"/>
      <c r="BB261" s="140"/>
      <c r="BC261" s="140"/>
      <c r="BD261" s="140"/>
      <c r="BE261" s="315"/>
      <c r="BF261" s="315"/>
      <c r="BG261" s="315"/>
      <c r="BH261" s="315"/>
      <c r="BI261" s="315"/>
      <c r="BJ261" s="315"/>
      <c r="BK261" s="315"/>
      <c r="BL261" s="315"/>
      <c r="BM261" s="315"/>
      <c r="BN261" s="315"/>
      <c r="BO261" s="315"/>
      <c r="BP261" s="315"/>
      <c r="BQ261" s="315"/>
      <c r="BR261" s="315"/>
      <c r="BS261" s="315"/>
      <c r="BT261" s="315"/>
      <c r="BU261" s="315"/>
      <c r="BV261" s="315"/>
      <c r="BW261" s="315"/>
      <c r="BX261" s="315"/>
      <c r="BY261" s="315"/>
    </row>
    <row r="262" spans="1:77" customFormat="1" ht="12.75">
      <c r="A262" s="139"/>
      <c r="B262" s="139"/>
      <c r="C262" s="139"/>
      <c r="D262" s="139"/>
      <c r="E262" s="139"/>
      <c r="F262" s="139"/>
      <c r="G262" s="139"/>
      <c r="H262" s="139"/>
      <c r="I262" s="197"/>
      <c r="J262" s="139"/>
      <c r="K262" s="139"/>
      <c r="L262" s="742"/>
      <c r="M262" s="742"/>
      <c r="N262" s="139"/>
      <c r="O262" s="139"/>
      <c r="P262" s="139"/>
      <c r="Q262" s="139"/>
      <c r="R262" s="139"/>
      <c r="S262" s="140"/>
      <c r="T262" s="317"/>
      <c r="U262" s="316"/>
      <c r="V262" s="315"/>
      <c r="W262" s="331"/>
      <c r="X262" s="331"/>
      <c r="Y262" s="331"/>
      <c r="Z262" s="331"/>
      <c r="AA262" s="331"/>
      <c r="AB262" s="331"/>
      <c r="AC262" s="331"/>
      <c r="AD262" s="331"/>
      <c r="AE262" s="331"/>
      <c r="AF262" s="331"/>
      <c r="AG262" s="331"/>
      <c r="AH262" s="331"/>
      <c r="AI262" s="315"/>
      <c r="AJ262" s="140"/>
      <c r="AK262" s="140"/>
      <c r="AL262" s="140"/>
      <c r="AM262" s="140"/>
      <c r="AN262" s="140"/>
      <c r="AO262" s="140"/>
      <c r="AP262" s="140"/>
      <c r="AQ262" s="140"/>
      <c r="AR262" s="140"/>
      <c r="AS262" s="140"/>
      <c r="AT262" s="140"/>
      <c r="AU262" s="140"/>
      <c r="AV262" s="140"/>
      <c r="AW262" s="140"/>
      <c r="AX262" s="140"/>
      <c r="AY262" s="140"/>
      <c r="AZ262" s="140"/>
      <c r="BA262" s="140"/>
      <c r="BB262" s="140"/>
      <c r="BC262" s="140"/>
      <c r="BD262" s="140"/>
      <c r="BE262" s="315"/>
      <c r="BF262" s="315"/>
      <c r="BG262" s="315"/>
      <c r="BH262" s="315"/>
      <c r="BI262" s="315"/>
      <c r="BJ262" s="315"/>
      <c r="BK262" s="315"/>
      <c r="BL262" s="315"/>
      <c r="BM262" s="315"/>
      <c r="BN262" s="315"/>
      <c r="BO262" s="315"/>
      <c r="BP262" s="315"/>
      <c r="BQ262" s="315"/>
      <c r="BR262" s="315"/>
      <c r="BS262" s="315"/>
      <c r="BT262" s="315"/>
      <c r="BU262" s="315"/>
      <c r="BV262" s="315"/>
      <c r="BW262" s="315"/>
      <c r="BX262" s="315"/>
      <c r="BY262" s="315"/>
    </row>
    <row r="263" spans="1:77" customFormat="1" ht="12.75">
      <c r="A263" s="139"/>
      <c r="B263" s="139"/>
      <c r="C263" s="139"/>
      <c r="D263" s="139"/>
      <c r="E263" s="139"/>
      <c r="F263" s="139"/>
      <c r="G263" s="139"/>
      <c r="H263" s="139"/>
      <c r="I263" s="197"/>
      <c r="J263" s="139"/>
      <c r="K263" s="139"/>
      <c r="L263" s="742"/>
      <c r="M263" s="742"/>
      <c r="N263" s="139"/>
      <c r="O263" s="139"/>
      <c r="P263" s="139"/>
      <c r="Q263" s="139"/>
      <c r="R263" s="139"/>
      <c r="S263" s="140"/>
      <c r="T263" s="317"/>
      <c r="U263" s="316"/>
      <c r="V263" s="315"/>
      <c r="W263" s="331"/>
      <c r="X263" s="331"/>
      <c r="Y263" s="331"/>
      <c r="Z263" s="331"/>
      <c r="AA263" s="331"/>
      <c r="AB263" s="331"/>
      <c r="AC263" s="331"/>
      <c r="AD263" s="331"/>
      <c r="AE263" s="331"/>
      <c r="AF263" s="331"/>
      <c r="AG263" s="331"/>
      <c r="AH263" s="331"/>
      <c r="AI263" s="315"/>
      <c r="AJ263" s="140"/>
      <c r="AK263" s="140"/>
      <c r="AL263" s="140"/>
      <c r="AM263" s="140"/>
      <c r="AN263" s="140"/>
      <c r="AO263" s="140"/>
      <c r="AP263" s="140"/>
      <c r="AQ263" s="140"/>
      <c r="AR263" s="140"/>
      <c r="AS263" s="140"/>
      <c r="AT263" s="140"/>
      <c r="AU263" s="140"/>
      <c r="AV263" s="140"/>
      <c r="AW263" s="140"/>
      <c r="AX263" s="140"/>
      <c r="AY263" s="140"/>
      <c r="AZ263" s="140"/>
      <c r="BA263" s="140"/>
      <c r="BB263" s="140"/>
      <c r="BC263" s="140"/>
      <c r="BD263" s="140"/>
      <c r="BE263" s="315"/>
      <c r="BF263" s="315"/>
      <c r="BG263" s="315"/>
      <c r="BH263" s="315"/>
      <c r="BI263" s="315"/>
      <c r="BJ263" s="315"/>
      <c r="BK263" s="315"/>
      <c r="BL263" s="315"/>
      <c r="BM263" s="315"/>
      <c r="BN263" s="315"/>
      <c r="BO263" s="315"/>
      <c r="BP263" s="315"/>
      <c r="BQ263" s="315"/>
      <c r="BR263" s="315"/>
      <c r="BS263" s="315"/>
      <c r="BT263" s="315"/>
      <c r="BU263" s="315"/>
      <c r="BV263" s="315"/>
      <c r="BW263" s="315"/>
      <c r="BX263" s="315"/>
      <c r="BY263" s="315"/>
    </row>
    <row r="264" spans="1:77" customFormat="1" ht="12.75">
      <c r="A264" s="139"/>
      <c r="B264" s="139"/>
      <c r="C264" s="139"/>
      <c r="D264" s="139"/>
      <c r="E264" s="139"/>
      <c r="F264" s="139"/>
      <c r="G264" s="139"/>
      <c r="H264" s="139"/>
      <c r="I264" s="197"/>
      <c r="J264" s="139"/>
      <c r="K264" s="139"/>
      <c r="L264" s="742"/>
      <c r="M264" s="742"/>
      <c r="N264" s="139"/>
      <c r="O264" s="139"/>
      <c r="P264" s="139"/>
      <c r="Q264" s="139"/>
      <c r="R264" s="139"/>
      <c r="S264" s="140"/>
      <c r="T264" s="317"/>
      <c r="U264" s="316"/>
      <c r="V264" s="315"/>
      <c r="W264" s="331"/>
      <c r="X264" s="331"/>
      <c r="Y264" s="331"/>
      <c r="Z264" s="331"/>
      <c r="AA264" s="331"/>
      <c r="AB264" s="331"/>
      <c r="AC264" s="331"/>
      <c r="AD264" s="331"/>
      <c r="AE264" s="331"/>
      <c r="AF264" s="331"/>
      <c r="AG264" s="331"/>
      <c r="AH264" s="331"/>
      <c r="AI264" s="315"/>
      <c r="AJ264" s="140"/>
      <c r="AK264" s="140"/>
      <c r="AL264" s="140"/>
      <c r="AM264" s="140"/>
      <c r="AN264" s="140"/>
      <c r="AO264" s="140"/>
      <c r="AP264" s="140"/>
      <c r="AQ264" s="140"/>
      <c r="AR264" s="140"/>
      <c r="AS264" s="140"/>
      <c r="AT264" s="140"/>
      <c r="AU264" s="140"/>
      <c r="AV264" s="140"/>
      <c r="AW264" s="140"/>
      <c r="AX264" s="140"/>
      <c r="AY264" s="140"/>
      <c r="AZ264" s="140"/>
      <c r="BA264" s="140"/>
      <c r="BB264" s="140"/>
      <c r="BC264" s="140"/>
      <c r="BD264" s="140"/>
      <c r="BE264" s="315"/>
      <c r="BF264" s="315"/>
      <c r="BG264" s="315"/>
      <c r="BH264" s="315"/>
      <c r="BI264" s="315"/>
      <c r="BJ264" s="315"/>
      <c r="BK264" s="315"/>
      <c r="BL264" s="315"/>
      <c r="BM264" s="315"/>
      <c r="BN264" s="315"/>
      <c r="BO264" s="315"/>
      <c r="BP264" s="315"/>
      <c r="BQ264" s="315"/>
      <c r="BR264" s="315"/>
      <c r="BS264" s="315"/>
      <c r="BT264" s="315"/>
      <c r="BU264" s="315"/>
      <c r="BV264" s="315"/>
      <c r="BW264" s="315"/>
      <c r="BX264" s="315"/>
      <c r="BY264" s="315"/>
    </row>
    <row r="265" spans="1:77" customFormat="1" ht="12.75">
      <c r="A265" s="139"/>
      <c r="B265" s="139"/>
      <c r="C265" s="139"/>
      <c r="D265" s="139"/>
      <c r="E265" s="139"/>
      <c r="F265" s="139"/>
      <c r="G265" s="139"/>
      <c r="H265" s="139"/>
      <c r="I265" s="197"/>
      <c r="J265" s="139"/>
      <c r="K265" s="139"/>
      <c r="L265" s="742"/>
      <c r="M265" s="742"/>
      <c r="N265" s="139"/>
      <c r="O265" s="139"/>
      <c r="P265" s="139"/>
      <c r="Q265" s="139"/>
      <c r="R265" s="139"/>
      <c r="S265" s="140"/>
      <c r="T265" s="317"/>
      <c r="U265" s="316"/>
      <c r="V265" s="315"/>
      <c r="W265" s="331"/>
      <c r="X265" s="331"/>
      <c r="Y265" s="331"/>
      <c r="Z265" s="331"/>
      <c r="AA265" s="331"/>
      <c r="AB265" s="331"/>
      <c r="AC265" s="331"/>
      <c r="AD265" s="331"/>
      <c r="AE265" s="331"/>
      <c r="AF265" s="331"/>
      <c r="AG265" s="331"/>
      <c r="AH265" s="331"/>
      <c r="AI265" s="315"/>
      <c r="AJ265" s="140"/>
      <c r="AK265" s="140"/>
      <c r="AL265" s="140"/>
      <c r="AM265" s="140"/>
      <c r="AN265" s="140"/>
      <c r="AO265" s="140"/>
      <c r="AP265" s="140"/>
      <c r="AQ265" s="140"/>
      <c r="AR265" s="140"/>
      <c r="AS265" s="140"/>
      <c r="AT265" s="140"/>
      <c r="AU265" s="140"/>
      <c r="AV265" s="140"/>
      <c r="AW265" s="140"/>
      <c r="AX265" s="140"/>
      <c r="AY265" s="140"/>
      <c r="AZ265" s="140"/>
      <c r="BA265" s="140"/>
      <c r="BB265" s="140"/>
      <c r="BC265" s="140"/>
      <c r="BD265" s="140"/>
      <c r="BE265" s="315"/>
      <c r="BF265" s="315"/>
      <c r="BG265" s="315"/>
      <c r="BH265" s="315"/>
      <c r="BI265" s="315"/>
      <c r="BJ265" s="315"/>
      <c r="BK265" s="315"/>
      <c r="BL265" s="315"/>
      <c r="BM265" s="315"/>
      <c r="BN265" s="315"/>
      <c r="BO265" s="315"/>
      <c r="BP265" s="315"/>
      <c r="BQ265" s="315"/>
      <c r="BR265" s="315"/>
      <c r="BS265" s="315"/>
      <c r="BT265" s="315"/>
      <c r="BU265" s="315"/>
      <c r="BV265" s="315"/>
      <c r="BW265" s="315"/>
      <c r="BX265" s="315"/>
      <c r="BY265" s="315"/>
    </row>
    <row r="266" spans="1:77" customFormat="1" ht="12.75">
      <c r="A266" s="139"/>
      <c r="B266" s="139"/>
      <c r="C266" s="139"/>
      <c r="D266" s="139"/>
      <c r="E266" s="139"/>
      <c r="F266" s="139"/>
      <c r="G266" s="139"/>
      <c r="H266" s="139"/>
      <c r="I266" s="197"/>
      <c r="J266" s="139"/>
      <c r="K266" s="139"/>
      <c r="L266" s="742"/>
      <c r="M266" s="742"/>
      <c r="N266" s="139"/>
      <c r="O266" s="139"/>
      <c r="P266" s="139"/>
      <c r="Q266" s="139"/>
      <c r="R266" s="139"/>
      <c r="S266" s="140"/>
      <c r="T266" s="317"/>
      <c r="U266" s="316"/>
      <c r="V266" s="315"/>
      <c r="W266" s="331"/>
      <c r="X266" s="331"/>
      <c r="Y266" s="331"/>
      <c r="Z266" s="331"/>
      <c r="AA266" s="331"/>
      <c r="AB266" s="331"/>
      <c r="AC266" s="331"/>
      <c r="AD266" s="331"/>
      <c r="AE266" s="331"/>
      <c r="AF266" s="331"/>
      <c r="AG266" s="332"/>
      <c r="AH266" s="331"/>
      <c r="AI266" s="315"/>
      <c r="AJ266" s="140"/>
      <c r="AK266" s="140"/>
      <c r="AL266" s="140"/>
      <c r="AM266" s="140"/>
      <c r="AN266" s="140"/>
      <c r="AO266" s="140"/>
      <c r="AP266" s="140"/>
      <c r="AQ266" s="140"/>
      <c r="AR266" s="140"/>
      <c r="AS266" s="140"/>
      <c r="AT266" s="140"/>
      <c r="AU266" s="140"/>
      <c r="AV266" s="140"/>
      <c r="AW266" s="140"/>
      <c r="AX266" s="140"/>
      <c r="AY266" s="140"/>
      <c r="AZ266" s="140"/>
      <c r="BA266" s="140"/>
      <c r="BB266" s="140"/>
      <c r="BC266" s="140"/>
      <c r="BD266" s="140"/>
      <c r="BE266" s="315"/>
      <c r="BF266" s="315"/>
      <c r="BG266" s="315"/>
      <c r="BH266" s="315"/>
      <c r="BI266" s="315"/>
      <c r="BJ266" s="315"/>
      <c r="BK266" s="315"/>
      <c r="BL266" s="315"/>
      <c r="BM266" s="315"/>
      <c r="BN266" s="315"/>
      <c r="BO266" s="315"/>
      <c r="BP266" s="315"/>
      <c r="BQ266" s="315"/>
      <c r="BR266" s="315"/>
      <c r="BS266" s="315"/>
      <c r="BT266" s="315"/>
      <c r="BU266" s="315"/>
      <c r="BV266" s="315"/>
      <c r="BW266" s="315"/>
      <c r="BX266" s="315"/>
      <c r="BY266" s="315"/>
    </row>
    <row r="267" spans="1:77" customFormat="1" ht="12.75">
      <c r="A267" s="139"/>
      <c r="B267" s="139"/>
      <c r="C267" s="139"/>
      <c r="D267" s="139"/>
      <c r="E267" s="139"/>
      <c r="F267" s="139"/>
      <c r="G267" s="139"/>
      <c r="H267" s="139"/>
      <c r="I267" s="197"/>
      <c r="J267" s="139"/>
      <c r="K267" s="139"/>
      <c r="L267" s="742"/>
      <c r="M267" s="742"/>
      <c r="N267" s="139"/>
      <c r="O267" s="139"/>
      <c r="P267" s="139"/>
      <c r="Q267" s="139"/>
      <c r="R267" s="139"/>
      <c r="S267" s="140"/>
      <c r="T267" s="317"/>
      <c r="U267" s="316"/>
      <c r="V267" s="315"/>
      <c r="W267" s="331"/>
      <c r="X267" s="331"/>
      <c r="Y267" s="331"/>
      <c r="Z267" s="331"/>
      <c r="AA267" s="331"/>
      <c r="AB267" s="331"/>
      <c r="AC267" s="331"/>
      <c r="AD267" s="331"/>
      <c r="AE267" s="331"/>
      <c r="AF267" s="331"/>
      <c r="AG267" s="331"/>
      <c r="AH267" s="331"/>
      <c r="AI267" s="315"/>
      <c r="AJ267" s="140"/>
      <c r="AK267" s="140"/>
      <c r="AL267" s="140"/>
      <c r="AM267" s="140"/>
      <c r="AN267" s="140"/>
      <c r="AO267" s="140"/>
      <c r="AP267" s="140"/>
      <c r="AQ267" s="140"/>
      <c r="AR267" s="140"/>
      <c r="AS267" s="140"/>
      <c r="AT267" s="140"/>
      <c r="AU267" s="140"/>
      <c r="AV267" s="140"/>
      <c r="AW267" s="140"/>
      <c r="AX267" s="140"/>
      <c r="AY267" s="140"/>
      <c r="AZ267" s="140"/>
      <c r="BA267" s="140"/>
      <c r="BB267" s="140"/>
      <c r="BC267" s="140"/>
      <c r="BD267" s="140"/>
      <c r="BE267" s="315"/>
      <c r="BF267" s="315"/>
      <c r="BG267" s="315"/>
      <c r="BH267" s="315"/>
      <c r="BI267" s="315"/>
      <c r="BJ267" s="315"/>
      <c r="BK267" s="315"/>
      <c r="BL267" s="315"/>
      <c r="BM267" s="315"/>
      <c r="BN267" s="315"/>
      <c r="BO267" s="315"/>
      <c r="BP267" s="315"/>
      <c r="BQ267" s="315"/>
      <c r="BR267" s="315"/>
      <c r="BS267" s="315"/>
      <c r="BT267" s="315"/>
      <c r="BU267" s="315"/>
      <c r="BV267" s="315"/>
      <c r="BW267" s="315"/>
      <c r="BX267" s="315"/>
      <c r="BY267" s="315"/>
    </row>
    <row r="268" spans="1:77" customFormat="1" ht="12.75">
      <c r="A268" s="139"/>
      <c r="B268" s="139"/>
      <c r="C268" s="139"/>
      <c r="D268" s="139"/>
      <c r="E268" s="139"/>
      <c r="F268" s="139"/>
      <c r="G268" s="139"/>
      <c r="H268" s="139"/>
      <c r="I268" s="197"/>
      <c r="J268" s="139"/>
      <c r="K268" s="139"/>
      <c r="L268" s="742"/>
      <c r="M268" s="742"/>
      <c r="N268" s="139"/>
      <c r="O268" s="139"/>
      <c r="P268" s="139"/>
      <c r="Q268" s="139"/>
      <c r="R268" s="139"/>
      <c r="S268" s="140"/>
      <c r="T268" s="317"/>
      <c r="U268" s="316"/>
      <c r="V268" s="315"/>
      <c r="W268" s="331"/>
      <c r="X268" s="331"/>
      <c r="Y268" s="331"/>
      <c r="Z268" s="331"/>
      <c r="AA268" s="331"/>
      <c r="AB268" s="331"/>
      <c r="AC268" s="331"/>
      <c r="AD268" s="331"/>
      <c r="AE268" s="331"/>
      <c r="AF268" s="331"/>
      <c r="AG268" s="331"/>
      <c r="AH268" s="331"/>
      <c r="AI268" s="315"/>
      <c r="AJ268" s="140"/>
      <c r="AK268" s="140"/>
      <c r="AL268" s="140"/>
      <c r="AM268" s="140"/>
      <c r="AN268" s="140"/>
      <c r="AO268" s="140"/>
      <c r="AP268" s="140"/>
      <c r="AQ268" s="140"/>
      <c r="AR268" s="140"/>
      <c r="AS268" s="140"/>
      <c r="AT268" s="140"/>
      <c r="AU268" s="140"/>
      <c r="AV268" s="140"/>
      <c r="AW268" s="140"/>
      <c r="AX268" s="140"/>
      <c r="AY268" s="140"/>
      <c r="AZ268" s="140"/>
      <c r="BA268" s="140"/>
      <c r="BB268" s="140"/>
      <c r="BC268" s="140"/>
      <c r="BD268" s="140"/>
      <c r="BE268" s="315"/>
      <c r="BF268" s="315"/>
      <c r="BG268" s="315"/>
      <c r="BH268" s="315"/>
      <c r="BI268" s="315"/>
      <c r="BJ268" s="315"/>
      <c r="BK268" s="315"/>
      <c r="BL268" s="315"/>
      <c r="BM268" s="315"/>
      <c r="BN268" s="315"/>
      <c r="BO268" s="315"/>
      <c r="BP268" s="315"/>
      <c r="BQ268" s="315"/>
      <c r="BR268" s="315"/>
      <c r="BS268" s="315"/>
      <c r="BT268" s="315"/>
      <c r="BU268" s="315"/>
      <c r="BV268" s="315"/>
      <c r="BW268" s="315"/>
      <c r="BX268" s="315"/>
      <c r="BY268" s="315"/>
    </row>
    <row r="269" spans="1:77" customFormat="1" ht="12.75">
      <c r="A269" s="139"/>
      <c r="B269" s="139"/>
      <c r="C269" s="139"/>
      <c r="D269" s="139"/>
      <c r="E269" s="139"/>
      <c r="F269" s="139"/>
      <c r="G269" s="139"/>
      <c r="H269" s="139"/>
      <c r="I269" s="197"/>
      <c r="J269" s="139"/>
      <c r="K269" s="139"/>
      <c r="L269" s="742"/>
      <c r="M269" s="742"/>
      <c r="N269" s="139"/>
      <c r="O269" s="139"/>
      <c r="P269" s="139"/>
      <c r="Q269" s="139"/>
      <c r="R269" s="139"/>
      <c r="S269" s="140"/>
      <c r="T269" s="317"/>
      <c r="U269" s="316"/>
      <c r="V269" s="315"/>
      <c r="W269" s="331"/>
      <c r="X269" s="331"/>
      <c r="Y269" s="331"/>
      <c r="Z269" s="331"/>
      <c r="AA269" s="331"/>
      <c r="AB269" s="331"/>
      <c r="AC269" s="331"/>
      <c r="AD269" s="331"/>
      <c r="AE269" s="331"/>
      <c r="AF269" s="331"/>
      <c r="AG269" s="331"/>
      <c r="AH269" s="331"/>
      <c r="AI269" s="315"/>
      <c r="AJ269" s="140"/>
      <c r="AK269" s="140"/>
      <c r="AL269" s="140"/>
      <c r="AM269" s="140"/>
      <c r="AN269" s="140"/>
      <c r="AO269" s="140"/>
      <c r="AP269" s="140"/>
      <c r="AQ269" s="140"/>
      <c r="AR269" s="140"/>
      <c r="AS269" s="140"/>
      <c r="AT269" s="140"/>
      <c r="AU269" s="140"/>
      <c r="AV269" s="140"/>
      <c r="AW269" s="140"/>
      <c r="AX269" s="140"/>
      <c r="AY269" s="140"/>
      <c r="AZ269" s="140"/>
      <c r="BA269" s="140"/>
      <c r="BB269" s="140"/>
      <c r="BC269" s="140"/>
      <c r="BD269" s="140"/>
      <c r="BE269" s="315"/>
      <c r="BF269" s="315"/>
      <c r="BG269" s="315"/>
      <c r="BH269" s="315"/>
      <c r="BI269" s="315"/>
      <c r="BJ269" s="315"/>
      <c r="BK269" s="315"/>
      <c r="BL269" s="315"/>
      <c r="BM269" s="315"/>
      <c r="BN269" s="315"/>
      <c r="BO269" s="315"/>
      <c r="BP269" s="315"/>
      <c r="BQ269" s="315"/>
      <c r="BR269" s="315"/>
      <c r="BS269" s="315"/>
      <c r="BT269" s="315"/>
      <c r="BU269" s="315"/>
      <c r="BV269" s="315"/>
      <c r="BW269" s="315"/>
      <c r="BX269" s="315"/>
      <c r="BY269" s="315"/>
    </row>
    <row r="270" spans="1:77" customFormat="1" ht="12.75">
      <c r="A270" s="139"/>
      <c r="B270" s="139"/>
      <c r="C270" s="139"/>
      <c r="D270" s="139"/>
      <c r="E270" s="139"/>
      <c r="F270" s="139"/>
      <c r="G270" s="139"/>
      <c r="H270" s="139"/>
      <c r="I270" s="197"/>
      <c r="J270" s="139"/>
      <c r="K270" s="139"/>
      <c r="L270" s="742"/>
      <c r="M270" s="742"/>
      <c r="N270" s="139"/>
      <c r="O270" s="139"/>
      <c r="P270" s="139"/>
      <c r="Q270" s="139"/>
      <c r="R270" s="139"/>
      <c r="S270" s="140"/>
      <c r="T270" s="317"/>
      <c r="U270" s="316"/>
      <c r="V270" s="315"/>
      <c r="W270" s="331"/>
      <c r="X270" s="331"/>
      <c r="Y270" s="331"/>
      <c r="Z270" s="331"/>
      <c r="AA270" s="331"/>
      <c r="AB270" s="331"/>
      <c r="AC270" s="331"/>
      <c r="AD270" s="331"/>
      <c r="AE270" s="331"/>
      <c r="AF270" s="331"/>
      <c r="AG270" s="331"/>
      <c r="AH270" s="331"/>
      <c r="AI270" s="315"/>
      <c r="AJ270" s="140"/>
      <c r="AK270" s="140"/>
      <c r="AL270" s="140"/>
      <c r="AM270" s="140"/>
      <c r="AN270" s="140"/>
      <c r="AO270" s="140"/>
      <c r="AP270" s="140"/>
      <c r="AQ270" s="140"/>
      <c r="AR270" s="140"/>
      <c r="AS270" s="140"/>
      <c r="AT270" s="140"/>
      <c r="AU270" s="140"/>
      <c r="AV270" s="140"/>
      <c r="AW270" s="140"/>
      <c r="AX270" s="140"/>
      <c r="AY270" s="140"/>
      <c r="AZ270" s="140"/>
      <c r="BA270" s="140"/>
      <c r="BB270" s="140"/>
      <c r="BC270" s="140"/>
      <c r="BD270" s="140"/>
      <c r="BE270" s="315"/>
      <c r="BF270" s="315"/>
      <c r="BG270" s="315"/>
      <c r="BH270" s="315"/>
      <c r="BI270" s="315"/>
      <c r="BJ270" s="315"/>
      <c r="BK270" s="315"/>
      <c r="BL270" s="315"/>
      <c r="BM270" s="315"/>
      <c r="BN270" s="315"/>
      <c r="BO270" s="315"/>
      <c r="BP270" s="315"/>
      <c r="BQ270" s="315"/>
      <c r="BR270" s="315"/>
      <c r="BS270" s="315"/>
      <c r="BT270" s="315"/>
      <c r="BU270" s="315"/>
      <c r="BV270" s="315"/>
      <c r="BW270" s="315"/>
      <c r="BX270" s="315"/>
      <c r="BY270" s="315"/>
    </row>
    <row r="271" spans="1:77" customFormat="1" ht="12.75">
      <c r="A271" s="139"/>
      <c r="B271" s="139"/>
      <c r="C271" s="139"/>
      <c r="D271" s="139"/>
      <c r="E271" s="139"/>
      <c r="F271" s="139"/>
      <c r="G271" s="139"/>
      <c r="H271" s="139"/>
      <c r="I271" s="197"/>
      <c r="J271" s="139"/>
      <c r="K271" s="139"/>
      <c r="L271" s="742"/>
      <c r="M271" s="742"/>
      <c r="N271" s="139"/>
      <c r="O271" s="139"/>
      <c r="P271" s="139"/>
      <c r="Q271" s="139"/>
      <c r="R271" s="139"/>
      <c r="S271" s="140"/>
      <c r="T271" s="317"/>
      <c r="U271" s="316"/>
      <c r="V271" s="315"/>
      <c r="W271" s="331"/>
      <c r="X271" s="331"/>
      <c r="Y271" s="331"/>
      <c r="Z271" s="331"/>
      <c r="AA271" s="331"/>
      <c r="AB271" s="331"/>
      <c r="AC271" s="331"/>
      <c r="AD271" s="331"/>
      <c r="AE271" s="331"/>
      <c r="AF271" s="331"/>
      <c r="AG271" s="331"/>
      <c r="AH271" s="331"/>
      <c r="AI271" s="315"/>
      <c r="AJ271" s="140"/>
      <c r="AK271" s="140"/>
      <c r="AL271" s="140"/>
      <c r="AM271" s="140"/>
      <c r="AN271" s="140"/>
      <c r="AO271" s="140"/>
      <c r="AP271" s="140"/>
      <c r="AQ271" s="140"/>
      <c r="AR271" s="140"/>
      <c r="AS271" s="140"/>
      <c r="AT271" s="140"/>
      <c r="AU271" s="140"/>
      <c r="AV271" s="140"/>
      <c r="AW271" s="140"/>
      <c r="AX271" s="140"/>
      <c r="AY271" s="140"/>
      <c r="AZ271" s="140"/>
      <c r="BA271" s="140"/>
      <c r="BB271" s="140"/>
      <c r="BC271" s="140"/>
      <c r="BD271" s="140"/>
      <c r="BE271" s="315"/>
      <c r="BF271" s="315"/>
      <c r="BG271" s="315"/>
      <c r="BH271" s="315"/>
      <c r="BI271" s="315"/>
      <c r="BJ271" s="315"/>
      <c r="BK271" s="315"/>
      <c r="BL271" s="315"/>
      <c r="BM271" s="315"/>
      <c r="BN271" s="315"/>
      <c r="BO271" s="315"/>
      <c r="BP271" s="315"/>
      <c r="BQ271" s="315"/>
      <c r="BR271" s="315"/>
      <c r="BS271" s="315"/>
      <c r="BT271" s="315"/>
      <c r="BU271" s="315"/>
      <c r="BV271" s="315"/>
      <c r="BW271" s="315"/>
      <c r="BX271" s="315"/>
      <c r="BY271" s="315"/>
    </row>
    <row r="272" spans="1:77" customFormat="1" ht="12.75">
      <c r="A272" s="139"/>
      <c r="B272" s="139"/>
      <c r="C272" s="139"/>
      <c r="D272" s="139"/>
      <c r="E272" s="139"/>
      <c r="F272" s="139"/>
      <c r="G272" s="139"/>
      <c r="H272" s="139"/>
      <c r="I272" s="197"/>
      <c r="J272" s="139"/>
      <c r="K272" s="139"/>
      <c r="L272" s="742"/>
      <c r="M272" s="742"/>
      <c r="N272" s="139"/>
      <c r="O272" s="139"/>
      <c r="P272" s="139"/>
      <c r="Q272" s="139"/>
      <c r="R272" s="139"/>
      <c r="S272" s="140"/>
      <c r="T272" s="317"/>
      <c r="U272" s="316"/>
      <c r="V272" s="315"/>
      <c r="W272" s="331"/>
      <c r="X272" s="331"/>
      <c r="Y272" s="331"/>
      <c r="Z272" s="331"/>
      <c r="AA272" s="331"/>
      <c r="AB272" s="331"/>
      <c r="AC272" s="331"/>
      <c r="AD272" s="331"/>
      <c r="AE272" s="331"/>
      <c r="AF272" s="331"/>
      <c r="AG272" s="331"/>
      <c r="AH272" s="331"/>
      <c r="AI272" s="315"/>
      <c r="AJ272" s="140"/>
      <c r="AK272" s="140"/>
      <c r="AL272" s="140"/>
      <c r="AM272" s="140"/>
      <c r="AN272" s="140"/>
      <c r="AO272" s="140"/>
      <c r="AP272" s="140"/>
      <c r="AQ272" s="140"/>
      <c r="AR272" s="140"/>
      <c r="AS272" s="140"/>
      <c r="AT272" s="140"/>
      <c r="AU272" s="140"/>
      <c r="AV272" s="140"/>
      <c r="AW272" s="140"/>
      <c r="AX272" s="140"/>
      <c r="AY272" s="140"/>
      <c r="AZ272" s="140"/>
      <c r="BA272" s="140"/>
      <c r="BB272" s="140"/>
      <c r="BC272" s="140"/>
      <c r="BD272" s="140"/>
      <c r="BE272" s="315"/>
      <c r="BF272" s="315"/>
      <c r="BG272" s="315"/>
      <c r="BH272" s="315"/>
      <c r="BI272" s="315"/>
      <c r="BJ272" s="315"/>
      <c r="BK272" s="315"/>
      <c r="BL272" s="315"/>
      <c r="BM272" s="315"/>
      <c r="BN272" s="315"/>
      <c r="BO272" s="315"/>
      <c r="BP272" s="315"/>
      <c r="BQ272" s="315"/>
      <c r="BR272" s="315"/>
      <c r="BS272" s="315"/>
      <c r="BT272" s="315"/>
      <c r="BU272" s="315"/>
      <c r="BV272" s="315"/>
      <c r="BW272" s="315"/>
      <c r="BX272" s="315"/>
      <c r="BY272" s="315"/>
    </row>
    <row r="273" spans="1:77" customFormat="1" ht="12.75">
      <c r="A273" s="139"/>
      <c r="B273" s="139"/>
      <c r="C273" s="139"/>
      <c r="D273" s="139"/>
      <c r="E273" s="139"/>
      <c r="F273" s="139"/>
      <c r="G273" s="139"/>
      <c r="H273" s="139"/>
      <c r="I273" s="197"/>
      <c r="J273" s="139"/>
      <c r="K273" s="139"/>
      <c r="L273" s="742"/>
      <c r="M273" s="742"/>
      <c r="N273" s="139"/>
      <c r="O273" s="139"/>
      <c r="P273" s="139"/>
      <c r="Q273" s="139"/>
      <c r="R273" s="139"/>
      <c r="S273" s="140"/>
      <c r="T273" s="317"/>
      <c r="U273" s="316"/>
      <c r="V273" s="315"/>
      <c r="W273" s="331"/>
      <c r="X273" s="331"/>
      <c r="Y273" s="331"/>
      <c r="Z273" s="331"/>
      <c r="AA273" s="331"/>
      <c r="AB273" s="331"/>
      <c r="AC273" s="331"/>
      <c r="AD273" s="331"/>
      <c r="AE273" s="331"/>
      <c r="AF273" s="331"/>
      <c r="AG273" s="331"/>
      <c r="AH273" s="331"/>
      <c r="AI273" s="315"/>
      <c r="AJ273" s="140"/>
      <c r="AK273" s="140"/>
      <c r="AL273" s="140"/>
      <c r="AM273" s="140"/>
      <c r="AN273" s="140"/>
      <c r="AO273" s="140"/>
      <c r="AP273" s="140"/>
      <c r="AQ273" s="140"/>
      <c r="AR273" s="140"/>
      <c r="AS273" s="140"/>
      <c r="AT273" s="140"/>
      <c r="AU273" s="140"/>
      <c r="AV273" s="140"/>
      <c r="AW273" s="140"/>
      <c r="AX273" s="140"/>
      <c r="AY273" s="140"/>
      <c r="AZ273" s="140"/>
      <c r="BA273" s="140"/>
      <c r="BB273" s="140"/>
      <c r="BC273" s="140"/>
      <c r="BD273" s="140"/>
      <c r="BE273" s="315"/>
      <c r="BF273" s="315"/>
      <c r="BG273" s="315"/>
      <c r="BH273" s="315"/>
      <c r="BI273" s="315"/>
      <c r="BJ273" s="315"/>
      <c r="BK273" s="315"/>
      <c r="BL273" s="315"/>
      <c r="BM273" s="315"/>
      <c r="BN273" s="315"/>
      <c r="BO273" s="315"/>
      <c r="BP273" s="315"/>
      <c r="BQ273" s="315"/>
      <c r="BR273" s="315"/>
      <c r="BS273" s="315"/>
      <c r="BT273" s="315"/>
      <c r="BU273" s="315"/>
      <c r="BV273" s="315"/>
      <c r="BW273" s="315"/>
      <c r="BX273" s="315"/>
      <c r="BY273" s="315"/>
    </row>
    <row r="274" spans="1:77" customFormat="1" ht="12.75">
      <c r="A274" s="139"/>
      <c r="B274" s="139"/>
      <c r="C274" s="139"/>
      <c r="D274" s="139"/>
      <c r="E274" s="139"/>
      <c r="F274" s="139"/>
      <c r="G274" s="139"/>
      <c r="H274" s="139"/>
      <c r="I274" s="197"/>
      <c r="J274" s="139"/>
      <c r="K274" s="139"/>
      <c r="L274" s="742"/>
      <c r="M274" s="742"/>
      <c r="N274" s="139"/>
      <c r="O274" s="139"/>
      <c r="P274" s="139"/>
      <c r="Q274" s="139"/>
      <c r="R274" s="139"/>
      <c r="S274" s="140"/>
      <c r="T274" s="317"/>
      <c r="U274" s="316"/>
      <c r="V274" s="315"/>
      <c r="W274" s="331"/>
      <c r="X274" s="331"/>
      <c r="Y274" s="331"/>
      <c r="Z274" s="331"/>
      <c r="AA274" s="331"/>
      <c r="AB274" s="331"/>
      <c r="AC274" s="331"/>
      <c r="AD274" s="331"/>
      <c r="AE274" s="331"/>
      <c r="AF274" s="331"/>
      <c r="AG274" s="331"/>
      <c r="AH274" s="331"/>
      <c r="AI274" s="315"/>
      <c r="AJ274" s="140"/>
      <c r="AK274" s="140"/>
      <c r="AL274" s="140"/>
      <c r="AM274" s="140"/>
      <c r="AN274" s="140"/>
      <c r="AO274" s="140"/>
      <c r="AP274" s="140"/>
      <c r="AQ274" s="140"/>
      <c r="AR274" s="140"/>
      <c r="AS274" s="140"/>
      <c r="AT274" s="140"/>
      <c r="AU274" s="140"/>
      <c r="AV274" s="140"/>
      <c r="AW274" s="140"/>
      <c r="AX274" s="140"/>
      <c r="AY274" s="140"/>
      <c r="AZ274" s="140"/>
      <c r="BA274" s="140"/>
      <c r="BB274" s="140"/>
      <c r="BC274" s="140"/>
      <c r="BD274" s="140"/>
      <c r="BE274" s="315"/>
      <c r="BF274" s="315"/>
      <c r="BG274" s="315"/>
      <c r="BH274" s="315"/>
      <c r="BI274" s="315"/>
      <c r="BJ274" s="315"/>
      <c r="BK274" s="315"/>
      <c r="BL274" s="315"/>
      <c r="BM274" s="315"/>
      <c r="BN274" s="315"/>
      <c r="BO274" s="315"/>
      <c r="BP274" s="315"/>
      <c r="BQ274" s="315"/>
      <c r="BR274" s="315"/>
      <c r="BS274" s="315"/>
      <c r="BT274" s="315"/>
      <c r="BU274" s="315"/>
      <c r="BV274" s="315"/>
      <c r="BW274" s="315"/>
      <c r="BX274" s="315"/>
      <c r="BY274" s="315"/>
    </row>
    <row r="275" spans="1:77" customFormat="1" ht="12.75">
      <c r="A275" s="139"/>
      <c r="B275" s="139"/>
      <c r="C275" s="139"/>
      <c r="D275" s="139"/>
      <c r="E275" s="139"/>
      <c r="F275" s="139"/>
      <c r="G275" s="139"/>
      <c r="H275" s="139"/>
      <c r="I275" s="197"/>
      <c r="J275" s="139"/>
      <c r="K275" s="139"/>
      <c r="L275" s="742"/>
      <c r="M275" s="742"/>
      <c r="N275" s="139"/>
      <c r="O275" s="139"/>
      <c r="P275" s="139"/>
      <c r="Q275" s="139"/>
      <c r="R275" s="139"/>
      <c r="S275" s="140"/>
      <c r="T275" s="317"/>
      <c r="U275" s="316"/>
      <c r="V275" s="315"/>
      <c r="W275" s="331"/>
      <c r="X275" s="331"/>
      <c r="Y275" s="331"/>
      <c r="Z275" s="331"/>
      <c r="AA275" s="331"/>
      <c r="AB275" s="331"/>
      <c r="AC275" s="331"/>
      <c r="AD275" s="331"/>
      <c r="AE275" s="331"/>
      <c r="AF275" s="331"/>
      <c r="AG275" s="331"/>
      <c r="AH275" s="331"/>
      <c r="AI275" s="315"/>
      <c r="AJ275" s="140"/>
      <c r="AK275" s="140"/>
      <c r="AL275" s="140"/>
      <c r="AM275" s="140"/>
      <c r="AN275" s="140"/>
      <c r="AO275" s="140"/>
      <c r="AP275" s="140"/>
      <c r="AQ275" s="140"/>
      <c r="AR275" s="140"/>
      <c r="AS275" s="140"/>
      <c r="AT275" s="140"/>
      <c r="AU275" s="140"/>
      <c r="AV275" s="140"/>
      <c r="AW275" s="140"/>
      <c r="AX275" s="140"/>
      <c r="AY275" s="140"/>
      <c r="AZ275" s="140"/>
      <c r="BA275" s="140"/>
      <c r="BB275" s="140"/>
      <c r="BC275" s="140"/>
      <c r="BD275" s="140"/>
      <c r="BE275" s="315"/>
      <c r="BF275" s="315"/>
      <c r="BG275" s="315"/>
      <c r="BH275" s="315"/>
      <c r="BI275" s="315"/>
      <c r="BJ275" s="315"/>
      <c r="BK275" s="315"/>
      <c r="BL275" s="315"/>
      <c r="BM275" s="315"/>
      <c r="BN275" s="315"/>
      <c r="BO275" s="315"/>
      <c r="BP275" s="315"/>
      <c r="BQ275" s="315"/>
      <c r="BR275" s="315"/>
      <c r="BS275" s="315"/>
      <c r="BT275" s="315"/>
      <c r="BU275" s="315"/>
      <c r="BV275" s="315"/>
      <c r="BW275" s="315"/>
      <c r="BX275" s="315"/>
      <c r="BY275" s="315"/>
    </row>
    <row r="276" spans="1:77" customFormat="1" ht="12.75">
      <c r="A276" s="139"/>
      <c r="B276" s="139"/>
      <c r="C276" s="139"/>
      <c r="D276" s="139"/>
      <c r="E276" s="139"/>
      <c r="F276" s="139"/>
      <c r="G276" s="139"/>
      <c r="H276" s="139"/>
      <c r="I276" s="197"/>
      <c r="J276" s="139"/>
      <c r="K276" s="139"/>
      <c r="L276" s="742"/>
      <c r="M276" s="742"/>
      <c r="N276" s="139"/>
      <c r="O276" s="139"/>
      <c r="P276" s="139"/>
      <c r="Q276" s="139"/>
      <c r="R276" s="139"/>
      <c r="S276" s="140"/>
      <c r="T276" s="317"/>
      <c r="U276" s="316"/>
      <c r="V276" s="315"/>
      <c r="W276" s="331"/>
      <c r="X276" s="331"/>
      <c r="Y276" s="331"/>
      <c r="Z276" s="331"/>
      <c r="AA276" s="331"/>
      <c r="AB276" s="331"/>
      <c r="AC276" s="331"/>
      <c r="AD276" s="331"/>
      <c r="AE276" s="331"/>
      <c r="AF276" s="331"/>
      <c r="AG276" s="331"/>
      <c r="AH276" s="331"/>
      <c r="AI276" s="315"/>
      <c r="AJ276" s="140"/>
      <c r="AK276" s="140"/>
      <c r="AL276" s="140"/>
      <c r="AM276" s="140"/>
      <c r="AN276" s="140"/>
      <c r="AO276" s="140"/>
      <c r="AP276" s="140"/>
      <c r="AQ276" s="140"/>
      <c r="AR276" s="140"/>
      <c r="AS276" s="140"/>
      <c r="AT276" s="140"/>
      <c r="AU276" s="140"/>
      <c r="AV276" s="140"/>
      <c r="AW276" s="140"/>
      <c r="AX276" s="140"/>
      <c r="AY276" s="140"/>
      <c r="AZ276" s="140"/>
      <c r="BA276" s="140"/>
      <c r="BB276" s="140"/>
      <c r="BC276" s="140"/>
      <c r="BD276" s="140"/>
      <c r="BE276" s="315"/>
      <c r="BF276" s="315"/>
      <c r="BG276" s="315"/>
      <c r="BH276" s="315"/>
      <c r="BI276" s="315"/>
      <c r="BJ276" s="315"/>
      <c r="BK276" s="315"/>
      <c r="BL276" s="315"/>
      <c r="BM276" s="315"/>
      <c r="BN276" s="315"/>
      <c r="BO276" s="315"/>
      <c r="BP276" s="315"/>
      <c r="BQ276" s="315"/>
      <c r="BR276" s="315"/>
      <c r="BS276" s="315"/>
      <c r="BT276" s="315"/>
      <c r="BU276" s="315"/>
      <c r="BV276" s="315"/>
      <c r="BW276" s="315"/>
      <c r="BX276" s="315"/>
      <c r="BY276" s="315"/>
    </row>
    <row r="277" spans="1:77" customFormat="1" ht="12.75">
      <c r="A277" s="139"/>
      <c r="B277" s="139"/>
      <c r="C277" s="139"/>
      <c r="D277" s="139"/>
      <c r="E277" s="139"/>
      <c r="F277" s="139"/>
      <c r="G277" s="139"/>
      <c r="H277" s="139"/>
      <c r="I277" s="197"/>
      <c r="J277" s="139"/>
      <c r="K277" s="139"/>
      <c r="L277" s="742"/>
      <c r="M277" s="742"/>
      <c r="N277" s="139"/>
      <c r="O277" s="139"/>
      <c r="P277" s="139"/>
      <c r="Q277" s="139"/>
      <c r="R277" s="139"/>
      <c r="S277" s="140"/>
      <c r="T277" s="317"/>
      <c r="U277" s="316"/>
      <c r="V277" s="315"/>
      <c r="W277" s="331"/>
      <c r="X277" s="331"/>
      <c r="Y277" s="331"/>
      <c r="Z277" s="331"/>
      <c r="AA277" s="331"/>
      <c r="AB277" s="331"/>
      <c r="AC277" s="331"/>
      <c r="AD277" s="331"/>
      <c r="AE277" s="331"/>
      <c r="AF277" s="331"/>
      <c r="AG277" s="331"/>
      <c r="AH277" s="331"/>
      <c r="AI277" s="315"/>
      <c r="AJ277" s="140"/>
      <c r="AK277" s="140"/>
      <c r="AL277" s="140"/>
      <c r="AM277" s="140"/>
      <c r="AN277" s="140"/>
      <c r="AO277" s="140"/>
      <c r="AP277" s="140"/>
      <c r="AQ277" s="140"/>
      <c r="AR277" s="140"/>
      <c r="AS277" s="140"/>
      <c r="AT277" s="140"/>
      <c r="AU277" s="140"/>
      <c r="AV277" s="140"/>
      <c r="AW277" s="140"/>
      <c r="AX277" s="140"/>
      <c r="AY277" s="140"/>
      <c r="AZ277" s="140"/>
      <c r="BA277" s="140"/>
      <c r="BB277" s="140"/>
      <c r="BC277" s="140"/>
      <c r="BD277" s="140"/>
      <c r="BE277" s="315"/>
      <c r="BF277" s="315"/>
      <c r="BG277" s="315"/>
      <c r="BH277" s="315"/>
      <c r="BI277" s="315"/>
      <c r="BJ277" s="315"/>
      <c r="BK277" s="315"/>
      <c r="BL277" s="315"/>
      <c r="BM277" s="315"/>
      <c r="BN277" s="315"/>
      <c r="BO277" s="315"/>
      <c r="BP277" s="315"/>
      <c r="BQ277" s="315"/>
      <c r="BR277" s="315"/>
      <c r="BS277" s="315"/>
      <c r="BT277" s="315"/>
      <c r="BU277" s="315"/>
      <c r="BV277" s="315"/>
      <c r="BW277" s="315"/>
      <c r="BX277" s="315"/>
      <c r="BY277" s="315"/>
    </row>
    <row r="278" spans="1:77" customFormat="1" ht="12.75">
      <c r="A278" s="139"/>
      <c r="B278" s="139"/>
      <c r="C278" s="139"/>
      <c r="D278" s="139"/>
      <c r="E278" s="139"/>
      <c r="F278" s="139"/>
      <c r="G278" s="139"/>
      <c r="H278" s="139"/>
      <c r="I278" s="197"/>
      <c r="J278" s="139"/>
      <c r="K278" s="139"/>
      <c r="L278" s="742"/>
      <c r="M278" s="742"/>
      <c r="N278" s="139"/>
      <c r="O278" s="139"/>
      <c r="P278" s="139"/>
      <c r="Q278" s="139"/>
      <c r="R278" s="139"/>
      <c r="S278" s="140"/>
      <c r="T278" s="317"/>
      <c r="U278" s="316"/>
      <c r="V278" s="315"/>
      <c r="W278" s="331"/>
      <c r="X278" s="331"/>
      <c r="Y278" s="331"/>
      <c r="Z278" s="331"/>
      <c r="AA278" s="331"/>
      <c r="AB278" s="331"/>
      <c r="AC278" s="331"/>
      <c r="AD278" s="331"/>
      <c r="AE278" s="331"/>
      <c r="AF278" s="331"/>
      <c r="AG278" s="331"/>
      <c r="AH278" s="331"/>
      <c r="AI278" s="315"/>
      <c r="AJ278" s="140"/>
      <c r="AK278" s="140"/>
      <c r="AL278" s="140"/>
      <c r="AM278" s="140"/>
      <c r="AN278" s="140"/>
      <c r="AO278" s="140"/>
      <c r="AP278" s="140"/>
      <c r="AQ278" s="140"/>
      <c r="AR278" s="140"/>
      <c r="AS278" s="140"/>
      <c r="AT278" s="140"/>
      <c r="AU278" s="140"/>
      <c r="AV278" s="140"/>
      <c r="AW278" s="140"/>
      <c r="AX278" s="140"/>
      <c r="AY278" s="140"/>
      <c r="AZ278" s="140"/>
      <c r="BA278" s="140"/>
      <c r="BB278" s="140"/>
      <c r="BC278" s="140"/>
      <c r="BD278" s="140"/>
      <c r="BE278" s="315"/>
      <c r="BF278" s="315"/>
      <c r="BG278" s="315"/>
      <c r="BH278" s="315"/>
      <c r="BI278" s="315"/>
      <c r="BJ278" s="315"/>
      <c r="BK278" s="315"/>
      <c r="BL278" s="315"/>
      <c r="BM278" s="315"/>
      <c r="BN278" s="315"/>
      <c r="BO278" s="315"/>
      <c r="BP278" s="315"/>
      <c r="BQ278" s="315"/>
      <c r="BR278" s="315"/>
      <c r="BS278" s="315"/>
      <c r="BT278" s="315"/>
      <c r="BU278" s="315"/>
      <c r="BV278" s="315"/>
      <c r="BW278" s="315"/>
      <c r="BX278" s="315"/>
      <c r="BY278" s="315"/>
    </row>
    <row r="279" spans="1:77" customFormat="1" ht="12.75">
      <c r="A279" s="139"/>
      <c r="B279" s="139"/>
      <c r="C279" s="139"/>
      <c r="D279" s="139"/>
      <c r="E279" s="139"/>
      <c r="F279" s="139"/>
      <c r="G279" s="139"/>
      <c r="H279" s="139"/>
      <c r="I279" s="197"/>
      <c r="J279" s="139"/>
      <c r="K279" s="139"/>
      <c r="L279" s="742"/>
      <c r="M279" s="742"/>
      <c r="N279" s="139"/>
      <c r="O279" s="139"/>
      <c r="P279" s="139"/>
      <c r="Q279" s="139"/>
      <c r="R279" s="139"/>
      <c r="S279" s="140"/>
      <c r="T279" s="317"/>
      <c r="U279" s="316"/>
      <c r="V279" s="315"/>
      <c r="W279" s="331"/>
      <c r="X279" s="331"/>
      <c r="Y279" s="331"/>
      <c r="Z279" s="331"/>
      <c r="AA279" s="331"/>
      <c r="AB279" s="331"/>
      <c r="AC279" s="331"/>
      <c r="AD279" s="331"/>
      <c r="AE279" s="331"/>
      <c r="AF279" s="331"/>
      <c r="AG279" s="331"/>
      <c r="AH279" s="331"/>
      <c r="AI279" s="315"/>
      <c r="AJ279" s="140"/>
      <c r="AK279" s="140"/>
      <c r="AL279" s="140"/>
      <c r="AM279" s="140"/>
      <c r="AN279" s="140"/>
      <c r="AO279" s="140"/>
      <c r="AP279" s="140"/>
      <c r="AQ279" s="140"/>
      <c r="AR279" s="140"/>
      <c r="AS279" s="140"/>
      <c r="AT279" s="140"/>
      <c r="AU279" s="140"/>
      <c r="AV279" s="140"/>
      <c r="AW279" s="140"/>
      <c r="AX279" s="140"/>
      <c r="AY279" s="140"/>
      <c r="AZ279" s="140"/>
      <c r="BA279" s="140"/>
      <c r="BB279" s="140"/>
      <c r="BC279" s="140"/>
      <c r="BD279" s="140"/>
      <c r="BE279" s="315"/>
      <c r="BF279" s="315"/>
      <c r="BG279" s="315"/>
      <c r="BH279" s="315"/>
      <c r="BI279" s="315"/>
      <c r="BJ279" s="315"/>
      <c r="BK279" s="315"/>
      <c r="BL279" s="315"/>
      <c r="BM279" s="315"/>
      <c r="BN279" s="315"/>
      <c r="BO279" s="315"/>
      <c r="BP279" s="315"/>
      <c r="BQ279" s="315"/>
      <c r="BR279" s="315"/>
      <c r="BS279" s="315"/>
      <c r="BT279" s="315"/>
      <c r="BU279" s="315"/>
      <c r="BV279" s="315"/>
      <c r="BW279" s="315"/>
      <c r="BX279" s="315"/>
      <c r="BY279" s="315"/>
    </row>
    <row r="280" spans="1:77" customFormat="1" ht="12.75">
      <c r="A280" s="139"/>
      <c r="B280" s="139"/>
      <c r="C280" s="139"/>
      <c r="D280" s="139"/>
      <c r="E280" s="139"/>
      <c r="F280" s="139"/>
      <c r="G280" s="139"/>
      <c r="H280" s="139"/>
      <c r="I280" s="197"/>
      <c r="J280" s="139"/>
      <c r="K280" s="139"/>
      <c r="L280" s="742"/>
      <c r="M280" s="742"/>
      <c r="N280" s="139"/>
      <c r="O280" s="139"/>
      <c r="P280" s="139"/>
      <c r="Q280" s="139"/>
      <c r="R280" s="139"/>
      <c r="S280" s="140"/>
      <c r="T280" s="317"/>
      <c r="U280" s="316"/>
      <c r="V280" s="315"/>
      <c r="W280" s="331"/>
      <c r="X280" s="331"/>
      <c r="Y280" s="331"/>
      <c r="Z280" s="331"/>
      <c r="AA280" s="331"/>
      <c r="AB280" s="331"/>
      <c r="AC280" s="331"/>
      <c r="AD280" s="331"/>
      <c r="AE280" s="331"/>
      <c r="AF280" s="331"/>
      <c r="AG280" s="331"/>
      <c r="AH280" s="331"/>
      <c r="AI280" s="315"/>
      <c r="AJ280" s="140"/>
      <c r="AK280" s="140"/>
      <c r="AL280" s="140"/>
      <c r="AM280" s="140"/>
      <c r="AN280" s="140"/>
      <c r="AO280" s="140"/>
      <c r="AP280" s="140"/>
      <c r="AQ280" s="140"/>
      <c r="AR280" s="140"/>
      <c r="AS280" s="140"/>
      <c r="AT280" s="140"/>
      <c r="AU280" s="140"/>
      <c r="AV280" s="140"/>
      <c r="AW280" s="140"/>
      <c r="AX280" s="140"/>
      <c r="AY280" s="140"/>
      <c r="AZ280" s="140"/>
      <c r="BA280" s="140"/>
      <c r="BB280" s="140"/>
      <c r="BC280" s="140"/>
      <c r="BD280" s="140"/>
      <c r="BE280" s="315"/>
      <c r="BF280" s="315"/>
      <c r="BG280" s="315"/>
      <c r="BH280" s="315"/>
      <c r="BI280" s="315"/>
      <c r="BJ280" s="315"/>
      <c r="BK280" s="315"/>
      <c r="BL280" s="315"/>
      <c r="BM280" s="315"/>
      <c r="BN280" s="315"/>
      <c r="BO280" s="315"/>
      <c r="BP280" s="315"/>
      <c r="BQ280" s="315"/>
      <c r="BR280" s="315"/>
      <c r="BS280" s="315"/>
      <c r="BT280" s="315"/>
      <c r="BU280" s="315"/>
      <c r="BV280" s="315"/>
      <c r="BW280" s="315"/>
      <c r="BX280" s="315"/>
      <c r="BY280" s="315"/>
    </row>
    <row r="281" spans="1:77" customFormat="1" ht="12.75">
      <c r="A281" s="139"/>
      <c r="B281" s="139"/>
      <c r="C281" s="139"/>
      <c r="D281" s="139"/>
      <c r="E281" s="139"/>
      <c r="F281" s="139"/>
      <c r="G281" s="139"/>
      <c r="H281" s="139"/>
      <c r="I281" s="197"/>
      <c r="J281" s="139"/>
      <c r="K281" s="139"/>
      <c r="L281" s="742"/>
      <c r="M281" s="742"/>
      <c r="N281" s="139"/>
      <c r="O281" s="139"/>
      <c r="P281" s="139"/>
      <c r="Q281" s="139"/>
      <c r="R281" s="139"/>
      <c r="S281" s="140"/>
      <c r="T281" s="317"/>
      <c r="U281" s="316"/>
      <c r="V281" s="315"/>
      <c r="W281" s="331"/>
      <c r="X281" s="331"/>
      <c r="Y281" s="331"/>
      <c r="Z281" s="331"/>
      <c r="AA281" s="331"/>
      <c r="AB281" s="331"/>
      <c r="AC281" s="331"/>
      <c r="AD281" s="331"/>
      <c r="AE281" s="331"/>
      <c r="AF281" s="331"/>
      <c r="AG281" s="331"/>
      <c r="AH281" s="331"/>
      <c r="AI281" s="315"/>
      <c r="AJ281" s="140"/>
      <c r="AK281" s="140"/>
      <c r="AL281" s="140"/>
      <c r="AM281" s="140"/>
      <c r="AN281" s="140"/>
      <c r="AO281" s="140"/>
      <c r="AP281" s="140"/>
      <c r="AQ281" s="140"/>
      <c r="AR281" s="140"/>
      <c r="AS281" s="140"/>
      <c r="AT281" s="140"/>
      <c r="AU281" s="140"/>
      <c r="AV281" s="140"/>
      <c r="AW281" s="140"/>
      <c r="AX281" s="140"/>
      <c r="AY281" s="140"/>
      <c r="AZ281" s="140"/>
      <c r="BA281" s="140"/>
      <c r="BB281" s="140"/>
      <c r="BC281" s="140"/>
      <c r="BD281" s="140"/>
      <c r="BE281" s="315"/>
      <c r="BF281" s="315"/>
      <c r="BG281" s="315"/>
      <c r="BH281" s="315"/>
      <c r="BI281" s="315"/>
      <c r="BJ281" s="315"/>
      <c r="BK281" s="315"/>
      <c r="BL281" s="315"/>
      <c r="BM281" s="315"/>
      <c r="BN281" s="315"/>
      <c r="BO281" s="315"/>
      <c r="BP281" s="315"/>
      <c r="BQ281" s="315"/>
      <c r="BR281" s="315"/>
      <c r="BS281" s="315"/>
      <c r="BT281" s="315"/>
      <c r="BU281" s="315"/>
      <c r="BV281" s="315"/>
      <c r="BW281" s="315"/>
      <c r="BX281" s="315"/>
      <c r="BY281" s="315"/>
    </row>
    <row r="282" spans="1:77" customFormat="1" ht="12.75">
      <c r="A282" s="139"/>
      <c r="B282" s="139"/>
      <c r="C282" s="139"/>
      <c r="D282" s="139"/>
      <c r="E282" s="139"/>
      <c r="F282" s="139"/>
      <c r="G282" s="139"/>
      <c r="H282" s="139"/>
      <c r="I282" s="197"/>
      <c r="J282" s="139"/>
      <c r="K282" s="139"/>
      <c r="L282" s="742"/>
      <c r="M282" s="742"/>
      <c r="N282" s="139"/>
      <c r="O282" s="139"/>
      <c r="P282" s="139"/>
      <c r="Q282" s="139"/>
      <c r="R282" s="139"/>
      <c r="S282" s="140"/>
      <c r="T282" s="317"/>
      <c r="U282" s="316"/>
      <c r="V282" s="315"/>
      <c r="W282" s="331"/>
      <c r="X282" s="331"/>
      <c r="Y282" s="331"/>
      <c r="Z282" s="331"/>
      <c r="AA282" s="331"/>
      <c r="AB282" s="331"/>
      <c r="AC282" s="331"/>
      <c r="AD282" s="331"/>
      <c r="AE282" s="331"/>
      <c r="AF282" s="331"/>
      <c r="AG282" s="331"/>
      <c r="AH282" s="331"/>
      <c r="AI282" s="315"/>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315"/>
      <c r="BF282" s="315"/>
      <c r="BG282" s="315"/>
      <c r="BH282" s="315"/>
      <c r="BI282" s="315"/>
      <c r="BJ282" s="315"/>
      <c r="BK282" s="315"/>
      <c r="BL282" s="315"/>
      <c r="BM282" s="315"/>
      <c r="BN282" s="315"/>
      <c r="BO282" s="315"/>
      <c r="BP282" s="315"/>
      <c r="BQ282" s="315"/>
      <c r="BR282" s="315"/>
      <c r="BS282" s="315"/>
      <c r="BT282" s="315"/>
      <c r="BU282" s="315"/>
      <c r="BV282" s="315"/>
      <c r="BW282" s="315"/>
      <c r="BX282" s="315"/>
      <c r="BY282" s="315"/>
    </row>
    <row r="283" spans="1:77" customFormat="1" ht="12.75">
      <c r="A283" s="139"/>
      <c r="B283" s="139"/>
      <c r="C283" s="139"/>
      <c r="D283" s="139"/>
      <c r="E283" s="139"/>
      <c r="F283" s="139"/>
      <c r="G283" s="139"/>
      <c r="H283" s="139"/>
      <c r="I283" s="197"/>
      <c r="J283" s="139"/>
      <c r="K283" s="139"/>
      <c r="L283" s="742"/>
      <c r="M283" s="742"/>
      <c r="N283" s="139"/>
      <c r="O283" s="139"/>
      <c r="P283" s="139"/>
      <c r="Q283" s="139"/>
      <c r="R283" s="139"/>
      <c r="S283" s="140"/>
      <c r="T283" s="317"/>
      <c r="U283" s="316"/>
      <c r="V283" s="315"/>
      <c r="W283" s="331"/>
      <c r="X283" s="331"/>
      <c r="Y283" s="331"/>
      <c r="Z283" s="331"/>
      <c r="AA283" s="331"/>
      <c r="AB283" s="331"/>
      <c r="AC283" s="331"/>
      <c r="AD283" s="331"/>
      <c r="AE283" s="331"/>
      <c r="AF283" s="331"/>
      <c r="AG283" s="331"/>
      <c r="AH283" s="331"/>
      <c r="AI283" s="315"/>
      <c r="AJ283" s="140"/>
      <c r="AK283" s="140"/>
      <c r="AL283" s="140"/>
      <c r="AM283" s="140"/>
      <c r="AN283" s="140"/>
      <c r="AO283" s="140"/>
      <c r="AP283" s="140"/>
      <c r="AQ283" s="140"/>
      <c r="AR283" s="140"/>
      <c r="AS283" s="140"/>
      <c r="AT283" s="140"/>
      <c r="AU283" s="140"/>
      <c r="AV283" s="140"/>
      <c r="AW283" s="140"/>
      <c r="AX283" s="140"/>
      <c r="AY283" s="140"/>
      <c r="AZ283" s="140"/>
      <c r="BA283" s="140"/>
      <c r="BB283" s="140"/>
      <c r="BC283" s="140"/>
      <c r="BD283" s="140"/>
      <c r="BE283" s="315"/>
      <c r="BF283" s="315"/>
      <c r="BG283" s="315"/>
      <c r="BH283" s="315"/>
      <c r="BI283" s="315"/>
      <c r="BJ283" s="315"/>
      <c r="BK283" s="315"/>
      <c r="BL283" s="315"/>
      <c r="BM283" s="315"/>
      <c r="BN283" s="315"/>
      <c r="BO283" s="315"/>
      <c r="BP283" s="315"/>
      <c r="BQ283" s="315"/>
      <c r="BR283" s="315"/>
      <c r="BS283" s="315"/>
      <c r="BT283" s="315"/>
      <c r="BU283" s="315"/>
      <c r="BV283" s="315"/>
      <c r="BW283" s="315"/>
      <c r="BX283" s="315"/>
      <c r="BY283" s="315"/>
    </row>
    <row r="284" spans="1:77" customFormat="1" ht="12.75">
      <c r="A284" s="139"/>
      <c r="B284" s="139"/>
      <c r="C284" s="139"/>
      <c r="D284" s="139"/>
      <c r="E284" s="139"/>
      <c r="F284" s="139"/>
      <c r="G284" s="139"/>
      <c r="H284" s="139"/>
      <c r="I284" s="197"/>
      <c r="J284" s="139"/>
      <c r="K284" s="139"/>
      <c r="L284" s="742"/>
      <c r="M284" s="742"/>
      <c r="N284" s="139"/>
      <c r="O284" s="139"/>
      <c r="P284" s="139"/>
      <c r="Q284" s="139"/>
      <c r="R284" s="139"/>
      <c r="S284" s="140"/>
      <c r="T284" s="317"/>
      <c r="U284" s="316"/>
      <c r="V284" s="315"/>
      <c r="W284" s="331"/>
      <c r="X284" s="331"/>
      <c r="Y284" s="331"/>
      <c r="Z284" s="331"/>
      <c r="AA284" s="331"/>
      <c r="AB284" s="331"/>
      <c r="AC284" s="331"/>
      <c r="AD284" s="331"/>
      <c r="AE284" s="331"/>
      <c r="AF284" s="331"/>
      <c r="AG284" s="331"/>
      <c r="AH284" s="331"/>
      <c r="AI284" s="315"/>
      <c r="AJ284" s="140"/>
      <c r="AK284" s="140"/>
      <c r="AL284" s="140"/>
      <c r="AM284" s="140"/>
      <c r="AN284" s="140"/>
      <c r="AO284" s="140"/>
      <c r="AP284" s="140"/>
      <c r="AQ284" s="140"/>
      <c r="AR284" s="140"/>
      <c r="AS284" s="140"/>
      <c r="AT284" s="140"/>
      <c r="AU284" s="140"/>
      <c r="AV284" s="140"/>
      <c r="AW284" s="140"/>
      <c r="AX284" s="140"/>
      <c r="AY284" s="140"/>
      <c r="AZ284" s="140"/>
      <c r="BA284" s="140"/>
      <c r="BB284" s="140"/>
      <c r="BC284" s="140"/>
      <c r="BD284" s="140"/>
      <c r="BE284" s="315"/>
      <c r="BF284" s="315"/>
      <c r="BG284" s="315"/>
      <c r="BH284" s="315"/>
      <c r="BI284" s="315"/>
      <c r="BJ284" s="315"/>
      <c r="BK284" s="315"/>
      <c r="BL284" s="315"/>
      <c r="BM284" s="315"/>
      <c r="BN284" s="315"/>
      <c r="BO284" s="315"/>
      <c r="BP284" s="315"/>
      <c r="BQ284" s="315"/>
      <c r="BR284" s="315"/>
      <c r="BS284" s="315"/>
      <c r="BT284" s="315"/>
      <c r="BU284" s="315"/>
      <c r="BV284" s="315"/>
      <c r="BW284" s="315"/>
      <c r="BX284" s="315"/>
      <c r="BY284" s="315"/>
    </row>
    <row r="285" spans="1:77" customFormat="1" ht="12.75">
      <c r="A285" s="139"/>
      <c r="B285" s="139"/>
      <c r="C285" s="139"/>
      <c r="D285" s="139"/>
      <c r="E285" s="139"/>
      <c r="F285" s="139"/>
      <c r="G285" s="139"/>
      <c r="H285" s="139"/>
      <c r="I285" s="197"/>
      <c r="J285" s="139"/>
      <c r="K285" s="139"/>
      <c r="L285" s="742"/>
      <c r="M285" s="742"/>
      <c r="N285" s="139"/>
      <c r="O285" s="139"/>
      <c r="P285" s="139"/>
      <c r="Q285" s="139"/>
      <c r="R285" s="139"/>
      <c r="S285" s="140"/>
      <c r="T285" s="317"/>
      <c r="U285" s="316"/>
      <c r="V285" s="315"/>
      <c r="W285" s="331"/>
      <c r="X285" s="331"/>
      <c r="Y285" s="331"/>
      <c r="Z285" s="331"/>
      <c r="AA285" s="331"/>
      <c r="AB285" s="331"/>
      <c r="AC285" s="331"/>
      <c r="AD285" s="331"/>
      <c r="AE285" s="331"/>
      <c r="AF285" s="331"/>
      <c r="AG285" s="331"/>
      <c r="AH285" s="331"/>
      <c r="AI285" s="315"/>
      <c r="AJ285" s="140"/>
      <c r="AK285" s="140"/>
      <c r="AL285" s="140"/>
      <c r="AM285" s="140"/>
      <c r="AN285" s="140"/>
      <c r="AO285" s="140"/>
      <c r="AP285" s="140"/>
      <c r="AQ285" s="140"/>
      <c r="AR285" s="140"/>
      <c r="AS285" s="140"/>
      <c r="AT285" s="140"/>
      <c r="AU285" s="140"/>
      <c r="AV285" s="140"/>
      <c r="AW285" s="140"/>
      <c r="AX285" s="140"/>
      <c r="AY285" s="140"/>
      <c r="AZ285" s="140"/>
      <c r="BA285" s="140"/>
      <c r="BB285" s="140"/>
      <c r="BC285" s="140"/>
      <c r="BD285" s="140"/>
      <c r="BE285" s="315"/>
      <c r="BF285" s="315"/>
      <c r="BG285" s="315"/>
      <c r="BH285" s="315"/>
      <c r="BI285" s="315"/>
      <c r="BJ285" s="315"/>
      <c r="BK285" s="315"/>
      <c r="BL285" s="315"/>
      <c r="BM285" s="315"/>
      <c r="BN285" s="315"/>
      <c r="BO285" s="315"/>
      <c r="BP285" s="315"/>
      <c r="BQ285" s="315"/>
      <c r="BR285" s="315"/>
      <c r="BS285" s="315"/>
      <c r="BT285" s="315"/>
      <c r="BU285" s="315"/>
      <c r="BV285" s="315"/>
      <c r="BW285" s="315"/>
      <c r="BX285" s="315"/>
      <c r="BY285" s="315"/>
    </row>
    <row r="286" spans="1:77" customFormat="1" ht="12.75">
      <c r="A286" s="139"/>
      <c r="B286" s="139"/>
      <c r="C286" s="139"/>
      <c r="D286" s="139"/>
      <c r="E286" s="139"/>
      <c r="F286" s="139"/>
      <c r="G286" s="139"/>
      <c r="H286" s="139"/>
      <c r="I286" s="197"/>
      <c r="J286" s="139"/>
      <c r="K286" s="139"/>
      <c r="L286" s="742"/>
      <c r="M286" s="742"/>
      <c r="N286" s="139"/>
      <c r="O286" s="139"/>
      <c r="P286" s="139"/>
      <c r="Q286" s="139"/>
      <c r="R286" s="139"/>
      <c r="S286" s="140"/>
      <c r="T286" s="317"/>
      <c r="U286" s="316"/>
      <c r="V286" s="315"/>
      <c r="W286" s="331"/>
      <c r="X286" s="331"/>
      <c r="Y286" s="331"/>
      <c r="Z286" s="331"/>
      <c r="AA286" s="331"/>
      <c r="AB286" s="331"/>
      <c r="AC286" s="331"/>
      <c r="AD286" s="331"/>
      <c r="AE286" s="331"/>
      <c r="AF286" s="331"/>
      <c r="AG286" s="331"/>
      <c r="AH286" s="331"/>
      <c r="AI286" s="315"/>
      <c r="AJ286" s="140"/>
      <c r="AK286" s="140"/>
      <c r="AL286" s="140"/>
      <c r="AM286" s="140"/>
      <c r="AN286" s="140"/>
      <c r="AO286" s="140"/>
      <c r="AP286" s="140"/>
      <c r="AQ286" s="140"/>
      <c r="AR286" s="140"/>
      <c r="AS286" s="140"/>
      <c r="AT286" s="140"/>
      <c r="AU286" s="140"/>
      <c r="AV286" s="140"/>
      <c r="AW286" s="140"/>
      <c r="AX286" s="140"/>
      <c r="AY286" s="140"/>
      <c r="AZ286" s="140"/>
      <c r="BA286" s="140"/>
      <c r="BB286" s="140"/>
      <c r="BC286" s="140"/>
      <c r="BD286" s="140"/>
      <c r="BE286" s="315"/>
      <c r="BF286" s="315"/>
      <c r="BG286" s="315"/>
      <c r="BH286" s="315"/>
      <c r="BI286" s="315"/>
      <c r="BJ286" s="315"/>
      <c r="BK286" s="315"/>
      <c r="BL286" s="315"/>
      <c r="BM286" s="315"/>
      <c r="BN286" s="315"/>
      <c r="BO286" s="315"/>
      <c r="BP286" s="315"/>
      <c r="BQ286" s="315"/>
      <c r="BR286" s="315"/>
      <c r="BS286" s="315"/>
      <c r="BT286" s="315"/>
      <c r="BU286" s="315"/>
      <c r="BV286" s="315"/>
      <c r="BW286" s="315"/>
      <c r="BX286" s="315"/>
      <c r="BY286" s="315"/>
    </row>
    <row r="287" spans="1:77" customFormat="1" ht="12.75">
      <c r="A287" s="139"/>
      <c r="B287" s="139"/>
      <c r="C287" s="139"/>
      <c r="D287" s="139"/>
      <c r="E287" s="139"/>
      <c r="F287" s="139"/>
      <c r="G287" s="139"/>
      <c r="H287" s="139"/>
      <c r="I287" s="197"/>
      <c r="J287" s="139"/>
      <c r="K287" s="139"/>
      <c r="L287" s="742"/>
      <c r="M287" s="742"/>
      <c r="N287" s="139"/>
      <c r="O287" s="139"/>
      <c r="P287" s="139"/>
      <c r="Q287" s="139"/>
      <c r="R287" s="139"/>
      <c r="S287" s="140"/>
      <c r="T287" s="317"/>
      <c r="U287" s="316"/>
      <c r="V287" s="315"/>
      <c r="W287" s="331"/>
      <c r="X287" s="331"/>
      <c r="Y287" s="331"/>
      <c r="Z287" s="331"/>
      <c r="AA287" s="331"/>
      <c r="AB287" s="331"/>
      <c r="AC287" s="331"/>
      <c r="AD287" s="331"/>
      <c r="AE287" s="331"/>
      <c r="AF287" s="331"/>
      <c r="AG287" s="331"/>
      <c r="AH287" s="331"/>
      <c r="AI287" s="315"/>
      <c r="AJ287" s="140"/>
      <c r="AK287" s="140"/>
      <c r="AL287" s="140"/>
      <c r="AM287" s="140"/>
      <c r="AN287" s="140"/>
      <c r="AO287" s="140"/>
      <c r="AP287" s="140"/>
      <c r="AQ287" s="140"/>
      <c r="AR287" s="140"/>
      <c r="AS287" s="140"/>
      <c r="AT287" s="140"/>
      <c r="AU287" s="140"/>
      <c r="AV287" s="140"/>
      <c r="AW287" s="140"/>
      <c r="AX287" s="140"/>
      <c r="AY287" s="140"/>
      <c r="AZ287" s="140"/>
      <c r="BA287" s="140"/>
      <c r="BB287" s="140"/>
      <c r="BC287" s="140"/>
      <c r="BD287" s="140"/>
      <c r="BE287" s="315"/>
      <c r="BF287" s="315"/>
      <c r="BG287" s="315"/>
      <c r="BH287" s="315"/>
      <c r="BI287" s="315"/>
      <c r="BJ287" s="315"/>
      <c r="BK287" s="315"/>
      <c r="BL287" s="315"/>
      <c r="BM287" s="315"/>
      <c r="BN287" s="315"/>
      <c r="BO287" s="315"/>
      <c r="BP287" s="315"/>
      <c r="BQ287" s="315"/>
      <c r="BR287" s="315"/>
      <c r="BS287" s="315"/>
      <c r="BT287" s="315"/>
      <c r="BU287" s="315"/>
      <c r="BV287" s="315"/>
      <c r="BW287" s="315"/>
      <c r="BX287" s="315"/>
      <c r="BY287" s="315"/>
    </row>
    <row r="288" spans="1:77" customFormat="1" ht="12.75">
      <c r="A288" s="139"/>
      <c r="B288" s="139"/>
      <c r="C288" s="139"/>
      <c r="D288" s="139"/>
      <c r="E288" s="139"/>
      <c r="F288" s="139"/>
      <c r="G288" s="139"/>
      <c r="H288" s="139"/>
      <c r="I288" s="197"/>
      <c r="J288" s="139"/>
      <c r="K288" s="139"/>
      <c r="L288" s="742"/>
      <c r="M288" s="742"/>
      <c r="N288" s="139"/>
      <c r="O288" s="139"/>
      <c r="P288" s="139"/>
      <c r="Q288" s="139"/>
      <c r="R288" s="139"/>
      <c r="S288" s="140"/>
      <c r="T288" s="317"/>
      <c r="U288" s="316"/>
      <c r="V288" s="315"/>
      <c r="W288" s="331"/>
      <c r="X288" s="331"/>
      <c r="Y288" s="331"/>
      <c r="Z288" s="331"/>
      <c r="AA288" s="331"/>
      <c r="AB288" s="331"/>
      <c r="AC288" s="331"/>
      <c r="AD288" s="331"/>
      <c r="AE288" s="331"/>
      <c r="AF288" s="331"/>
      <c r="AG288" s="331"/>
      <c r="AH288" s="331"/>
      <c r="AI288" s="315"/>
      <c r="AJ288" s="140"/>
      <c r="AK288" s="140"/>
      <c r="AL288" s="140"/>
      <c r="AM288" s="140"/>
      <c r="AN288" s="140"/>
      <c r="AO288" s="140"/>
      <c r="AP288" s="140"/>
      <c r="AQ288" s="140"/>
      <c r="AR288" s="140"/>
      <c r="AS288" s="140"/>
      <c r="AT288" s="140"/>
      <c r="AU288" s="140"/>
      <c r="AV288" s="140"/>
      <c r="AW288" s="140"/>
      <c r="AX288" s="140"/>
      <c r="AY288" s="140"/>
      <c r="AZ288" s="140"/>
      <c r="BA288" s="140"/>
      <c r="BB288" s="140"/>
      <c r="BC288" s="140"/>
      <c r="BD288" s="140"/>
      <c r="BE288" s="315"/>
      <c r="BF288" s="315"/>
      <c r="BG288" s="315"/>
      <c r="BH288" s="315"/>
      <c r="BI288" s="315"/>
      <c r="BJ288" s="315"/>
      <c r="BK288" s="315"/>
      <c r="BL288" s="315"/>
      <c r="BM288" s="315"/>
      <c r="BN288" s="315"/>
      <c r="BO288" s="315"/>
      <c r="BP288" s="315"/>
      <c r="BQ288" s="315"/>
      <c r="BR288" s="315"/>
      <c r="BS288" s="315"/>
      <c r="BT288" s="315"/>
      <c r="BU288" s="315"/>
      <c r="BV288" s="315"/>
      <c r="BW288" s="315"/>
      <c r="BX288" s="315"/>
      <c r="BY288" s="315"/>
    </row>
    <row r="289" spans="1:77" customFormat="1" ht="12.75">
      <c r="A289" s="139"/>
      <c r="B289" s="139"/>
      <c r="C289" s="139"/>
      <c r="D289" s="139"/>
      <c r="E289" s="139"/>
      <c r="F289" s="139"/>
      <c r="G289" s="139"/>
      <c r="H289" s="139"/>
      <c r="I289" s="197"/>
      <c r="J289" s="139"/>
      <c r="K289" s="139"/>
      <c r="L289" s="742"/>
      <c r="M289" s="742"/>
      <c r="N289" s="139"/>
      <c r="O289" s="139"/>
      <c r="P289" s="139"/>
      <c r="Q289" s="139"/>
      <c r="R289" s="139"/>
      <c r="S289" s="140"/>
      <c r="T289" s="317"/>
      <c r="U289" s="316"/>
      <c r="V289" s="315"/>
      <c r="W289" s="331"/>
      <c r="X289" s="331"/>
      <c r="Y289" s="331"/>
      <c r="Z289" s="331"/>
      <c r="AA289" s="331"/>
      <c r="AB289" s="331"/>
      <c r="AC289" s="331"/>
      <c r="AD289" s="331"/>
      <c r="AE289" s="331"/>
      <c r="AF289" s="331"/>
      <c r="AG289" s="331"/>
      <c r="AH289" s="331"/>
      <c r="AI289" s="315"/>
      <c r="AJ289" s="140"/>
      <c r="AK289" s="140"/>
      <c r="AL289" s="140"/>
      <c r="AM289" s="140"/>
      <c r="AN289" s="140"/>
      <c r="AO289" s="140"/>
      <c r="AP289" s="140"/>
      <c r="AQ289" s="140"/>
      <c r="AR289" s="140"/>
      <c r="AS289" s="140"/>
      <c r="AT289" s="140"/>
      <c r="AU289" s="140"/>
      <c r="AV289" s="140"/>
      <c r="AW289" s="140"/>
      <c r="AX289" s="140"/>
      <c r="AY289" s="140"/>
      <c r="AZ289" s="140"/>
      <c r="BA289" s="140"/>
      <c r="BB289" s="140"/>
      <c r="BC289" s="140"/>
      <c r="BD289" s="140"/>
      <c r="BE289" s="315"/>
      <c r="BF289" s="315"/>
      <c r="BG289" s="315"/>
      <c r="BH289" s="315"/>
      <c r="BI289" s="315"/>
      <c r="BJ289" s="315"/>
      <c r="BK289" s="315"/>
      <c r="BL289" s="315"/>
      <c r="BM289" s="315"/>
      <c r="BN289" s="315"/>
      <c r="BO289" s="315"/>
      <c r="BP289" s="315"/>
      <c r="BQ289" s="315"/>
      <c r="BR289" s="315"/>
      <c r="BS289" s="315"/>
      <c r="BT289" s="315"/>
      <c r="BU289" s="315"/>
      <c r="BV289" s="315"/>
      <c r="BW289" s="315"/>
      <c r="BX289" s="315"/>
      <c r="BY289" s="315"/>
    </row>
    <row r="290" spans="1:77" customFormat="1" ht="12.75">
      <c r="A290" s="139"/>
      <c r="B290" s="139"/>
      <c r="C290" s="139"/>
      <c r="D290" s="139"/>
      <c r="E290" s="139"/>
      <c r="F290" s="139"/>
      <c r="G290" s="139"/>
      <c r="H290" s="139"/>
      <c r="I290" s="197"/>
      <c r="J290" s="139"/>
      <c r="K290" s="139"/>
      <c r="L290" s="742"/>
      <c r="M290" s="742"/>
      <c r="N290" s="139"/>
      <c r="O290" s="139"/>
      <c r="P290" s="139"/>
      <c r="Q290" s="139"/>
      <c r="R290" s="139"/>
      <c r="S290" s="140"/>
      <c r="T290" s="317"/>
      <c r="U290" s="316"/>
      <c r="V290" s="315"/>
      <c r="W290" s="331"/>
      <c r="X290" s="331"/>
      <c r="Y290" s="331"/>
      <c r="Z290" s="331"/>
      <c r="AA290" s="331"/>
      <c r="AB290" s="331"/>
      <c r="AC290" s="331"/>
      <c r="AD290" s="331"/>
      <c r="AE290" s="331"/>
      <c r="AF290" s="331"/>
      <c r="AG290" s="331"/>
      <c r="AH290" s="331"/>
      <c r="AI290" s="315"/>
      <c r="AJ290" s="140"/>
      <c r="AK290" s="140"/>
      <c r="AL290" s="140"/>
      <c r="AM290" s="140"/>
      <c r="AN290" s="140"/>
      <c r="AO290" s="140"/>
      <c r="AP290" s="140"/>
      <c r="AQ290" s="140"/>
      <c r="AR290" s="140"/>
      <c r="AS290" s="140"/>
      <c r="AT290" s="140"/>
      <c r="AU290" s="140"/>
      <c r="AV290" s="140"/>
      <c r="AW290" s="140"/>
      <c r="AX290" s="140"/>
      <c r="AY290" s="140"/>
      <c r="AZ290" s="140"/>
      <c r="BA290" s="140"/>
      <c r="BB290" s="140"/>
      <c r="BC290" s="140"/>
      <c r="BD290" s="140"/>
      <c r="BE290" s="315"/>
      <c r="BF290" s="315"/>
      <c r="BG290" s="315"/>
      <c r="BH290" s="315"/>
      <c r="BI290" s="315"/>
      <c r="BJ290" s="315"/>
      <c r="BK290" s="315"/>
      <c r="BL290" s="315"/>
      <c r="BM290" s="315"/>
      <c r="BN290" s="315"/>
      <c r="BO290" s="315"/>
      <c r="BP290" s="315"/>
      <c r="BQ290" s="315"/>
      <c r="BR290" s="315"/>
      <c r="BS290" s="315"/>
      <c r="BT290" s="315"/>
      <c r="BU290" s="315"/>
      <c r="BV290" s="315"/>
      <c r="BW290" s="315"/>
      <c r="BX290" s="315"/>
      <c r="BY290" s="315"/>
    </row>
    <row r="291" spans="1:77" customFormat="1" ht="12.75">
      <c r="A291" s="139"/>
      <c r="B291" s="139"/>
      <c r="C291" s="139"/>
      <c r="D291" s="139"/>
      <c r="E291" s="139"/>
      <c r="F291" s="139"/>
      <c r="G291" s="139"/>
      <c r="H291" s="139"/>
      <c r="I291" s="197"/>
      <c r="J291" s="139"/>
      <c r="K291" s="139"/>
      <c r="L291" s="742"/>
      <c r="M291" s="742"/>
      <c r="N291" s="139"/>
      <c r="O291" s="139"/>
      <c r="P291" s="139"/>
      <c r="Q291" s="139"/>
      <c r="R291" s="139"/>
      <c r="S291" s="140"/>
      <c r="T291" s="316"/>
      <c r="U291" s="316"/>
      <c r="V291" s="315"/>
      <c r="W291" s="331"/>
      <c r="X291" s="331"/>
      <c r="Y291" s="331"/>
      <c r="Z291" s="331"/>
      <c r="AA291" s="331"/>
      <c r="AB291" s="331"/>
      <c r="AC291" s="331"/>
      <c r="AD291" s="331"/>
      <c r="AE291" s="331"/>
      <c r="AF291" s="331"/>
      <c r="AG291" s="331"/>
      <c r="AH291" s="331"/>
      <c r="AI291" s="315"/>
      <c r="AJ291" s="140"/>
      <c r="AK291" s="140"/>
      <c r="AL291" s="140"/>
      <c r="AM291" s="140"/>
      <c r="AN291" s="140"/>
      <c r="AO291" s="140"/>
      <c r="AP291" s="140"/>
      <c r="AQ291" s="140"/>
      <c r="AR291" s="140"/>
      <c r="AS291" s="140"/>
      <c r="AT291" s="140"/>
      <c r="AU291" s="140"/>
      <c r="AV291" s="140"/>
      <c r="AW291" s="140"/>
      <c r="AX291" s="140"/>
      <c r="AY291" s="140"/>
      <c r="AZ291" s="140"/>
      <c r="BA291" s="140"/>
      <c r="BB291" s="140"/>
      <c r="BC291" s="140"/>
      <c r="BD291" s="140"/>
      <c r="BE291" s="315"/>
      <c r="BF291" s="315"/>
      <c r="BG291" s="315"/>
      <c r="BH291" s="315"/>
      <c r="BI291" s="315"/>
      <c r="BJ291" s="315"/>
      <c r="BK291" s="315"/>
      <c r="BL291" s="315"/>
      <c r="BM291" s="315"/>
      <c r="BN291" s="315"/>
      <c r="BO291" s="315"/>
      <c r="BP291" s="315"/>
      <c r="BQ291" s="315"/>
      <c r="BR291" s="315"/>
      <c r="BS291" s="315"/>
      <c r="BT291" s="315"/>
      <c r="BU291" s="315"/>
      <c r="BV291" s="315"/>
      <c r="BW291" s="315"/>
      <c r="BX291" s="315"/>
      <c r="BY291" s="315"/>
    </row>
    <row r="292" spans="1:77" customFormat="1" ht="12.75">
      <c r="A292" s="139"/>
      <c r="B292" s="139"/>
      <c r="C292" s="139"/>
      <c r="D292" s="139"/>
      <c r="E292" s="139"/>
      <c r="F292" s="139"/>
      <c r="G292" s="139"/>
      <c r="H292" s="139"/>
      <c r="I292" s="197"/>
      <c r="J292" s="139"/>
      <c r="K292" s="139"/>
      <c r="L292" s="742"/>
      <c r="M292" s="742"/>
      <c r="N292" s="139"/>
      <c r="O292" s="139"/>
      <c r="P292" s="139"/>
      <c r="Q292" s="139"/>
      <c r="R292" s="139"/>
      <c r="S292" s="140"/>
      <c r="T292" s="316"/>
      <c r="U292" s="316"/>
      <c r="V292" s="315"/>
      <c r="W292" s="331"/>
      <c r="X292" s="331"/>
      <c r="Y292" s="331"/>
      <c r="Z292" s="331"/>
      <c r="AA292" s="331"/>
      <c r="AB292" s="331"/>
      <c r="AC292" s="331"/>
      <c r="AD292" s="331"/>
      <c r="AE292" s="331"/>
      <c r="AF292" s="331"/>
      <c r="AG292" s="331"/>
      <c r="AH292" s="331"/>
      <c r="AI292" s="315"/>
      <c r="AJ292" s="140"/>
      <c r="AK292" s="140"/>
      <c r="AL292" s="140"/>
      <c r="AM292" s="140"/>
      <c r="AN292" s="140"/>
      <c r="AO292" s="140"/>
      <c r="AP292" s="140"/>
      <c r="AQ292" s="140"/>
      <c r="AR292" s="140"/>
      <c r="AS292" s="140"/>
      <c r="AT292" s="140"/>
      <c r="AU292" s="140"/>
      <c r="AV292" s="140"/>
      <c r="AW292" s="140"/>
      <c r="AX292" s="140"/>
      <c r="AY292" s="140"/>
      <c r="AZ292" s="140"/>
      <c r="BA292" s="140"/>
      <c r="BB292" s="140"/>
      <c r="BC292" s="140"/>
      <c r="BD292" s="140"/>
      <c r="BE292" s="315"/>
      <c r="BF292" s="315"/>
      <c r="BG292" s="315"/>
      <c r="BH292" s="315"/>
      <c r="BI292" s="315"/>
      <c r="BJ292" s="315"/>
      <c r="BK292" s="315"/>
      <c r="BL292" s="315"/>
      <c r="BM292" s="315"/>
      <c r="BN292" s="315"/>
      <c r="BO292" s="315"/>
      <c r="BP292" s="315"/>
      <c r="BQ292" s="315"/>
      <c r="BR292" s="315"/>
      <c r="BS292" s="315"/>
      <c r="BT292" s="315"/>
      <c r="BU292" s="315"/>
      <c r="BV292" s="315"/>
      <c r="BW292" s="315"/>
      <c r="BX292" s="315"/>
      <c r="BY292" s="315"/>
    </row>
    <row r="293" spans="1:77" customFormat="1" ht="12.75">
      <c r="A293" s="139"/>
      <c r="B293" s="139"/>
      <c r="C293" s="139"/>
      <c r="D293" s="139"/>
      <c r="E293" s="139"/>
      <c r="F293" s="139"/>
      <c r="G293" s="139"/>
      <c r="H293" s="139"/>
      <c r="I293" s="197"/>
      <c r="J293" s="139"/>
      <c r="K293" s="139"/>
      <c r="L293" s="742"/>
      <c r="M293" s="742"/>
      <c r="N293" s="139"/>
      <c r="O293" s="139"/>
      <c r="P293" s="139"/>
      <c r="Q293" s="139"/>
      <c r="R293" s="139"/>
      <c r="S293" s="140"/>
      <c r="T293" s="317"/>
      <c r="U293" s="316"/>
      <c r="V293" s="315"/>
      <c r="W293" s="331"/>
      <c r="X293" s="331"/>
      <c r="Y293" s="331"/>
      <c r="Z293" s="331"/>
      <c r="AA293" s="331"/>
      <c r="AB293" s="331"/>
      <c r="AC293" s="331"/>
      <c r="AD293" s="331"/>
      <c r="AE293" s="331"/>
      <c r="AF293" s="331"/>
      <c r="AG293" s="331"/>
      <c r="AH293" s="331"/>
      <c r="AI293" s="315"/>
      <c r="AJ293" s="140"/>
      <c r="AK293" s="140"/>
      <c r="AL293" s="140"/>
      <c r="AM293" s="140"/>
      <c r="AN293" s="140"/>
      <c r="AO293" s="140"/>
      <c r="AP293" s="140"/>
      <c r="AQ293" s="140"/>
      <c r="AR293" s="140"/>
      <c r="AS293" s="140"/>
      <c r="AT293" s="140"/>
      <c r="AU293" s="140"/>
      <c r="AV293" s="140"/>
      <c r="AW293" s="140"/>
      <c r="AX293" s="140"/>
      <c r="AY293" s="140"/>
      <c r="AZ293" s="140"/>
      <c r="BA293" s="140"/>
      <c r="BB293" s="140"/>
      <c r="BC293" s="140"/>
      <c r="BD293" s="140"/>
      <c r="BE293" s="315"/>
      <c r="BF293" s="315"/>
      <c r="BG293" s="315"/>
      <c r="BH293" s="315"/>
      <c r="BI293" s="315"/>
      <c r="BJ293" s="315"/>
      <c r="BK293" s="315"/>
      <c r="BL293" s="315"/>
      <c r="BM293" s="315"/>
      <c r="BN293" s="315"/>
      <c r="BO293" s="315"/>
      <c r="BP293" s="315"/>
      <c r="BQ293" s="315"/>
      <c r="BR293" s="315"/>
      <c r="BS293" s="315"/>
      <c r="BT293" s="315"/>
      <c r="BU293" s="315"/>
      <c r="BV293" s="315"/>
      <c r="BW293" s="315"/>
      <c r="BX293" s="315"/>
      <c r="BY293" s="315"/>
    </row>
    <row r="294" spans="1:77" customFormat="1" ht="12.75">
      <c r="A294" s="139"/>
      <c r="B294" s="139"/>
      <c r="C294" s="139"/>
      <c r="D294" s="139"/>
      <c r="E294" s="139"/>
      <c r="F294" s="139"/>
      <c r="G294" s="139"/>
      <c r="H294" s="139"/>
      <c r="I294" s="197"/>
      <c r="J294" s="139"/>
      <c r="K294" s="139"/>
      <c r="L294" s="742"/>
      <c r="M294" s="742"/>
      <c r="N294" s="139"/>
      <c r="O294" s="139"/>
      <c r="P294" s="139"/>
      <c r="Q294" s="139"/>
      <c r="R294" s="139"/>
      <c r="S294" s="140"/>
      <c r="T294" s="317"/>
      <c r="U294" s="316"/>
      <c r="V294" s="315"/>
      <c r="W294" s="331"/>
      <c r="X294" s="331"/>
      <c r="Y294" s="331"/>
      <c r="Z294" s="331"/>
      <c r="AA294" s="331"/>
      <c r="AB294" s="331"/>
      <c r="AC294" s="331"/>
      <c r="AD294" s="331"/>
      <c r="AE294" s="331"/>
      <c r="AF294" s="331"/>
      <c r="AG294" s="331"/>
      <c r="AH294" s="331"/>
      <c r="AI294" s="315"/>
      <c r="AJ294" s="140"/>
      <c r="AK294" s="140"/>
      <c r="AL294" s="140"/>
      <c r="AM294" s="140"/>
      <c r="AN294" s="140"/>
      <c r="AO294" s="140"/>
      <c r="AP294" s="140"/>
      <c r="AQ294" s="140"/>
      <c r="AR294" s="140"/>
      <c r="AS294" s="140"/>
      <c r="AT294" s="140"/>
      <c r="AU294" s="140"/>
      <c r="AV294" s="140"/>
      <c r="AW294" s="140"/>
      <c r="AX294" s="140"/>
      <c r="AY294" s="140"/>
      <c r="AZ294" s="140"/>
      <c r="BA294" s="140"/>
      <c r="BB294" s="140"/>
      <c r="BC294" s="140"/>
      <c r="BD294" s="140"/>
      <c r="BE294" s="315"/>
      <c r="BF294" s="315"/>
      <c r="BG294" s="315"/>
      <c r="BH294" s="315"/>
      <c r="BI294" s="315"/>
      <c r="BJ294" s="315"/>
      <c r="BK294" s="315"/>
      <c r="BL294" s="315"/>
      <c r="BM294" s="315"/>
      <c r="BN294" s="315"/>
      <c r="BO294" s="315"/>
      <c r="BP294" s="315"/>
      <c r="BQ294" s="315"/>
      <c r="BR294" s="315"/>
      <c r="BS294" s="315"/>
      <c r="BT294" s="315"/>
      <c r="BU294" s="315"/>
      <c r="BV294" s="315"/>
      <c r="BW294" s="315"/>
      <c r="BX294" s="315"/>
      <c r="BY294" s="315"/>
    </row>
    <row r="295" spans="1:77" customFormat="1" ht="12.75">
      <c r="A295" s="139"/>
      <c r="B295" s="139"/>
      <c r="C295" s="139"/>
      <c r="D295" s="139"/>
      <c r="E295" s="139"/>
      <c r="F295" s="139"/>
      <c r="G295" s="139"/>
      <c r="H295" s="139"/>
      <c r="I295" s="197"/>
      <c r="J295" s="139"/>
      <c r="K295" s="139"/>
      <c r="L295" s="742"/>
      <c r="M295" s="742"/>
      <c r="N295" s="139"/>
      <c r="O295" s="139"/>
      <c r="P295" s="139"/>
      <c r="Q295" s="139"/>
      <c r="R295" s="139"/>
      <c r="S295" s="140"/>
      <c r="T295" s="317"/>
      <c r="U295" s="316"/>
      <c r="V295" s="315"/>
      <c r="W295" s="331"/>
      <c r="X295" s="331"/>
      <c r="Y295" s="331"/>
      <c r="Z295" s="331"/>
      <c r="AA295" s="331"/>
      <c r="AB295" s="331"/>
      <c r="AC295" s="331"/>
      <c r="AD295" s="331"/>
      <c r="AE295" s="331"/>
      <c r="AF295" s="331"/>
      <c r="AG295" s="331"/>
      <c r="AH295" s="331"/>
      <c r="AI295" s="315"/>
      <c r="AJ295" s="140"/>
      <c r="AK295" s="140"/>
      <c r="AL295" s="140"/>
      <c r="AM295" s="140"/>
      <c r="AN295" s="140"/>
      <c r="AO295" s="140"/>
      <c r="AP295" s="140"/>
      <c r="AQ295" s="140"/>
      <c r="AR295" s="140"/>
      <c r="AS295" s="140"/>
      <c r="AT295" s="140"/>
      <c r="AU295" s="140"/>
      <c r="AV295" s="140"/>
      <c r="AW295" s="140"/>
      <c r="AX295" s="140"/>
      <c r="AY295" s="140"/>
      <c r="AZ295" s="140"/>
      <c r="BA295" s="140"/>
      <c r="BB295" s="140"/>
      <c r="BC295" s="140"/>
      <c r="BD295" s="140"/>
      <c r="BE295" s="315"/>
      <c r="BF295" s="315"/>
      <c r="BG295" s="315"/>
      <c r="BH295" s="315"/>
      <c r="BI295" s="315"/>
      <c r="BJ295" s="315"/>
      <c r="BK295" s="315"/>
      <c r="BL295" s="315"/>
      <c r="BM295" s="315"/>
      <c r="BN295" s="315"/>
      <c r="BO295" s="315"/>
      <c r="BP295" s="315"/>
      <c r="BQ295" s="315"/>
      <c r="BR295" s="315"/>
      <c r="BS295" s="315"/>
      <c r="BT295" s="315"/>
      <c r="BU295" s="315"/>
      <c r="BV295" s="315"/>
      <c r="BW295" s="315"/>
      <c r="BX295" s="315"/>
      <c r="BY295" s="315"/>
    </row>
    <row r="296" spans="1:77" customFormat="1" ht="12.75">
      <c r="A296" s="139"/>
      <c r="B296" s="139"/>
      <c r="C296" s="139"/>
      <c r="D296" s="139"/>
      <c r="E296" s="139"/>
      <c r="F296" s="139"/>
      <c r="G296" s="139"/>
      <c r="H296" s="139"/>
      <c r="I296" s="197"/>
      <c r="J296" s="139"/>
      <c r="K296" s="139"/>
      <c r="L296" s="742"/>
      <c r="M296" s="742"/>
      <c r="N296" s="139"/>
      <c r="O296" s="139"/>
      <c r="P296" s="139"/>
      <c r="Q296" s="139"/>
      <c r="R296" s="139"/>
      <c r="S296" s="140"/>
      <c r="T296" s="317"/>
      <c r="U296" s="316"/>
      <c r="V296" s="315"/>
      <c r="W296" s="331"/>
      <c r="X296" s="331"/>
      <c r="Y296" s="331"/>
      <c r="Z296" s="331"/>
      <c r="AA296" s="331"/>
      <c r="AB296" s="331"/>
      <c r="AC296" s="331"/>
      <c r="AD296" s="331"/>
      <c r="AE296" s="331"/>
      <c r="AF296" s="331"/>
      <c r="AG296" s="331"/>
      <c r="AH296" s="331"/>
      <c r="AI296" s="315"/>
      <c r="AJ296" s="140"/>
      <c r="AK296" s="140"/>
      <c r="AL296" s="140"/>
      <c r="AM296" s="140"/>
      <c r="AN296" s="140"/>
      <c r="AO296" s="140"/>
      <c r="AP296" s="140"/>
      <c r="AQ296" s="140"/>
      <c r="AR296" s="140"/>
      <c r="AS296" s="140"/>
      <c r="AT296" s="140"/>
      <c r="AU296" s="140"/>
      <c r="AV296" s="140"/>
      <c r="AW296" s="140"/>
      <c r="AX296" s="140"/>
      <c r="AY296" s="140"/>
      <c r="AZ296" s="140"/>
      <c r="BA296" s="140"/>
      <c r="BB296" s="140"/>
      <c r="BC296" s="140"/>
      <c r="BD296" s="140"/>
      <c r="BE296" s="315"/>
      <c r="BF296" s="315"/>
      <c r="BG296" s="315"/>
      <c r="BH296" s="315"/>
      <c r="BI296" s="315"/>
      <c r="BJ296" s="315"/>
      <c r="BK296" s="315"/>
      <c r="BL296" s="315"/>
      <c r="BM296" s="315"/>
      <c r="BN296" s="315"/>
      <c r="BO296" s="315"/>
      <c r="BP296" s="315"/>
      <c r="BQ296" s="315"/>
      <c r="BR296" s="315"/>
      <c r="BS296" s="315"/>
      <c r="BT296" s="315"/>
      <c r="BU296" s="315"/>
      <c r="BV296" s="315"/>
      <c r="BW296" s="315"/>
      <c r="BX296" s="315"/>
      <c r="BY296" s="315"/>
    </row>
    <row r="297" spans="1:77" customFormat="1" ht="12.75">
      <c r="A297" s="139"/>
      <c r="B297" s="139"/>
      <c r="C297" s="139"/>
      <c r="D297" s="139"/>
      <c r="E297" s="139"/>
      <c r="F297" s="139"/>
      <c r="G297" s="139"/>
      <c r="H297" s="139"/>
      <c r="I297" s="197"/>
      <c r="J297" s="139"/>
      <c r="K297" s="139"/>
      <c r="L297" s="742"/>
      <c r="M297" s="742"/>
      <c r="N297" s="139"/>
      <c r="O297" s="139"/>
      <c r="P297" s="139"/>
      <c r="Q297" s="139"/>
      <c r="R297" s="139"/>
      <c r="S297" s="140"/>
      <c r="T297" s="317"/>
      <c r="U297" s="316"/>
      <c r="V297" s="315"/>
      <c r="W297" s="331"/>
      <c r="X297" s="331"/>
      <c r="Y297" s="331"/>
      <c r="Z297" s="331"/>
      <c r="AA297" s="331"/>
      <c r="AB297" s="331"/>
      <c r="AC297" s="331"/>
      <c r="AD297" s="331"/>
      <c r="AE297" s="331"/>
      <c r="AF297" s="331"/>
      <c r="AG297" s="331"/>
      <c r="AH297" s="331"/>
      <c r="AI297" s="315"/>
      <c r="AJ297" s="140"/>
      <c r="AK297" s="140"/>
      <c r="AL297" s="140"/>
      <c r="AM297" s="140"/>
      <c r="AN297" s="140"/>
      <c r="AO297" s="140"/>
      <c r="AP297" s="140"/>
      <c r="AQ297" s="140"/>
      <c r="AR297" s="140"/>
      <c r="AS297" s="140"/>
      <c r="AT297" s="140"/>
      <c r="AU297" s="140"/>
      <c r="AV297" s="140"/>
      <c r="AW297" s="140"/>
      <c r="AX297" s="140"/>
      <c r="AY297" s="140"/>
      <c r="AZ297" s="140"/>
      <c r="BA297" s="140"/>
      <c r="BB297" s="140"/>
      <c r="BC297" s="140"/>
      <c r="BD297" s="140"/>
      <c r="BE297" s="315"/>
      <c r="BF297" s="315"/>
      <c r="BG297" s="315"/>
      <c r="BH297" s="315"/>
      <c r="BI297" s="315"/>
      <c r="BJ297" s="315"/>
      <c r="BK297" s="315"/>
      <c r="BL297" s="315"/>
      <c r="BM297" s="315"/>
      <c r="BN297" s="315"/>
      <c r="BO297" s="315"/>
      <c r="BP297" s="315"/>
      <c r="BQ297" s="315"/>
      <c r="BR297" s="315"/>
      <c r="BS297" s="315"/>
      <c r="BT297" s="315"/>
      <c r="BU297" s="315"/>
      <c r="BV297" s="315"/>
      <c r="BW297" s="315"/>
      <c r="BX297" s="315"/>
      <c r="BY297" s="315"/>
    </row>
    <row r="298" spans="1:77" customFormat="1" ht="12.75">
      <c r="A298" s="139"/>
      <c r="B298" s="139"/>
      <c r="C298" s="139"/>
      <c r="D298" s="139"/>
      <c r="E298" s="139"/>
      <c r="F298" s="139"/>
      <c r="G298" s="139"/>
      <c r="H298" s="139"/>
      <c r="I298" s="197"/>
      <c r="J298" s="139"/>
      <c r="K298" s="139"/>
      <c r="L298" s="742"/>
      <c r="M298" s="742"/>
      <c r="N298" s="139"/>
      <c r="O298" s="139"/>
      <c r="P298" s="139"/>
      <c r="Q298" s="139"/>
      <c r="R298" s="139"/>
      <c r="S298" s="140"/>
      <c r="T298" s="317"/>
      <c r="U298" s="316"/>
      <c r="V298" s="315"/>
      <c r="W298" s="331"/>
      <c r="X298" s="331"/>
      <c r="Y298" s="331"/>
      <c r="Z298" s="331"/>
      <c r="AA298" s="331"/>
      <c r="AB298" s="331"/>
      <c r="AC298" s="331"/>
      <c r="AD298" s="331"/>
      <c r="AE298" s="331"/>
      <c r="AF298" s="331"/>
      <c r="AG298" s="331"/>
      <c r="AH298" s="331"/>
      <c r="AI298" s="315"/>
      <c r="AJ298" s="140"/>
      <c r="AK298" s="140"/>
      <c r="AL298" s="140"/>
      <c r="AM298" s="140"/>
      <c r="AN298" s="140"/>
      <c r="AO298" s="140"/>
      <c r="AP298" s="140"/>
      <c r="AQ298" s="140"/>
      <c r="AR298" s="140"/>
      <c r="AS298" s="140"/>
      <c r="AT298" s="140"/>
      <c r="AU298" s="140"/>
      <c r="AV298" s="140"/>
      <c r="AW298" s="140"/>
      <c r="AX298" s="140"/>
      <c r="AY298" s="140"/>
      <c r="AZ298" s="140"/>
      <c r="BA298" s="140"/>
      <c r="BB298" s="140"/>
      <c r="BC298" s="140"/>
      <c r="BD298" s="140"/>
      <c r="BE298" s="315"/>
      <c r="BF298" s="315"/>
      <c r="BG298" s="315"/>
      <c r="BH298" s="315"/>
      <c r="BI298" s="315"/>
      <c r="BJ298" s="315"/>
      <c r="BK298" s="315"/>
      <c r="BL298" s="315"/>
      <c r="BM298" s="315"/>
      <c r="BN298" s="315"/>
      <c r="BO298" s="315"/>
      <c r="BP298" s="315"/>
      <c r="BQ298" s="315"/>
      <c r="BR298" s="315"/>
      <c r="BS298" s="315"/>
      <c r="BT298" s="315"/>
      <c r="BU298" s="315"/>
      <c r="BV298" s="315"/>
      <c r="BW298" s="315"/>
      <c r="BX298" s="315"/>
      <c r="BY298" s="315"/>
    </row>
    <row r="299" spans="1:77" customFormat="1" ht="12.75">
      <c r="A299" s="139"/>
      <c r="B299" s="139"/>
      <c r="C299" s="139"/>
      <c r="D299" s="139"/>
      <c r="E299" s="139"/>
      <c r="F299" s="139"/>
      <c r="G299" s="139"/>
      <c r="H299" s="139"/>
      <c r="I299" s="197"/>
      <c r="J299" s="139"/>
      <c r="K299" s="139"/>
      <c r="L299" s="742"/>
      <c r="M299" s="742"/>
      <c r="N299" s="139"/>
      <c r="O299" s="139"/>
      <c r="P299" s="139"/>
      <c r="Q299" s="139"/>
      <c r="R299" s="139"/>
      <c r="S299" s="140"/>
      <c r="T299" s="317"/>
      <c r="U299" s="316"/>
      <c r="V299" s="315"/>
      <c r="W299" s="331"/>
      <c r="X299" s="331"/>
      <c r="Y299" s="331"/>
      <c r="Z299" s="331"/>
      <c r="AA299" s="331"/>
      <c r="AB299" s="331"/>
      <c r="AC299" s="331"/>
      <c r="AD299" s="331"/>
      <c r="AE299" s="331"/>
      <c r="AF299" s="331"/>
      <c r="AG299" s="331"/>
      <c r="AH299" s="331"/>
      <c r="AI299" s="315"/>
      <c r="AJ299" s="140"/>
      <c r="AK299" s="140"/>
      <c r="AL299" s="140"/>
      <c r="AM299" s="140"/>
      <c r="AN299" s="140"/>
      <c r="AO299" s="140"/>
      <c r="AP299" s="140"/>
      <c r="AQ299" s="140"/>
      <c r="AR299" s="140"/>
      <c r="AS299" s="140"/>
      <c r="AT299" s="140"/>
      <c r="AU299" s="140"/>
      <c r="AV299" s="140"/>
      <c r="AW299" s="140"/>
      <c r="AX299" s="140"/>
      <c r="AY299" s="140"/>
      <c r="AZ299" s="140"/>
      <c r="BA299" s="140"/>
      <c r="BB299" s="140"/>
      <c r="BC299" s="140"/>
      <c r="BD299" s="140"/>
      <c r="BE299" s="315"/>
      <c r="BF299" s="315"/>
      <c r="BG299" s="315"/>
      <c r="BH299" s="315"/>
      <c r="BI299" s="315"/>
      <c r="BJ299" s="315"/>
      <c r="BK299" s="315"/>
      <c r="BL299" s="315"/>
      <c r="BM299" s="315"/>
      <c r="BN299" s="315"/>
      <c r="BO299" s="315"/>
      <c r="BP299" s="315"/>
      <c r="BQ299" s="315"/>
      <c r="BR299" s="315"/>
      <c r="BS299" s="315"/>
      <c r="BT299" s="315"/>
      <c r="BU299" s="315"/>
      <c r="BV299" s="315"/>
      <c r="BW299" s="315"/>
      <c r="BX299" s="315"/>
      <c r="BY299" s="315"/>
    </row>
    <row r="300" spans="1:77" customFormat="1" ht="12.75">
      <c r="A300" s="139"/>
      <c r="B300" s="139"/>
      <c r="C300" s="139"/>
      <c r="D300" s="139"/>
      <c r="E300" s="139"/>
      <c r="F300" s="139"/>
      <c r="G300" s="139"/>
      <c r="H300" s="139"/>
      <c r="I300" s="197"/>
      <c r="J300" s="139"/>
      <c r="K300" s="139"/>
      <c r="L300" s="742"/>
      <c r="M300" s="742"/>
      <c r="N300" s="139"/>
      <c r="O300" s="139"/>
      <c r="P300" s="139"/>
      <c r="Q300" s="139"/>
      <c r="R300" s="139"/>
      <c r="S300" s="140"/>
      <c r="T300" s="317"/>
      <c r="U300" s="316"/>
      <c r="V300" s="315"/>
      <c r="W300" s="331"/>
      <c r="X300" s="331"/>
      <c r="Y300" s="331"/>
      <c r="Z300" s="331"/>
      <c r="AA300" s="331"/>
      <c r="AB300" s="331"/>
      <c r="AC300" s="331"/>
      <c r="AD300" s="331"/>
      <c r="AE300" s="331"/>
      <c r="AF300" s="331"/>
      <c r="AG300" s="331"/>
      <c r="AH300" s="331"/>
      <c r="AI300" s="315"/>
      <c r="AJ300" s="140"/>
      <c r="AK300" s="140"/>
      <c r="AL300" s="140"/>
      <c r="AM300" s="140"/>
      <c r="AN300" s="140"/>
      <c r="AO300" s="140"/>
      <c r="AP300" s="140"/>
      <c r="AQ300" s="140"/>
      <c r="AR300" s="140"/>
      <c r="AS300" s="140"/>
      <c r="AT300" s="140"/>
      <c r="AU300" s="140"/>
      <c r="AV300" s="140"/>
      <c r="AW300" s="140"/>
      <c r="AX300" s="140"/>
      <c r="AY300" s="140"/>
      <c r="AZ300" s="140"/>
      <c r="BA300" s="140"/>
      <c r="BB300" s="140"/>
      <c r="BC300" s="140"/>
      <c r="BD300" s="140"/>
      <c r="BE300" s="315"/>
      <c r="BF300" s="315"/>
      <c r="BG300" s="315"/>
      <c r="BH300" s="315"/>
      <c r="BI300" s="315"/>
      <c r="BJ300" s="315"/>
      <c r="BK300" s="315"/>
      <c r="BL300" s="315"/>
      <c r="BM300" s="315"/>
      <c r="BN300" s="315"/>
      <c r="BO300" s="315"/>
      <c r="BP300" s="315"/>
      <c r="BQ300" s="315"/>
      <c r="BR300" s="315"/>
      <c r="BS300" s="315"/>
      <c r="BT300" s="315"/>
      <c r="BU300" s="315"/>
      <c r="BV300" s="315"/>
      <c r="BW300" s="315"/>
      <c r="BX300" s="315"/>
      <c r="BY300" s="315"/>
    </row>
    <row r="301" spans="1:77" customFormat="1" ht="12.75">
      <c r="A301" s="139"/>
      <c r="B301" s="139"/>
      <c r="C301" s="139"/>
      <c r="D301" s="139"/>
      <c r="E301" s="139"/>
      <c r="F301" s="139"/>
      <c r="G301" s="139"/>
      <c r="H301" s="139"/>
      <c r="I301" s="197"/>
      <c r="J301" s="139"/>
      <c r="K301" s="139"/>
      <c r="L301" s="742"/>
      <c r="M301" s="742"/>
      <c r="N301" s="139"/>
      <c r="O301" s="139"/>
      <c r="P301" s="139"/>
      <c r="Q301" s="139"/>
      <c r="R301" s="139"/>
      <c r="S301" s="140"/>
      <c r="T301" s="317"/>
      <c r="U301" s="316"/>
      <c r="V301" s="315"/>
      <c r="W301" s="331"/>
      <c r="X301" s="331"/>
      <c r="Y301" s="331"/>
      <c r="Z301" s="331"/>
      <c r="AA301" s="331"/>
      <c r="AB301" s="331"/>
      <c r="AC301" s="331"/>
      <c r="AD301" s="331"/>
      <c r="AE301" s="331"/>
      <c r="AF301" s="331"/>
      <c r="AG301" s="331"/>
      <c r="AH301" s="331"/>
      <c r="AI301" s="315"/>
      <c r="AJ301" s="140"/>
      <c r="AK301" s="140"/>
      <c r="AL301" s="140"/>
      <c r="AM301" s="140"/>
      <c r="AN301" s="140"/>
      <c r="AO301" s="140"/>
      <c r="AP301" s="140"/>
      <c r="AQ301" s="140"/>
      <c r="AR301" s="140"/>
      <c r="AS301" s="140"/>
      <c r="AT301" s="140"/>
      <c r="AU301" s="140"/>
      <c r="AV301" s="140"/>
      <c r="AW301" s="140"/>
      <c r="AX301" s="140"/>
      <c r="AY301" s="140"/>
      <c r="AZ301" s="140"/>
      <c r="BA301" s="140"/>
      <c r="BB301" s="140"/>
      <c r="BC301" s="140"/>
      <c r="BD301" s="140"/>
      <c r="BE301" s="315"/>
      <c r="BF301" s="315"/>
      <c r="BG301" s="315"/>
      <c r="BH301" s="315"/>
      <c r="BI301" s="315"/>
      <c r="BJ301" s="315"/>
      <c r="BK301" s="315"/>
      <c r="BL301" s="315"/>
      <c r="BM301" s="315"/>
      <c r="BN301" s="315"/>
      <c r="BO301" s="315"/>
      <c r="BP301" s="315"/>
      <c r="BQ301" s="315"/>
      <c r="BR301" s="315"/>
      <c r="BS301" s="315"/>
      <c r="BT301" s="315"/>
      <c r="BU301" s="315"/>
      <c r="BV301" s="315"/>
      <c r="BW301" s="315"/>
      <c r="BX301" s="315"/>
      <c r="BY301" s="315"/>
    </row>
    <row r="302" spans="1:77" customFormat="1" ht="12.75">
      <c r="A302" s="139"/>
      <c r="B302" s="139"/>
      <c r="C302" s="139"/>
      <c r="D302" s="139"/>
      <c r="E302" s="139"/>
      <c r="F302" s="139"/>
      <c r="G302" s="139"/>
      <c r="H302" s="139"/>
      <c r="I302" s="197"/>
      <c r="J302" s="139"/>
      <c r="K302" s="139"/>
      <c r="L302" s="742"/>
      <c r="M302" s="742"/>
      <c r="N302" s="139"/>
      <c r="O302" s="139"/>
      <c r="P302" s="139"/>
      <c r="Q302" s="139"/>
      <c r="R302" s="139"/>
      <c r="S302" s="140"/>
      <c r="T302" s="317"/>
      <c r="U302" s="316"/>
      <c r="V302" s="315"/>
      <c r="W302" s="331"/>
      <c r="X302" s="331"/>
      <c r="Y302" s="331"/>
      <c r="Z302" s="331"/>
      <c r="AA302" s="331"/>
      <c r="AB302" s="331"/>
      <c r="AC302" s="331"/>
      <c r="AD302" s="331"/>
      <c r="AE302" s="331"/>
      <c r="AF302" s="331"/>
      <c r="AG302" s="331"/>
      <c r="AH302" s="331"/>
      <c r="AI302" s="315"/>
      <c r="AJ302" s="140"/>
      <c r="AK302" s="140"/>
      <c r="AL302" s="140"/>
      <c r="AM302" s="140"/>
      <c r="AN302" s="140"/>
      <c r="AO302" s="140"/>
      <c r="AP302" s="140"/>
      <c r="AQ302" s="140"/>
      <c r="AR302" s="140"/>
      <c r="AS302" s="140"/>
      <c r="AT302" s="140"/>
      <c r="AU302" s="140"/>
      <c r="AV302" s="140"/>
      <c r="AW302" s="140"/>
      <c r="AX302" s="140"/>
      <c r="AY302" s="140"/>
      <c r="AZ302" s="140"/>
      <c r="BA302" s="140"/>
      <c r="BB302" s="140"/>
      <c r="BC302" s="140"/>
      <c r="BD302" s="140"/>
      <c r="BE302" s="315"/>
      <c r="BF302" s="315"/>
      <c r="BG302" s="315"/>
      <c r="BH302" s="315"/>
      <c r="BI302" s="315"/>
      <c r="BJ302" s="315"/>
      <c r="BK302" s="315"/>
      <c r="BL302" s="315"/>
      <c r="BM302" s="315"/>
      <c r="BN302" s="315"/>
      <c r="BO302" s="315"/>
      <c r="BP302" s="315"/>
      <c r="BQ302" s="315"/>
      <c r="BR302" s="315"/>
      <c r="BS302" s="315"/>
      <c r="BT302" s="315"/>
      <c r="BU302" s="315"/>
      <c r="BV302" s="315"/>
      <c r="BW302" s="315"/>
      <c r="BX302" s="315"/>
      <c r="BY302" s="315"/>
    </row>
    <row r="303" spans="1:77" customFormat="1" ht="12.75">
      <c r="A303" s="139"/>
      <c r="B303" s="139"/>
      <c r="C303" s="139"/>
      <c r="D303" s="139"/>
      <c r="E303" s="139"/>
      <c r="F303" s="139"/>
      <c r="G303" s="139"/>
      <c r="H303" s="139"/>
      <c r="I303" s="197"/>
      <c r="J303" s="139"/>
      <c r="K303" s="139"/>
      <c r="L303" s="742"/>
      <c r="M303" s="742"/>
      <c r="N303" s="139"/>
      <c r="O303" s="139"/>
      <c r="P303" s="139"/>
      <c r="Q303" s="139"/>
      <c r="R303" s="139"/>
      <c r="S303" s="140"/>
      <c r="T303" s="317"/>
      <c r="U303" s="316"/>
      <c r="V303" s="315"/>
      <c r="W303" s="331"/>
      <c r="X303" s="331"/>
      <c r="Y303" s="331"/>
      <c r="Z303" s="331"/>
      <c r="AA303" s="331"/>
      <c r="AB303" s="331"/>
      <c r="AC303" s="331"/>
      <c r="AD303" s="331"/>
      <c r="AE303" s="331"/>
      <c r="AF303" s="331"/>
      <c r="AG303" s="331"/>
      <c r="AH303" s="331"/>
      <c r="AI303" s="315"/>
      <c r="AJ303" s="140"/>
      <c r="AK303" s="140"/>
      <c r="AL303" s="140"/>
      <c r="AM303" s="140"/>
      <c r="AN303" s="140"/>
      <c r="AO303" s="140"/>
      <c r="AP303" s="140"/>
      <c r="AQ303" s="140"/>
      <c r="AR303" s="140"/>
      <c r="AS303" s="140"/>
      <c r="AT303" s="140"/>
      <c r="AU303" s="140"/>
      <c r="AV303" s="140"/>
      <c r="AW303" s="140"/>
      <c r="AX303" s="140"/>
      <c r="AY303" s="140"/>
      <c r="AZ303" s="140"/>
      <c r="BA303" s="140"/>
      <c r="BB303" s="140"/>
      <c r="BC303" s="140"/>
      <c r="BD303" s="140"/>
      <c r="BE303" s="315"/>
      <c r="BF303" s="315"/>
      <c r="BG303" s="315"/>
      <c r="BH303" s="315"/>
      <c r="BI303" s="315"/>
      <c r="BJ303" s="315"/>
      <c r="BK303" s="315"/>
      <c r="BL303" s="315"/>
      <c r="BM303" s="315"/>
      <c r="BN303" s="315"/>
      <c r="BO303" s="315"/>
      <c r="BP303" s="315"/>
      <c r="BQ303" s="315"/>
      <c r="BR303" s="315"/>
      <c r="BS303" s="315"/>
      <c r="BT303" s="315"/>
      <c r="BU303" s="315"/>
      <c r="BV303" s="315"/>
      <c r="BW303" s="315"/>
      <c r="BX303" s="315"/>
      <c r="BY303" s="315"/>
    </row>
    <row r="304" spans="1:77" customFormat="1" ht="12.75">
      <c r="A304" s="139"/>
      <c r="B304" s="139"/>
      <c r="C304" s="139"/>
      <c r="D304" s="139"/>
      <c r="E304" s="139"/>
      <c r="F304" s="139"/>
      <c r="G304" s="139"/>
      <c r="H304" s="139"/>
      <c r="I304" s="197"/>
      <c r="J304" s="139"/>
      <c r="K304" s="139"/>
      <c r="L304" s="742"/>
      <c r="M304" s="742"/>
      <c r="N304" s="139"/>
      <c r="O304" s="139"/>
      <c r="P304" s="139"/>
      <c r="Q304" s="139"/>
      <c r="R304" s="139"/>
      <c r="S304" s="140"/>
      <c r="T304" s="317"/>
      <c r="U304" s="316"/>
      <c r="V304" s="315"/>
      <c r="W304" s="331"/>
      <c r="X304" s="331"/>
      <c r="Y304" s="331"/>
      <c r="Z304" s="331"/>
      <c r="AA304" s="331"/>
      <c r="AB304" s="331"/>
      <c r="AC304" s="331"/>
      <c r="AD304" s="331"/>
      <c r="AE304" s="331"/>
      <c r="AF304" s="331"/>
      <c r="AG304" s="331"/>
      <c r="AH304" s="331"/>
      <c r="AI304" s="315"/>
      <c r="AJ304" s="140"/>
      <c r="AK304" s="140"/>
      <c r="AL304" s="140"/>
      <c r="AM304" s="140"/>
      <c r="AN304" s="140"/>
      <c r="AO304" s="140"/>
      <c r="AP304" s="140"/>
      <c r="AQ304" s="140"/>
      <c r="AR304" s="140"/>
      <c r="AS304" s="140"/>
      <c r="AT304" s="140"/>
      <c r="AU304" s="140"/>
      <c r="AV304" s="140"/>
      <c r="AW304" s="140"/>
      <c r="AX304" s="140"/>
      <c r="AY304" s="140"/>
      <c r="AZ304" s="140"/>
      <c r="BA304" s="140"/>
      <c r="BB304" s="140"/>
      <c r="BC304" s="140"/>
      <c r="BD304" s="140"/>
      <c r="BE304" s="315"/>
      <c r="BF304" s="315"/>
      <c r="BG304" s="315"/>
      <c r="BH304" s="315"/>
      <c r="BI304" s="315"/>
      <c r="BJ304" s="315"/>
      <c r="BK304" s="315"/>
      <c r="BL304" s="315"/>
      <c r="BM304" s="315"/>
      <c r="BN304" s="315"/>
      <c r="BO304" s="315"/>
      <c r="BP304" s="315"/>
      <c r="BQ304" s="315"/>
      <c r="BR304" s="315"/>
      <c r="BS304" s="315"/>
      <c r="BT304" s="315"/>
      <c r="BU304" s="315"/>
      <c r="BV304" s="315"/>
      <c r="BW304" s="315"/>
      <c r="BX304" s="315"/>
      <c r="BY304" s="315"/>
    </row>
    <row r="305" spans="1:77" customFormat="1" ht="12.75">
      <c r="A305" s="139"/>
      <c r="B305" s="139"/>
      <c r="C305" s="139"/>
      <c r="D305" s="139"/>
      <c r="E305" s="139"/>
      <c r="F305" s="139"/>
      <c r="G305" s="139"/>
      <c r="H305" s="139"/>
      <c r="I305" s="197"/>
      <c r="J305" s="139"/>
      <c r="K305" s="139"/>
      <c r="L305" s="742"/>
      <c r="M305" s="742"/>
      <c r="N305" s="139"/>
      <c r="O305" s="139"/>
      <c r="P305" s="139"/>
      <c r="Q305" s="139"/>
      <c r="R305" s="139"/>
      <c r="S305" s="140"/>
      <c r="T305" s="317"/>
      <c r="U305" s="316"/>
      <c r="V305" s="315"/>
      <c r="W305" s="331"/>
      <c r="X305" s="331"/>
      <c r="Y305" s="331"/>
      <c r="Z305" s="331"/>
      <c r="AA305" s="331"/>
      <c r="AB305" s="331"/>
      <c r="AC305" s="331"/>
      <c r="AD305" s="331"/>
      <c r="AE305" s="331"/>
      <c r="AF305" s="331"/>
      <c r="AG305" s="331"/>
      <c r="AH305" s="331"/>
      <c r="AI305" s="315"/>
      <c r="AJ305" s="140"/>
      <c r="AK305" s="140"/>
      <c r="AL305" s="140"/>
      <c r="AM305" s="140"/>
      <c r="AN305" s="140"/>
      <c r="AO305" s="140"/>
      <c r="AP305" s="140"/>
      <c r="AQ305" s="140"/>
      <c r="AR305" s="140"/>
      <c r="AS305" s="140"/>
      <c r="AT305" s="140"/>
      <c r="AU305" s="140"/>
      <c r="AV305" s="140"/>
      <c r="AW305" s="140"/>
      <c r="AX305" s="140"/>
      <c r="AY305" s="140"/>
      <c r="AZ305" s="140"/>
      <c r="BA305" s="140"/>
      <c r="BB305" s="140"/>
      <c r="BC305" s="140"/>
      <c r="BD305" s="140"/>
      <c r="BE305" s="315"/>
      <c r="BF305" s="315"/>
      <c r="BG305" s="315"/>
      <c r="BH305" s="315"/>
      <c r="BI305" s="315"/>
      <c r="BJ305" s="315"/>
      <c r="BK305" s="315"/>
      <c r="BL305" s="315"/>
      <c r="BM305" s="315"/>
      <c r="BN305" s="315"/>
      <c r="BO305" s="315"/>
      <c r="BP305" s="315"/>
      <c r="BQ305" s="315"/>
      <c r="BR305" s="315"/>
      <c r="BS305" s="315"/>
      <c r="BT305" s="315"/>
      <c r="BU305" s="315"/>
      <c r="BV305" s="315"/>
      <c r="BW305" s="315"/>
      <c r="BX305" s="315"/>
      <c r="BY305" s="315"/>
    </row>
    <row r="306" spans="1:77" customFormat="1" ht="12.75">
      <c r="A306" s="139"/>
      <c r="B306" s="139"/>
      <c r="C306" s="139"/>
      <c r="D306" s="139"/>
      <c r="E306" s="139"/>
      <c r="F306" s="139"/>
      <c r="G306" s="139"/>
      <c r="H306" s="139"/>
      <c r="I306" s="197"/>
      <c r="J306" s="139"/>
      <c r="K306" s="139"/>
      <c r="L306" s="742"/>
      <c r="M306" s="742"/>
      <c r="N306" s="139"/>
      <c r="O306" s="139"/>
      <c r="P306" s="139"/>
      <c r="Q306" s="139"/>
      <c r="R306" s="139"/>
      <c r="S306" s="140"/>
      <c r="T306" s="317"/>
      <c r="U306" s="316"/>
      <c r="V306" s="315"/>
      <c r="W306" s="331"/>
      <c r="X306" s="331"/>
      <c r="Y306" s="331"/>
      <c r="Z306" s="331"/>
      <c r="AA306" s="331"/>
      <c r="AB306" s="331"/>
      <c r="AC306" s="331"/>
      <c r="AD306" s="331"/>
      <c r="AE306" s="331"/>
      <c r="AF306" s="331"/>
      <c r="AG306" s="331"/>
      <c r="AH306" s="331"/>
      <c r="AI306" s="315"/>
      <c r="AJ306" s="140"/>
      <c r="AK306" s="140"/>
      <c r="AL306" s="140"/>
      <c r="AM306" s="140"/>
      <c r="AN306" s="140"/>
      <c r="AO306" s="140"/>
      <c r="AP306" s="140"/>
      <c r="AQ306" s="140"/>
      <c r="AR306" s="140"/>
      <c r="AS306" s="140"/>
      <c r="AT306" s="140"/>
      <c r="AU306" s="140"/>
      <c r="AV306" s="140"/>
      <c r="AW306" s="140"/>
      <c r="AX306" s="140"/>
      <c r="AY306" s="140"/>
      <c r="AZ306" s="140"/>
      <c r="BA306" s="140"/>
      <c r="BB306" s="140"/>
      <c r="BC306" s="140"/>
      <c r="BD306" s="140"/>
      <c r="BE306" s="315"/>
      <c r="BF306" s="315"/>
      <c r="BG306" s="315"/>
      <c r="BH306" s="315"/>
      <c r="BI306" s="315"/>
      <c r="BJ306" s="315"/>
      <c r="BK306" s="315"/>
      <c r="BL306" s="315"/>
      <c r="BM306" s="315"/>
      <c r="BN306" s="315"/>
      <c r="BO306" s="315"/>
      <c r="BP306" s="315"/>
      <c r="BQ306" s="315"/>
      <c r="BR306" s="315"/>
      <c r="BS306" s="315"/>
      <c r="BT306" s="315"/>
      <c r="BU306" s="315"/>
      <c r="BV306" s="315"/>
      <c r="BW306" s="315"/>
      <c r="BX306" s="315"/>
      <c r="BY306" s="315"/>
    </row>
    <row r="307" spans="1:77" customFormat="1" ht="12.75">
      <c r="A307" s="139"/>
      <c r="B307" s="139"/>
      <c r="C307" s="139"/>
      <c r="D307" s="139"/>
      <c r="E307" s="139"/>
      <c r="F307" s="139"/>
      <c r="G307" s="139"/>
      <c r="H307" s="139"/>
      <c r="I307" s="197"/>
      <c r="J307" s="139"/>
      <c r="K307" s="139"/>
      <c r="L307" s="742"/>
      <c r="M307" s="742"/>
      <c r="N307" s="139"/>
      <c r="O307" s="139"/>
      <c r="P307" s="139"/>
      <c r="Q307" s="139"/>
      <c r="R307" s="139"/>
      <c r="S307" s="140"/>
      <c r="T307" s="317"/>
      <c r="U307" s="316"/>
      <c r="V307" s="315"/>
      <c r="W307" s="331"/>
      <c r="X307" s="331"/>
      <c r="Y307" s="331"/>
      <c r="Z307" s="331"/>
      <c r="AA307" s="331"/>
      <c r="AB307" s="331"/>
      <c r="AC307" s="331"/>
      <c r="AD307" s="331"/>
      <c r="AE307" s="331"/>
      <c r="AF307" s="331"/>
      <c r="AG307" s="331"/>
      <c r="AH307" s="331"/>
      <c r="AI307" s="315"/>
      <c r="AJ307" s="140"/>
      <c r="AK307" s="140"/>
      <c r="AL307" s="140"/>
      <c r="AM307" s="140"/>
      <c r="AN307" s="140"/>
      <c r="AO307" s="140"/>
      <c r="AP307" s="140"/>
      <c r="AQ307" s="140"/>
      <c r="AR307" s="140"/>
      <c r="AS307" s="140"/>
      <c r="AT307" s="140"/>
      <c r="AU307" s="140"/>
      <c r="AV307" s="140"/>
      <c r="AW307" s="140"/>
      <c r="AX307" s="140"/>
      <c r="AY307" s="140"/>
      <c r="AZ307" s="140"/>
      <c r="BA307" s="140"/>
      <c r="BB307" s="140"/>
      <c r="BC307" s="140"/>
      <c r="BD307" s="140"/>
      <c r="BE307" s="315"/>
      <c r="BF307" s="315"/>
      <c r="BG307" s="315"/>
      <c r="BH307" s="315"/>
      <c r="BI307" s="315"/>
      <c r="BJ307" s="315"/>
      <c r="BK307" s="315"/>
      <c r="BL307" s="315"/>
      <c r="BM307" s="315"/>
      <c r="BN307" s="315"/>
      <c r="BO307" s="315"/>
      <c r="BP307" s="315"/>
      <c r="BQ307" s="315"/>
      <c r="BR307" s="315"/>
      <c r="BS307" s="315"/>
      <c r="BT307" s="315"/>
      <c r="BU307" s="315"/>
      <c r="BV307" s="315"/>
      <c r="BW307" s="315"/>
      <c r="BX307" s="315"/>
      <c r="BY307" s="315"/>
    </row>
    <row r="308" spans="1:77" customFormat="1" ht="12.75">
      <c r="A308" s="139"/>
      <c r="B308" s="139"/>
      <c r="C308" s="139"/>
      <c r="D308" s="139"/>
      <c r="E308" s="139"/>
      <c r="F308" s="139"/>
      <c r="G308" s="139"/>
      <c r="H308" s="139"/>
      <c r="I308" s="197"/>
      <c r="J308" s="139"/>
      <c r="K308" s="139"/>
      <c r="L308" s="742"/>
      <c r="M308" s="742"/>
      <c r="N308" s="139"/>
      <c r="O308" s="139"/>
      <c r="P308" s="139"/>
      <c r="Q308" s="139"/>
      <c r="R308" s="139"/>
      <c r="S308" s="140"/>
      <c r="T308" s="317"/>
      <c r="U308" s="316"/>
      <c r="V308" s="315"/>
      <c r="W308" s="331"/>
      <c r="X308" s="331"/>
      <c r="Y308" s="331"/>
      <c r="Z308" s="331"/>
      <c r="AA308" s="331"/>
      <c r="AB308" s="331"/>
      <c r="AC308" s="331"/>
      <c r="AD308" s="331"/>
      <c r="AE308" s="331"/>
      <c r="AF308" s="331"/>
      <c r="AG308" s="331"/>
      <c r="AH308" s="331"/>
      <c r="AI308" s="315"/>
      <c r="AJ308" s="140"/>
      <c r="AK308" s="140"/>
      <c r="AL308" s="140"/>
      <c r="AM308" s="140"/>
      <c r="AN308" s="140"/>
      <c r="AO308" s="140"/>
      <c r="AP308" s="140"/>
      <c r="AQ308" s="140"/>
      <c r="AR308" s="140"/>
      <c r="AS308" s="140"/>
      <c r="AT308" s="140"/>
      <c r="AU308" s="140"/>
      <c r="AV308" s="140"/>
      <c r="AW308" s="140"/>
      <c r="AX308" s="140"/>
      <c r="AY308" s="140"/>
      <c r="AZ308" s="140"/>
      <c r="BA308" s="140"/>
      <c r="BB308" s="140"/>
      <c r="BC308" s="140"/>
      <c r="BD308" s="140"/>
      <c r="BE308" s="315"/>
      <c r="BF308" s="315"/>
      <c r="BG308" s="315"/>
      <c r="BH308" s="315"/>
      <c r="BI308" s="315"/>
      <c r="BJ308" s="315"/>
      <c r="BK308" s="315"/>
      <c r="BL308" s="315"/>
      <c r="BM308" s="315"/>
      <c r="BN308" s="315"/>
      <c r="BO308" s="315"/>
      <c r="BP308" s="315"/>
      <c r="BQ308" s="315"/>
      <c r="BR308" s="315"/>
      <c r="BS308" s="315"/>
      <c r="BT308" s="315"/>
      <c r="BU308" s="315"/>
      <c r="BV308" s="315"/>
      <c r="BW308" s="315"/>
      <c r="BX308" s="315"/>
      <c r="BY308" s="315"/>
    </row>
    <row r="309" spans="1:77" customFormat="1" ht="12.75">
      <c r="A309" s="139"/>
      <c r="B309" s="139"/>
      <c r="C309" s="139"/>
      <c r="D309" s="139"/>
      <c r="E309" s="139"/>
      <c r="F309" s="139"/>
      <c r="G309" s="139"/>
      <c r="H309" s="139"/>
      <c r="I309" s="197"/>
      <c r="J309" s="139"/>
      <c r="K309" s="139"/>
      <c r="L309" s="742"/>
      <c r="M309" s="742"/>
      <c r="N309" s="139"/>
      <c r="O309" s="139"/>
      <c r="P309" s="139"/>
      <c r="Q309" s="139"/>
      <c r="R309" s="139"/>
      <c r="S309" s="140"/>
      <c r="T309" s="317"/>
      <c r="U309" s="316"/>
      <c r="V309" s="315"/>
      <c r="W309" s="331"/>
      <c r="X309" s="331"/>
      <c r="Y309" s="331"/>
      <c r="Z309" s="331"/>
      <c r="AA309" s="331"/>
      <c r="AB309" s="331"/>
      <c r="AC309" s="331"/>
      <c r="AD309" s="331"/>
      <c r="AE309" s="331"/>
      <c r="AF309" s="331"/>
      <c r="AG309" s="331"/>
      <c r="AH309" s="331"/>
      <c r="AI309" s="315"/>
      <c r="AJ309" s="140"/>
      <c r="AK309" s="140"/>
      <c r="AL309" s="140"/>
      <c r="AM309" s="140"/>
      <c r="AN309" s="140"/>
      <c r="AO309" s="140"/>
      <c r="AP309" s="140"/>
      <c r="AQ309" s="140"/>
      <c r="AR309" s="140"/>
      <c r="AS309" s="140"/>
      <c r="AT309" s="140"/>
      <c r="AU309" s="140"/>
      <c r="AV309" s="140"/>
      <c r="AW309" s="140"/>
      <c r="AX309" s="140"/>
      <c r="AY309" s="140"/>
      <c r="AZ309" s="140"/>
      <c r="BA309" s="140"/>
      <c r="BB309" s="140"/>
      <c r="BC309" s="140"/>
      <c r="BD309" s="140"/>
      <c r="BE309" s="315"/>
      <c r="BF309" s="315"/>
      <c r="BG309" s="315"/>
      <c r="BH309" s="315"/>
      <c r="BI309" s="315"/>
      <c r="BJ309" s="315"/>
      <c r="BK309" s="315"/>
      <c r="BL309" s="315"/>
      <c r="BM309" s="315"/>
      <c r="BN309" s="315"/>
      <c r="BO309" s="315"/>
      <c r="BP309" s="315"/>
      <c r="BQ309" s="315"/>
      <c r="BR309" s="315"/>
      <c r="BS309" s="315"/>
      <c r="BT309" s="315"/>
      <c r="BU309" s="315"/>
      <c r="BV309" s="315"/>
      <c r="BW309" s="315"/>
      <c r="BX309" s="315"/>
      <c r="BY309" s="315"/>
    </row>
    <row r="310" spans="1:77" customFormat="1" ht="12.75">
      <c r="A310" s="139"/>
      <c r="B310" s="139"/>
      <c r="C310" s="139"/>
      <c r="D310" s="139"/>
      <c r="E310" s="139"/>
      <c r="F310" s="139"/>
      <c r="G310" s="139"/>
      <c r="H310" s="139"/>
      <c r="I310" s="197"/>
      <c r="J310" s="139"/>
      <c r="K310" s="139"/>
      <c r="L310" s="742"/>
      <c r="M310" s="742"/>
      <c r="N310" s="139"/>
      <c r="O310" s="139"/>
      <c r="P310" s="139"/>
      <c r="Q310" s="139"/>
      <c r="R310" s="139"/>
      <c r="S310" s="140"/>
      <c r="T310" s="317"/>
      <c r="U310" s="316"/>
      <c r="V310" s="315"/>
      <c r="W310" s="331"/>
      <c r="X310" s="331"/>
      <c r="Y310" s="331"/>
      <c r="Z310" s="331"/>
      <c r="AA310" s="331"/>
      <c r="AB310" s="331"/>
      <c r="AC310" s="331"/>
      <c r="AD310" s="331"/>
      <c r="AE310" s="331"/>
      <c r="AF310" s="331"/>
      <c r="AG310" s="331"/>
      <c r="AH310" s="331"/>
      <c r="AI310" s="315"/>
      <c r="AJ310" s="140"/>
      <c r="AK310" s="140"/>
      <c r="AL310" s="140"/>
      <c r="AM310" s="140"/>
      <c r="AN310" s="140"/>
      <c r="AO310" s="140"/>
      <c r="AP310" s="140"/>
      <c r="AQ310" s="140"/>
      <c r="AR310" s="140"/>
      <c r="AS310" s="140"/>
      <c r="AT310" s="140"/>
      <c r="AU310" s="140"/>
      <c r="AV310" s="140"/>
      <c r="AW310" s="140"/>
      <c r="AX310" s="140"/>
      <c r="AY310" s="140"/>
      <c r="AZ310" s="140"/>
      <c r="BA310" s="140"/>
      <c r="BB310" s="140"/>
      <c r="BC310" s="140"/>
      <c r="BD310" s="140"/>
      <c r="BE310" s="315"/>
      <c r="BF310" s="315"/>
      <c r="BG310" s="315"/>
      <c r="BH310" s="315"/>
      <c r="BI310" s="315"/>
      <c r="BJ310" s="315"/>
      <c r="BK310" s="315"/>
      <c r="BL310" s="315"/>
      <c r="BM310" s="315"/>
      <c r="BN310" s="315"/>
      <c r="BO310" s="315"/>
      <c r="BP310" s="315"/>
      <c r="BQ310" s="315"/>
      <c r="BR310" s="315"/>
      <c r="BS310" s="315"/>
      <c r="BT310" s="315"/>
      <c r="BU310" s="315"/>
      <c r="BV310" s="315"/>
      <c r="BW310" s="315"/>
      <c r="BX310" s="315"/>
      <c r="BY310" s="315"/>
    </row>
    <row r="311" spans="1:77" customFormat="1" ht="12.75">
      <c r="A311" s="139"/>
      <c r="B311" s="139"/>
      <c r="C311" s="139"/>
      <c r="D311" s="139"/>
      <c r="E311" s="139"/>
      <c r="F311" s="139"/>
      <c r="G311" s="139"/>
      <c r="H311" s="139"/>
      <c r="I311" s="197"/>
      <c r="J311" s="139"/>
      <c r="K311" s="139"/>
      <c r="L311" s="742"/>
      <c r="M311" s="742"/>
      <c r="N311" s="139"/>
      <c r="O311" s="139"/>
      <c r="P311" s="139"/>
      <c r="Q311" s="139"/>
      <c r="R311" s="139"/>
      <c r="S311" s="140"/>
      <c r="T311" s="317"/>
      <c r="U311" s="316"/>
      <c r="V311" s="315"/>
      <c r="W311" s="331"/>
      <c r="X311" s="331"/>
      <c r="Y311" s="331"/>
      <c r="Z311" s="331"/>
      <c r="AA311" s="331"/>
      <c r="AB311" s="331"/>
      <c r="AC311" s="331"/>
      <c r="AD311" s="331"/>
      <c r="AE311" s="331"/>
      <c r="AF311" s="331"/>
      <c r="AG311" s="331"/>
      <c r="AH311" s="331"/>
      <c r="AI311" s="315"/>
      <c r="AJ311" s="140"/>
      <c r="AK311" s="140"/>
      <c r="AL311" s="140"/>
      <c r="AM311" s="140"/>
      <c r="AN311" s="140"/>
      <c r="AO311" s="140"/>
      <c r="AP311" s="140"/>
      <c r="AQ311" s="140"/>
      <c r="AR311" s="140"/>
      <c r="AS311" s="140"/>
      <c r="AT311" s="140"/>
      <c r="AU311" s="140"/>
      <c r="AV311" s="140"/>
      <c r="AW311" s="140"/>
      <c r="AX311" s="140"/>
      <c r="AY311" s="140"/>
      <c r="AZ311" s="140"/>
      <c r="BA311" s="140"/>
      <c r="BB311" s="140"/>
      <c r="BC311" s="140"/>
      <c r="BD311" s="140"/>
      <c r="BE311" s="315"/>
      <c r="BF311" s="315"/>
      <c r="BG311" s="315"/>
      <c r="BH311" s="315"/>
      <c r="BI311" s="315"/>
      <c r="BJ311" s="315"/>
      <c r="BK311" s="315"/>
      <c r="BL311" s="315"/>
      <c r="BM311" s="315"/>
      <c r="BN311" s="315"/>
      <c r="BO311" s="315"/>
      <c r="BP311" s="315"/>
      <c r="BQ311" s="315"/>
      <c r="BR311" s="315"/>
      <c r="BS311" s="315"/>
      <c r="BT311" s="315"/>
      <c r="BU311" s="315"/>
      <c r="BV311" s="315"/>
      <c r="BW311" s="315"/>
      <c r="BX311" s="315"/>
      <c r="BY311" s="315"/>
    </row>
    <row r="312" spans="1:77" customFormat="1" ht="12.75">
      <c r="A312" s="139"/>
      <c r="B312" s="139"/>
      <c r="C312" s="139"/>
      <c r="D312" s="139"/>
      <c r="E312" s="139"/>
      <c r="F312" s="139"/>
      <c r="G312" s="139"/>
      <c r="H312" s="139"/>
      <c r="I312" s="197"/>
      <c r="J312" s="139"/>
      <c r="K312" s="139"/>
      <c r="L312" s="742"/>
      <c r="M312" s="742"/>
      <c r="N312" s="139"/>
      <c r="O312" s="139"/>
      <c r="P312" s="139"/>
      <c r="Q312" s="139"/>
      <c r="R312" s="139"/>
      <c r="S312" s="140"/>
      <c r="T312" s="317"/>
      <c r="U312" s="316"/>
      <c r="V312" s="315"/>
      <c r="W312" s="331"/>
      <c r="X312" s="331"/>
      <c r="Y312" s="331"/>
      <c r="Z312" s="331"/>
      <c r="AA312" s="331"/>
      <c r="AB312" s="331"/>
      <c r="AC312" s="331"/>
      <c r="AD312" s="331"/>
      <c r="AE312" s="331"/>
      <c r="AF312" s="331"/>
      <c r="AG312" s="331"/>
      <c r="AH312" s="331"/>
      <c r="AI312" s="315"/>
      <c r="AJ312" s="140"/>
      <c r="AK312" s="140"/>
      <c r="AL312" s="140"/>
      <c r="AM312" s="140"/>
      <c r="AN312" s="140"/>
      <c r="AO312" s="140"/>
      <c r="AP312" s="140"/>
      <c r="AQ312" s="140"/>
      <c r="AR312" s="140"/>
      <c r="AS312" s="140"/>
      <c r="AT312" s="140"/>
      <c r="AU312" s="140"/>
      <c r="AV312" s="140"/>
      <c r="AW312" s="140"/>
      <c r="AX312" s="140"/>
      <c r="AY312" s="140"/>
      <c r="AZ312" s="140"/>
      <c r="BA312" s="140"/>
      <c r="BB312" s="140"/>
      <c r="BC312" s="140"/>
      <c r="BD312" s="140"/>
      <c r="BE312" s="315"/>
      <c r="BF312" s="315"/>
      <c r="BG312" s="315"/>
      <c r="BH312" s="315"/>
      <c r="BI312" s="315"/>
      <c r="BJ312" s="315"/>
      <c r="BK312" s="315"/>
      <c r="BL312" s="315"/>
      <c r="BM312" s="315"/>
      <c r="BN312" s="315"/>
      <c r="BO312" s="315"/>
      <c r="BP312" s="315"/>
      <c r="BQ312" s="315"/>
      <c r="BR312" s="315"/>
      <c r="BS312" s="315"/>
      <c r="BT312" s="315"/>
      <c r="BU312" s="315"/>
      <c r="BV312" s="315"/>
      <c r="BW312" s="315"/>
      <c r="BX312" s="315"/>
      <c r="BY312" s="315"/>
    </row>
    <row r="313" spans="1:77" customFormat="1" ht="12.75">
      <c r="A313" s="139"/>
      <c r="B313" s="139"/>
      <c r="C313" s="139"/>
      <c r="D313" s="139"/>
      <c r="E313" s="139"/>
      <c r="F313" s="139"/>
      <c r="G313" s="139"/>
      <c r="H313" s="139"/>
      <c r="I313" s="197"/>
      <c r="J313" s="139"/>
      <c r="K313" s="139"/>
      <c r="L313" s="742"/>
      <c r="M313" s="742"/>
      <c r="N313" s="139"/>
      <c r="O313" s="139"/>
      <c r="P313" s="139"/>
      <c r="Q313" s="139"/>
      <c r="R313" s="139"/>
      <c r="S313" s="140"/>
      <c r="T313" s="317"/>
      <c r="U313" s="316"/>
      <c r="V313" s="315"/>
      <c r="W313" s="331"/>
      <c r="X313" s="331"/>
      <c r="Y313" s="331"/>
      <c r="Z313" s="331"/>
      <c r="AA313" s="331"/>
      <c r="AB313" s="331"/>
      <c r="AC313" s="331"/>
      <c r="AD313" s="331"/>
      <c r="AE313" s="331"/>
      <c r="AF313" s="331"/>
      <c r="AG313" s="331"/>
      <c r="AH313" s="331"/>
      <c r="AI313" s="315"/>
      <c r="AJ313" s="140"/>
      <c r="AK313" s="140"/>
      <c r="AL313" s="140"/>
      <c r="AM313" s="140"/>
      <c r="AN313" s="140"/>
      <c r="AO313" s="140"/>
      <c r="AP313" s="140"/>
      <c r="AQ313" s="140"/>
      <c r="AR313" s="140"/>
      <c r="AS313" s="140"/>
      <c r="AT313" s="140"/>
      <c r="AU313" s="140"/>
      <c r="AV313" s="140"/>
      <c r="AW313" s="140"/>
      <c r="AX313" s="140"/>
      <c r="AY313" s="140"/>
      <c r="AZ313" s="140"/>
      <c r="BA313" s="140"/>
      <c r="BB313" s="140"/>
      <c r="BC313" s="140"/>
      <c r="BD313" s="140"/>
      <c r="BE313" s="315"/>
      <c r="BF313" s="315"/>
      <c r="BG313" s="315"/>
      <c r="BH313" s="315"/>
      <c r="BI313" s="315"/>
      <c r="BJ313" s="315"/>
      <c r="BK313" s="315"/>
      <c r="BL313" s="315"/>
      <c r="BM313" s="315"/>
      <c r="BN313" s="315"/>
      <c r="BO313" s="315"/>
      <c r="BP313" s="315"/>
      <c r="BQ313" s="315"/>
      <c r="BR313" s="315"/>
      <c r="BS313" s="315"/>
      <c r="BT313" s="315"/>
      <c r="BU313" s="315"/>
      <c r="BV313" s="315"/>
      <c r="BW313" s="315"/>
      <c r="BX313" s="315"/>
      <c r="BY313" s="315"/>
    </row>
    <row r="314" spans="1:77" customFormat="1" ht="12.75">
      <c r="A314" s="139"/>
      <c r="B314" s="139"/>
      <c r="C314" s="139"/>
      <c r="D314" s="139"/>
      <c r="E314" s="139"/>
      <c r="F314" s="139"/>
      <c r="G314" s="139"/>
      <c r="H314" s="139"/>
      <c r="I314" s="197"/>
      <c r="J314" s="139"/>
      <c r="K314" s="139"/>
      <c r="L314" s="742"/>
      <c r="M314" s="742"/>
      <c r="N314" s="139"/>
      <c r="O314" s="139"/>
      <c r="P314" s="139"/>
      <c r="Q314" s="139"/>
      <c r="R314" s="139"/>
      <c r="S314" s="140"/>
      <c r="T314" s="317"/>
      <c r="U314" s="316"/>
      <c r="V314" s="315"/>
      <c r="W314" s="331"/>
      <c r="X314" s="331"/>
      <c r="Y314" s="331"/>
      <c r="Z314" s="331"/>
      <c r="AA314" s="331"/>
      <c r="AB314" s="331"/>
      <c r="AC314" s="331"/>
      <c r="AD314" s="331"/>
      <c r="AE314" s="331"/>
      <c r="AF314" s="331"/>
      <c r="AG314" s="331"/>
      <c r="AH314" s="331"/>
      <c r="AI314" s="315"/>
      <c r="AJ314" s="140"/>
      <c r="AK314" s="140"/>
      <c r="AL314" s="140"/>
      <c r="AM314" s="140"/>
      <c r="AN314" s="140"/>
      <c r="AO314" s="140"/>
      <c r="AP314" s="140"/>
      <c r="AQ314" s="140"/>
      <c r="AR314" s="140"/>
      <c r="AS314" s="140"/>
      <c r="AT314" s="140"/>
      <c r="AU314" s="140"/>
      <c r="AV314" s="140"/>
      <c r="AW314" s="140"/>
      <c r="AX314" s="140"/>
      <c r="AY314" s="140"/>
      <c r="AZ314" s="140"/>
      <c r="BA314" s="140"/>
      <c r="BB314" s="140"/>
      <c r="BC314" s="140"/>
      <c r="BD314" s="140"/>
      <c r="BE314" s="315"/>
      <c r="BF314" s="315"/>
      <c r="BG314" s="315"/>
      <c r="BH314" s="315"/>
      <c r="BI314" s="315"/>
      <c r="BJ314" s="315"/>
      <c r="BK314" s="315"/>
      <c r="BL314" s="315"/>
      <c r="BM314" s="315"/>
      <c r="BN314" s="315"/>
      <c r="BO314" s="315"/>
      <c r="BP314" s="315"/>
      <c r="BQ314" s="315"/>
      <c r="BR314" s="315"/>
      <c r="BS314" s="315"/>
      <c r="BT314" s="315"/>
      <c r="BU314" s="315"/>
      <c r="BV314" s="315"/>
      <c r="BW314" s="315"/>
      <c r="BX314" s="315"/>
      <c r="BY314" s="315"/>
    </row>
    <row r="315" spans="1:77" customFormat="1" ht="12.75">
      <c r="A315" s="139"/>
      <c r="B315" s="139"/>
      <c r="C315" s="139"/>
      <c r="D315" s="139"/>
      <c r="E315" s="139"/>
      <c r="F315" s="139"/>
      <c r="G315" s="139"/>
      <c r="H315" s="139"/>
      <c r="I315" s="197"/>
      <c r="J315" s="139"/>
      <c r="K315" s="139"/>
      <c r="L315" s="742"/>
      <c r="M315" s="742"/>
      <c r="N315" s="139"/>
      <c r="O315" s="139"/>
      <c r="P315" s="139"/>
      <c r="Q315" s="139"/>
      <c r="R315" s="139"/>
      <c r="S315" s="140"/>
      <c r="T315" s="317"/>
      <c r="U315" s="316"/>
      <c r="V315" s="315"/>
      <c r="W315" s="331"/>
      <c r="X315" s="331"/>
      <c r="Y315" s="331"/>
      <c r="Z315" s="331"/>
      <c r="AA315" s="331"/>
      <c r="AB315" s="331"/>
      <c r="AC315" s="331"/>
      <c r="AD315" s="331"/>
      <c r="AE315" s="331"/>
      <c r="AF315" s="331"/>
      <c r="AG315" s="331"/>
      <c r="AH315" s="331"/>
      <c r="AI315" s="315"/>
      <c r="AJ315" s="140"/>
      <c r="AK315" s="140"/>
      <c r="AL315" s="140"/>
      <c r="AM315" s="140"/>
      <c r="AN315" s="140"/>
      <c r="AO315" s="140"/>
      <c r="AP315" s="140"/>
      <c r="AQ315" s="140"/>
      <c r="AR315" s="140"/>
      <c r="AS315" s="140"/>
      <c r="AT315" s="140"/>
      <c r="AU315" s="140"/>
      <c r="AV315" s="140"/>
      <c r="AW315" s="140"/>
      <c r="AX315" s="140"/>
      <c r="AY315" s="140"/>
      <c r="AZ315" s="140"/>
      <c r="BA315" s="140"/>
      <c r="BB315" s="140"/>
      <c r="BC315" s="140"/>
      <c r="BD315" s="140"/>
      <c r="BE315" s="315"/>
      <c r="BF315" s="315"/>
      <c r="BG315" s="315"/>
      <c r="BH315" s="315"/>
      <c r="BI315" s="315"/>
      <c r="BJ315" s="315"/>
      <c r="BK315" s="315"/>
      <c r="BL315" s="315"/>
      <c r="BM315" s="315"/>
      <c r="BN315" s="315"/>
      <c r="BO315" s="315"/>
      <c r="BP315" s="315"/>
      <c r="BQ315" s="315"/>
      <c r="BR315" s="315"/>
      <c r="BS315" s="315"/>
      <c r="BT315" s="315"/>
      <c r="BU315" s="315"/>
      <c r="BV315" s="315"/>
      <c r="BW315" s="315"/>
      <c r="BX315" s="315"/>
      <c r="BY315" s="315"/>
    </row>
    <row r="316" spans="1:77" customFormat="1" ht="12.75">
      <c r="A316" s="139"/>
      <c r="B316" s="139"/>
      <c r="C316" s="139"/>
      <c r="D316" s="139"/>
      <c r="E316" s="139"/>
      <c r="F316" s="139"/>
      <c r="G316" s="139"/>
      <c r="H316" s="139"/>
      <c r="I316" s="197"/>
      <c r="J316" s="139"/>
      <c r="K316" s="139"/>
      <c r="L316" s="742"/>
      <c r="M316" s="742"/>
      <c r="N316" s="139"/>
      <c r="O316" s="139"/>
      <c r="P316" s="139"/>
      <c r="Q316" s="139"/>
      <c r="R316" s="139"/>
      <c r="S316" s="140"/>
      <c r="T316" s="317"/>
      <c r="U316" s="316"/>
      <c r="V316" s="315"/>
      <c r="W316" s="331"/>
      <c r="X316" s="331"/>
      <c r="Y316" s="331"/>
      <c r="Z316" s="331"/>
      <c r="AA316" s="331"/>
      <c r="AB316" s="331"/>
      <c r="AC316" s="331"/>
      <c r="AD316" s="331"/>
      <c r="AE316" s="331"/>
      <c r="AF316" s="331"/>
      <c r="AG316" s="331"/>
      <c r="AH316" s="331"/>
      <c r="AI316" s="315"/>
      <c r="AJ316" s="140"/>
      <c r="AK316" s="140"/>
      <c r="AL316" s="140"/>
      <c r="AM316" s="140"/>
      <c r="AN316" s="140"/>
      <c r="AO316" s="140"/>
      <c r="AP316" s="140"/>
      <c r="AQ316" s="140"/>
      <c r="AR316" s="140"/>
      <c r="AS316" s="140"/>
      <c r="AT316" s="140"/>
      <c r="AU316" s="140"/>
      <c r="AV316" s="140"/>
      <c r="AW316" s="140"/>
      <c r="AX316" s="140"/>
      <c r="AY316" s="140"/>
      <c r="AZ316" s="140"/>
      <c r="BA316" s="140"/>
      <c r="BB316" s="140"/>
      <c r="BC316" s="140"/>
      <c r="BD316" s="140"/>
      <c r="BE316" s="315"/>
      <c r="BF316" s="315"/>
      <c r="BG316" s="315"/>
      <c r="BH316" s="315"/>
      <c r="BI316" s="315"/>
      <c r="BJ316" s="315"/>
      <c r="BK316" s="315"/>
      <c r="BL316" s="315"/>
      <c r="BM316" s="315"/>
      <c r="BN316" s="315"/>
      <c r="BO316" s="315"/>
      <c r="BP316" s="315"/>
      <c r="BQ316" s="315"/>
      <c r="BR316" s="315"/>
      <c r="BS316" s="315"/>
      <c r="BT316" s="315"/>
      <c r="BU316" s="315"/>
      <c r="BV316" s="315"/>
      <c r="BW316" s="315"/>
      <c r="BX316" s="315"/>
      <c r="BY316" s="315"/>
    </row>
    <row r="317" spans="1:77" customFormat="1" ht="12.75">
      <c r="A317" s="139"/>
      <c r="B317" s="139"/>
      <c r="C317" s="139"/>
      <c r="D317" s="139"/>
      <c r="E317" s="139"/>
      <c r="F317" s="139"/>
      <c r="G317" s="139"/>
      <c r="H317" s="139"/>
      <c r="I317" s="197"/>
      <c r="J317" s="139"/>
      <c r="K317" s="139"/>
      <c r="L317" s="742"/>
      <c r="M317" s="742"/>
      <c r="N317" s="139"/>
      <c r="O317" s="139"/>
      <c r="P317" s="139"/>
      <c r="Q317" s="139"/>
      <c r="R317" s="139"/>
      <c r="S317" s="140"/>
      <c r="T317" s="317"/>
      <c r="U317" s="316"/>
      <c r="V317" s="315"/>
      <c r="W317" s="331"/>
      <c r="X317" s="331"/>
      <c r="Y317" s="331"/>
      <c r="Z317" s="331"/>
      <c r="AA317" s="331"/>
      <c r="AB317" s="331"/>
      <c r="AC317" s="331"/>
      <c r="AD317" s="331"/>
      <c r="AE317" s="331"/>
      <c r="AF317" s="331"/>
      <c r="AG317" s="331"/>
      <c r="AH317" s="331"/>
      <c r="AI317" s="315"/>
      <c r="AJ317" s="140"/>
      <c r="AK317" s="140"/>
      <c r="AL317" s="140"/>
      <c r="AM317" s="140"/>
      <c r="AN317" s="140"/>
      <c r="AO317" s="140"/>
      <c r="AP317" s="140"/>
      <c r="AQ317" s="140"/>
      <c r="AR317" s="140"/>
      <c r="AS317" s="140"/>
      <c r="AT317" s="140"/>
      <c r="AU317" s="140"/>
      <c r="AV317" s="140"/>
      <c r="AW317" s="140"/>
      <c r="AX317" s="140"/>
      <c r="AY317" s="140"/>
      <c r="AZ317" s="140"/>
      <c r="BA317" s="140"/>
      <c r="BB317" s="140"/>
      <c r="BC317" s="140"/>
      <c r="BD317" s="140"/>
      <c r="BE317" s="315"/>
      <c r="BF317" s="315"/>
      <c r="BG317" s="315"/>
      <c r="BH317" s="315"/>
      <c r="BI317" s="315"/>
      <c r="BJ317" s="315"/>
      <c r="BK317" s="315"/>
      <c r="BL317" s="315"/>
      <c r="BM317" s="315"/>
      <c r="BN317" s="315"/>
      <c r="BO317" s="315"/>
      <c r="BP317" s="315"/>
      <c r="BQ317" s="315"/>
      <c r="BR317" s="315"/>
      <c r="BS317" s="315"/>
      <c r="BT317" s="315"/>
      <c r="BU317" s="315"/>
      <c r="BV317" s="315"/>
      <c r="BW317" s="315"/>
      <c r="BX317" s="315"/>
      <c r="BY317" s="315"/>
    </row>
    <row r="318" spans="1:77" customFormat="1" ht="12.75">
      <c r="A318" s="139"/>
      <c r="B318" s="139"/>
      <c r="C318" s="139"/>
      <c r="D318" s="139"/>
      <c r="E318" s="139"/>
      <c r="F318" s="139"/>
      <c r="G318" s="139"/>
      <c r="H318" s="139"/>
      <c r="I318" s="197"/>
      <c r="J318" s="139"/>
      <c r="K318" s="139"/>
      <c r="L318" s="742"/>
      <c r="M318" s="742"/>
      <c r="N318" s="139"/>
      <c r="O318" s="139"/>
      <c r="P318" s="139"/>
      <c r="Q318" s="139"/>
      <c r="R318" s="139"/>
      <c r="S318" s="140"/>
      <c r="T318" s="317"/>
      <c r="U318" s="316"/>
      <c r="V318" s="315"/>
      <c r="W318" s="331"/>
      <c r="X318" s="331"/>
      <c r="Y318" s="331"/>
      <c r="Z318" s="331"/>
      <c r="AA318" s="331"/>
      <c r="AB318" s="301"/>
      <c r="AC318" s="331"/>
      <c r="AD318" s="331"/>
      <c r="AE318" s="331"/>
      <c r="AF318" s="331"/>
      <c r="AG318" s="331"/>
      <c r="AH318" s="331"/>
      <c r="AI318" s="315"/>
      <c r="AJ318" s="140"/>
      <c r="AK318" s="140"/>
      <c r="AL318" s="140"/>
      <c r="AM318" s="140"/>
      <c r="AN318" s="140"/>
      <c r="AO318" s="140"/>
      <c r="AP318" s="140"/>
      <c r="AQ318" s="140"/>
      <c r="AR318" s="140"/>
      <c r="AS318" s="140"/>
      <c r="AT318" s="140"/>
      <c r="AU318" s="140"/>
      <c r="AV318" s="140"/>
      <c r="AW318" s="140"/>
      <c r="AX318" s="140"/>
      <c r="AY318" s="140"/>
      <c r="AZ318" s="140"/>
      <c r="BA318" s="140"/>
      <c r="BB318" s="140"/>
      <c r="BC318" s="140"/>
      <c r="BD318" s="140"/>
      <c r="BE318" s="315"/>
      <c r="BF318" s="315"/>
      <c r="BG318" s="315"/>
      <c r="BH318" s="315"/>
      <c r="BI318" s="315"/>
      <c r="BJ318" s="315"/>
      <c r="BK318" s="315"/>
      <c r="BL318" s="315"/>
      <c r="BM318" s="315"/>
      <c r="BN318" s="315"/>
      <c r="BO318" s="315"/>
      <c r="BP318" s="315"/>
      <c r="BQ318" s="315"/>
      <c r="BR318" s="315"/>
      <c r="BS318" s="315"/>
      <c r="BT318" s="315"/>
      <c r="BU318" s="315"/>
      <c r="BV318" s="315"/>
      <c r="BW318" s="315"/>
      <c r="BX318" s="315"/>
      <c r="BY318" s="315"/>
    </row>
    <row r="319" spans="1:77" customFormat="1" ht="12.75">
      <c r="A319" s="139"/>
      <c r="B319" s="139"/>
      <c r="C319" s="139"/>
      <c r="D319" s="139"/>
      <c r="E319" s="139"/>
      <c r="F319" s="139"/>
      <c r="G319" s="139"/>
      <c r="H319" s="139"/>
      <c r="I319" s="197"/>
      <c r="J319" s="139"/>
      <c r="K319" s="139"/>
      <c r="L319" s="742"/>
      <c r="M319" s="742"/>
      <c r="N319" s="139"/>
      <c r="O319" s="139"/>
      <c r="P319" s="139"/>
      <c r="Q319" s="139"/>
      <c r="R319" s="139"/>
      <c r="S319" s="140"/>
      <c r="T319" s="317"/>
      <c r="U319" s="316"/>
      <c r="V319" s="315"/>
      <c r="W319" s="310"/>
      <c r="X319" s="310"/>
      <c r="Y319" s="310"/>
      <c r="Z319" s="310"/>
      <c r="AA319" s="310"/>
      <c r="AB319" s="301"/>
      <c r="AC319" s="310"/>
      <c r="AD319" s="310"/>
      <c r="AE319" s="333"/>
      <c r="AF319" s="310"/>
      <c r="AG319" s="310"/>
      <c r="AH319" s="310"/>
      <c r="AI319" s="315"/>
      <c r="AJ319" s="140"/>
      <c r="AK319" s="140"/>
      <c r="AL319" s="140"/>
      <c r="AM319" s="140"/>
      <c r="AN319" s="140"/>
      <c r="AO319" s="140"/>
      <c r="AP319" s="140"/>
      <c r="AQ319" s="140"/>
      <c r="AR319" s="140"/>
      <c r="AS319" s="140"/>
      <c r="AT319" s="140"/>
      <c r="AU319" s="140"/>
      <c r="AV319" s="140"/>
      <c r="AW319" s="140"/>
      <c r="AX319" s="140"/>
      <c r="AY319" s="140"/>
      <c r="AZ319" s="140"/>
      <c r="BA319" s="140"/>
      <c r="BB319" s="140"/>
      <c r="BC319" s="140"/>
      <c r="BD319" s="140"/>
      <c r="BE319" s="315"/>
      <c r="BF319" s="315"/>
      <c r="BG319" s="315"/>
      <c r="BH319" s="315"/>
      <c r="BI319" s="315"/>
      <c r="BJ319" s="315"/>
      <c r="BK319" s="315"/>
      <c r="BL319" s="315"/>
      <c r="BM319" s="315"/>
      <c r="BN319" s="315"/>
      <c r="BO319" s="315"/>
      <c r="BP319" s="315"/>
      <c r="BQ319" s="315"/>
      <c r="BR319" s="315"/>
      <c r="BS319" s="315"/>
      <c r="BT319" s="315"/>
      <c r="BU319" s="315"/>
      <c r="BV319" s="315"/>
      <c r="BW319" s="315"/>
      <c r="BX319" s="315"/>
      <c r="BY319" s="315"/>
    </row>
    <row r="320" spans="1:77" customFormat="1" ht="12.75">
      <c r="A320" s="139"/>
      <c r="B320" s="139"/>
      <c r="C320" s="139"/>
      <c r="D320" s="139"/>
      <c r="E320" s="139"/>
      <c r="F320" s="139"/>
      <c r="G320" s="139"/>
      <c r="H320" s="139"/>
      <c r="I320" s="197"/>
      <c r="J320" s="139"/>
      <c r="K320" s="139"/>
      <c r="L320" s="742"/>
      <c r="M320" s="742"/>
      <c r="N320" s="139"/>
      <c r="O320" s="139"/>
      <c r="P320" s="139"/>
      <c r="Q320" s="139"/>
      <c r="R320" s="139"/>
      <c r="S320" s="140"/>
      <c r="T320" s="317"/>
      <c r="U320" s="316"/>
      <c r="V320" s="315"/>
      <c r="W320" s="310"/>
      <c r="X320" s="310"/>
      <c r="Y320" s="310"/>
      <c r="Z320" s="310"/>
      <c r="AA320" s="310"/>
      <c r="AB320" s="301"/>
      <c r="AC320" s="310"/>
      <c r="AD320" s="310"/>
      <c r="AE320" s="333"/>
      <c r="AF320" s="310"/>
      <c r="AG320" s="310"/>
      <c r="AH320" s="310"/>
      <c r="AI320" s="315"/>
      <c r="AJ320" s="140"/>
      <c r="AK320" s="140"/>
      <c r="AL320" s="140"/>
      <c r="AM320" s="140"/>
      <c r="AN320" s="140"/>
      <c r="AO320" s="140"/>
      <c r="AP320" s="140"/>
      <c r="AQ320" s="140"/>
      <c r="AR320" s="140"/>
      <c r="AS320" s="140"/>
      <c r="AT320" s="140"/>
      <c r="AU320" s="140"/>
      <c r="AV320" s="140"/>
      <c r="AW320" s="140"/>
      <c r="AX320" s="140"/>
      <c r="AY320" s="140"/>
      <c r="AZ320" s="140"/>
      <c r="BA320" s="140"/>
      <c r="BB320" s="140"/>
      <c r="BC320" s="140"/>
      <c r="BD320" s="140"/>
      <c r="BE320" s="315"/>
      <c r="BF320" s="315"/>
      <c r="BG320" s="315"/>
      <c r="BH320" s="315"/>
      <c r="BI320" s="315"/>
      <c r="BJ320" s="315"/>
      <c r="BK320" s="315"/>
      <c r="BL320" s="315"/>
      <c r="BM320" s="315"/>
      <c r="BN320" s="315"/>
      <c r="BO320" s="315"/>
      <c r="BP320" s="315"/>
      <c r="BQ320" s="315"/>
      <c r="BR320" s="315"/>
      <c r="BS320" s="315"/>
      <c r="BT320" s="315"/>
      <c r="BU320" s="315"/>
      <c r="BV320" s="315"/>
      <c r="BW320" s="315"/>
      <c r="BX320" s="315"/>
      <c r="BY320" s="315"/>
    </row>
    <row r="321" spans="1:77" customFormat="1" ht="12.75">
      <c r="A321" s="139"/>
      <c r="B321" s="139"/>
      <c r="C321" s="139"/>
      <c r="D321" s="139"/>
      <c r="E321" s="139"/>
      <c r="F321" s="139"/>
      <c r="G321" s="139"/>
      <c r="H321" s="139"/>
      <c r="I321" s="197"/>
      <c r="J321" s="139"/>
      <c r="K321" s="139"/>
      <c r="L321" s="742"/>
      <c r="M321" s="742"/>
      <c r="N321" s="139"/>
      <c r="O321" s="139"/>
      <c r="P321" s="139"/>
      <c r="Q321" s="139"/>
      <c r="R321" s="139"/>
      <c r="S321" s="140"/>
      <c r="T321" s="317"/>
      <c r="U321" s="316"/>
      <c r="V321" s="315"/>
      <c r="W321" s="310"/>
      <c r="X321" s="310"/>
      <c r="Y321" s="310"/>
      <c r="Z321" s="310"/>
      <c r="AA321" s="310"/>
      <c r="AB321" s="301"/>
      <c r="AC321" s="310"/>
      <c r="AD321" s="310"/>
      <c r="AE321" s="333"/>
      <c r="AF321" s="310"/>
      <c r="AG321" s="310"/>
      <c r="AH321" s="310"/>
      <c r="AI321" s="315"/>
      <c r="AJ321" s="140"/>
      <c r="AK321" s="140"/>
      <c r="AL321" s="140"/>
      <c r="AM321" s="140"/>
      <c r="AN321" s="140"/>
      <c r="AO321" s="140"/>
      <c r="AP321" s="140"/>
      <c r="AQ321" s="140"/>
      <c r="AR321" s="140"/>
      <c r="AS321" s="140"/>
      <c r="AT321" s="140"/>
      <c r="AU321" s="140"/>
      <c r="AV321" s="140"/>
      <c r="AW321" s="140"/>
      <c r="AX321" s="140"/>
      <c r="AY321" s="140"/>
      <c r="AZ321" s="140"/>
      <c r="BA321" s="140"/>
      <c r="BB321" s="140"/>
      <c r="BC321" s="140"/>
      <c r="BD321" s="140"/>
      <c r="BE321" s="315"/>
      <c r="BF321" s="315"/>
      <c r="BG321" s="315"/>
      <c r="BH321" s="315"/>
      <c r="BI321" s="315"/>
      <c r="BJ321" s="315"/>
      <c r="BK321" s="315"/>
      <c r="BL321" s="315"/>
      <c r="BM321" s="315"/>
      <c r="BN321" s="315"/>
      <c r="BO321" s="315"/>
      <c r="BP321" s="315"/>
      <c r="BQ321" s="315"/>
      <c r="BR321" s="315"/>
      <c r="BS321" s="315"/>
      <c r="BT321" s="315"/>
      <c r="BU321" s="315"/>
      <c r="BV321" s="315"/>
      <c r="BW321" s="315"/>
      <c r="BX321" s="315"/>
      <c r="BY321" s="315"/>
    </row>
    <row r="322" spans="1:77" customFormat="1" ht="12.75">
      <c r="A322" s="139"/>
      <c r="B322" s="139"/>
      <c r="C322" s="139"/>
      <c r="D322" s="139"/>
      <c r="E322" s="139"/>
      <c r="F322" s="139"/>
      <c r="G322" s="139"/>
      <c r="H322" s="139"/>
      <c r="I322" s="197"/>
      <c r="J322" s="139"/>
      <c r="K322" s="139"/>
      <c r="L322" s="742"/>
      <c r="M322" s="742"/>
      <c r="N322" s="139"/>
      <c r="O322" s="139"/>
      <c r="P322" s="139"/>
      <c r="Q322" s="139"/>
      <c r="R322" s="139"/>
      <c r="S322" s="140"/>
      <c r="T322" s="317"/>
      <c r="U322" s="316"/>
      <c r="V322" s="315"/>
      <c r="W322" s="310"/>
      <c r="X322" s="310"/>
      <c r="Y322" s="310"/>
      <c r="Z322" s="310"/>
      <c r="AA322" s="310"/>
      <c r="AB322" s="301"/>
      <c r="AC322" s="310"/>
      <c r="AD322" s="310"/>
      <c r="AE322" s="333"/>
      <c r="AF322" s="310"/>
      <c r="AG322" s="310"/>
      <c r="AH322" s="310"/>
      <c r="AI322" s="315"/>
      <c r="AJ322" s="140"/>
      <c r="AK322" s="140"/>
      <c r="AL322" s="140"/>
      <c r="AM322" s="140"/>
      <c r="AN322" s="140"/>
      <c r="AO322" s="140"/>
      <c r="AP322" s="140"/>
      <c r="AQ322" s="140"/>
      <c r="AR322" s="140"/>
      <c r="AS322" s="140"/>
      <c r="AT322" s="140"/>
      <c r="AU322" s="140"/>
      <c r="AV322" s="140"/>
      <c r="AW322" s="140"/>
      <c r="AX322" s="140"/>
      <c r="AY322" s="140"/>
      <c r="AZ322" s="140"/>
      <c r="BA322" s="140"/>
      <c r="BB322" s="140"/>
      <c r="BC322" s="140"/>
      <c r="BD322" s="140"/>
      <c r="BE322" s="315"/>
      <c r="BF322" s="315"/>
      <c r="BG322" s="315"/>
      <c r="BH322" s="315"/>
      <c r="BI322" s="315"/>
      <c r="BJ322" s="315"/>
      <c r="BK322" s="315"/>
      <c r="BL322" s="315"/>
      <c r="BM322" s="315"/>
      <c r="BN322" s="315"/>
      <c r="BO322" s="315"/>
      <c r="BP322" s="315"/>
      <c r="BQ322" s="315"/>
      <c r="BR322" s="315"/>
      <c r="BS322" s="315"/>
      <c r="BT322" s="315"/>
      <c r="BU322" s="315"/>
      <c r="BV322" s="315"/>
      <c r="BW322" s="315"/>
      <c r="BX322" s="315"/>
      <c r="BY322" s="315"/>
    </row>
    <row r="323" spans="1:77" customFormat="1" ht="12.75">
      <c r="A323" s="139"/>
      <c r="B323" s="139"/>
      <c r="C323" s="139"/>
      <c r="D323" s="139"/>
      <c r="E323" s="139"/>
      <c r="F323" s="139"/>
      <c r="G323" s="139"/>
      <c r="H323" s="139"/>
      <c r="I323" s="197"/>
      <c r="J323" s="139"/>
      <c r="K323" s="139"/>
      <c r="L323" s="742"/>
      <c r="M323" s="742"/>
      <c r="N323" s="139"/>
      <c r="O323" s="139"/>
      <c r="P323" s="139"/>
      <c r="Q323" s="139"/>
      <c r="R323" s="139"/>
      <c r="S323" s="140"/>
      <c r="T323" s="317"/>
      <c r="U323" s="316"/>
      <c r="V323" s="315"/>
      <c r="W323" s="310"/>
      <c r="X323" s="310"/>
      <c r="Y323" s="310"/>
      <c r="Z323" s="310"/>
      <c r="AA323" s="310"/>
      <c r="AB323" s="301"/>
      <c r="AC323" s="310"/>
      <c r="AD323" s="310"/>
      <c r="AE323" s="333"/>
      <c r="AF323" s="310"/>
      <c r="AG323" s="310"/>
      <c r="AH323" s="310"/>
      <c r="AI323" s="315"/>
      <c r="AJ323" s="140"/>
      <c r="AK323" s="140"/>
      <c r="AL323" s="140"/>
      <c r="AM323" s="140"/>
      <c r="AN323" s="140"/>
      <c r="AO323" s="140"/>
      <c r="AP323" s="140"/>
      <c r="AQ323" s="140"/>
      <c r="AR323" s="140"/>
      <c r="AS323" s="140"/>
      <c r="AT323" s="140"/>
      <c r="AU323" s="140"/>
      <c r="AV323" s="140"/>
      <c r="AW323" s="140"/>
      <c r="AX323" s="140"/>
      <c r="AY323" s="140"/>
      <c r="AZ323" s="140"/>
      <c r="BA323" s="140"/>
      <c r="BB323" s="140"/>
      <c r="BC323" s="140"/>
      <c r="BD323" s="140"/>
      <c r="BE323" s="315"/>
      <c r="BF323" s="315"/>
      <c r="BG323" s="315"/>
      <c r="BH323" s="315"/>
      <c r="BI323" s="315"/>
      <c r="BJ323" s="315"/>
      <c r="BK323" s="315"/>
      <c r="BL323" s="315"/>
      <c r="BM323" s="315"/>
      <c r="BN323" s="315"/>
      <c r="BO323" s="315"/>
      <c r="BP323" s="315"/>
      <c r="BQ323" s="315"/>
      <c r="BR323" s="315"/>
      <c r="BS323" s="315"/>
      <c r="BT323" s="315"/>
      <c r="BU323" s="315"/>
      <c r="BV323" s="315"/>
      <c r="BW323" s="315"/>
      <c r="BX323" s="315"/>
      <c r="BY323" s="315"/>
    </row>
    <row r="324" spans="1:77" customFormat="1" ht="12.75">
      <c r="A324" s="139"/>
      <c r="B324" s="139"/>
      <c r="C324" s="139"/>
      <c r="D324" s="139"/>
      <c r="E324" s="139"/>
      <c r="F324" s="139"/>
      <c r="G324" s="139"/>
      <c r="H324" s="139"/>
      <c r="I324" s="197"/>
      <c r="J324" s="139"/>
      <c r="K324" s="139"/>
      <c r="L324" s="742"/>
      <c r="M324" s="742"/>
      <c r="N324" s="139"/>
      <c r="O324" s="139"/>
      <c r="P324" s="139"/>
      <c r="Q324" s="139"/>
      <c r="R324" s="139"/>
      <c r="S324" s="140"/>
      <c r="T324" s="317"/>
      <c r="U324" s="316"/>
      <c r="V324" s="315"/>
      <c r="W324" s="310"/>
      <c r="X324" s="310"/>
      <c r="Y324" s="310"/>
      <c r="Z324" s="310"/>
      <c r="AA324" s="310"/>
      <c r="AB324" s="301"/>
      <c r="AC324" s="310"/>
      <c r="AD324" s="310"/>
      <c r="AE324" s="333"/>
      <c r="AF324" s="310"/>
      <c r="AG324" s="310"/>
      <c r="AH324" s="310"/>
      <c r="AI324" s="315"/>
      <c r="AJ324" s="140"/>
      <c r="AK324" s="140"/>
      <c r="AL324" s="140"/>
      <c r="AM324" s="140"/>
      <c r="AN324" s="140"/>
      <c r="AO324" s="140"/>
      <c r="AP324" s="140"/>
      <c r="AQ324" s="140"/>
      <c r="AR324" s="140"/>
      <c r="AS324" s="140"/>
      <c r="AT324" s="140"/>
      <c r="AU324" s="140"/>
      <c r="AV324" s="140"/>
      <c r="AW324" s="140"/>
      <c r="AX324" s="140"/>
      <c r="AY324" s="140"/>
      <c r="AZ324" s="140"/>
      <c r="BA324" s="140"/>
      <c r="BB324" s="140"/>
      <c r="BC324" s="140"/>
      <c r="BD324" s="140"/>
      <c r="BE324" s="315"/>
      <c r="BF324" s="315"/>
      <c r="BG324" s="315"/>
      <c r="BH324" s="315"/>
      <c r="BI324" s="315"/>
      <c r="BJ324" s="315"/>
      <c r="BK324" s="315"/>
      <c r="BL324" s="315"/>
      <c r="BM324" s="315"/>
      <c r="BN324" s="315"/>
      <c r="BO324" s="315"/>
      <c r="BP324" s="315"/>
      <c r="BQ324" s="315"/>
      <c r="BR324" s="315"/>
      <c r="BS324" s="315"/>
      <c r="BT324" s="315"/>
      <c r="BU324" s="315"/>
      <c r="BV324" s="315"/>
      <c r="BW324" s="315"/>
      <c r="BX324" s="315"/>
      <c r="BY324" s="315"/>
    </row>
    <row r="325" spans="1:77" customFormat="1" ht="12.75">
      <c r="A325" s="139"/>
      <c r="B325" s="139"/>
      <c r="C325" s="139"/>
      <c r="D325" s="139"/>
      <c r="E325" s="139"/>
      <c r="F325" s="139"/>
      <c r="G325" s="139"/>
      <c r="H325" s="139"/>
      <c r="I325" s="197"/>
      <c r="J325" s="139"/>
      <c r="K325" s="139"/>
      <c r="L325" s="742"/>
      <c r="M325" s="742"/>
      <c r="N325" s="139"/>
      <c r="O325" s="139"/>
      <c r="P325" s="139"/>
      <c r="Q325" s="139"/>
      <c r="R325" s="139"/>
      <c r="S325" s="140"/>
      <c r="T325" s="317"/>
      <c r="U325" s="316"/>
      <c r="V325" s="315"/>
      <c r="W325" s="310"/>
      <c r="X325" s="310"/>
      <c r="Y325" s="310"/>
      <c r="Z325" s="310"/>
      <c r="AA325" s="310"/>
      <c r="AB325" s="301"/>
      <c r="AC325" s="310"/>
      <c r="AD325" s="310"/>
      <c r="AE325" s="333"/>
      <c r="AF325" s="310"/>
      <c r="AG325" s="310"/>
      <c r="AH325" s="310"/>
      <c r="AI325" s="315"/>
      <c r="AJ325" s="140"/>
      <c r="AK325" s="140"/>
      <c r="AL325" s="140"/>
      <c r="AM325" s="140"/>
      <c r="AN325" s="140"/>
      <c r="AO325" s="140"/>
      <c r="AP325" s="140"/>
      <c r="AQ325" s="140"/>
      <c r="AR325" s="140"/>
      <c r="AS325" s="140"/>
      <c r="AT325" s="140"/>
      <c r="AU325" s="140"/>
      <c r="AV325" s="140"/>
      <c r="AW325" s="140"/>
      <c r="AX325" s="140"/>
      <c r="AY325" s="140"/>
      <c r="AZ325" s="140"/>
      <c r="BA325" s="140"/>
      <c r="BB325" s="140"/>
      <c r="BC325" s="140"/>
      <c r="BD325" s="140"/>
      <c r="BE325" s="315"/>
      <c r="BF325" s="315"/>
      <c r="BG325" s="315"/>
      <c r="BH325" s="315"/>
      <c r="BI325" s="315"/>
      <c r="BJ325" s="315"/>
      <c r="BK325" s="315"/>
      <c r="BL325" s="315"/>
      <c r="BM325" s="315"/>
      <c r="BN325" s="315"/>
      <c r="BO325" s="315"/>
      <c r="BP325" s="315"/>
      <c r="BQ325" s="315"/>
      <c r="BR325" s="315"/>
      <c r="BS325" s="315"/>
      <c r="BT325" s="315"/>
      <c r="BU325" s="315"/>
      <c r="BV325" s="315"/>
      <c r="BW325" s="315"/>
      <c r="BX325" s="315"/>
      <c r="BY325" s="315"/>
    </row>
    <row r="326" spans="1:77" customFormat="1" ht="12.75">
      <c r="A326" s="139"/>
      <c r="B326" s="139"/>
      <c r="C326" s="139"/>
      <c r="D326" s="139"/>
      <c r="E326" s="139"/>
      <c r="F326" s="139"/>
      <c r="G326" s="139"/>
      <c r="H326" s="139"/>
      <c r="I326" s="197"/>
      <c r="J326" s="139"/>
      <c r="K326" s="139"/>
      <c r="L326" s="742"/>
      <c r="M326" s="742"/>
      <c r="N326" s="139"/>
      <c r="O326" s="139"/>
      <c r="P326" s="139"/>
      <c r="Q326" s="139"/>
      <c r="R326" s="139"/>
      <c r="S326" s="140"/>
      <c r="T326" s="317"/>
      <c r="U326" s="316"/>
      <c r="V326" s="315"/>
      <c r="W326" s="310"/>
      <c r="X326" s="310"/>
      <c r="Y326" s="310"/>
      <c r="Z326" s="310"/>
      <c r="AA326" s="310"/>
      <c r="AB326" s="301"/>
      <c r="AC326" s="310"/>
      <c r="AD326" s="310"/>
      <c r="AE326" s="333"/>
      <c r="AF326" s="310"/>
      <c r="AG326" s="310"/>
      <c r="AH326" s="310"/>
      <c r="AI326" s="315"/>
      <c r="AJ326" s="140"/>
      <c r="AK326" s="140"/>
      <c r="AL326" s="140"/>
      <c r="AM326" s="140"/>
      <c r="AN326" s="140"/>
      <c r="AO326" s="140"/>
      <c r="AP326" s="140"/>
      <c r="AQ326" s="140"/>
      <c r="AR326" s="140"/>
      <c r="AS326" s="140"/>
      <c r="AT326" s="140"/>
      <c r="AU326" s="140"/>
      <c r="AV326" s="140"/>
      <c r="AW326" s="140"/>
      <c r="AX326" s="140"/>
      <c r="AY326" s="140"/>
      <c r="AZ326" s="140"/>
      <c r="BA326" s="140"/>
      <c r="BB326" s="140"/>
      <c r="BC326" s="140"/>
      <c r="BD326" s="140"/>
      <c r="BE326" s="315"/>
      <c r="BF326" s="315"/>
      <c r="BG326" s="315"/>
      <c r="BH326" s="315"/>
      <c r="BI326" s="315"/>
      <c r="BJ326" s="315"/>
      <c r="BK326" s="315"/>
      <c r="BL326" s="315"/>
      <c r="BM326" s="315"/>
      <c r="BN326" s="315"/>
      <c r="BO326" s="315"/>
      <c r="BP326" s="315"/>
      <c r="BQ326" s="315"/>
      <c r="BR326" s="315"/>
      <c r="BS326" s="315"/>
      <c r="BT326" s="315"/>
      <c r="BU326" s="315"/>
      <c r="BV326" s="315"/>
      <c r="BW326" s="315"/>
      <c r="BX326" s="315"/>
      <c r="BY326" s="315"/>
    </row>
    <row r="327" spans="1:77" customFormat="1" ht="12.75">
      <c r="A327" s="139"/>
      <c r="B327" s="139"/>
      <c r="C327" s="139"/>
      <c r="D327" s="139"/>
      <c r="E327" s="139"/>
      <c r="F327" s="139"/>
      <c r="G327" s="139"/>
      <c r="H327" s="139"/>
      <c r="I327" s="197"/>
      <c r="J327" s="139"/>
      <c r="K327" s="139"/>
      <c r="L327" s="742"/>
      <c r="M327" s="742"/>
      <c r="N327" s="139"/>
      <c r="O327" s="139"/>
      <c r="P327" s="139"/>
      <c r="Q327" s="139"/>
      <c r="R327" s="139"/>
      <c r="S327" s="140"/>
      <c r="T327" s="317"/>
      <c r="U327" s="316"/>
      <c r="V327" s="315"/>
      <c r="W327" s="310"/>
      <c r="X327" s="310"/>
      <c r="Y327" s="310"/>
      <c r="Z327" s="310"/>
      <c r="AA327" s="310"/>
      <c r="AB327" s="301"/>
      <c r="AC327" s="310"/>
      <c r="AD327" s="310"/>
      <c r="AE327" s="310"/>
      <c r="AF327" s="310"/>
      <c r="AG327" s="310"/>
      <c r="AH327" s="310"/>
      <c r="AI327" s="315"/>
      <c r="AJ327" s="140"/>
      <c r="AK327" s="140"/>
      <c r="AL327" s="140"/>
      <c r="AM327" s="140"/>
      <c r="AN327" s="140"/>
      <c r="AO327" s="140"/>
      <c r="AP327" s="140"/>
      <c r="AQ327" s="140"/>
      <c r="AR327" s="140"/>
      <c r="AS327" s="140"/>
      <c r="AT327" s="140"/>
      <c r="AU327" s="140"/>
      <c r="AV327" s="140"/>
      <c r="AW327" s="140"/>
      <c r="AX327" s="140"/>
      <c r="AY327" s="140"/>
      <c r="AZ327" s="140"/>
      <c r="BA327" s="140"/>
      <c r="BB327" s="140"/>
      <c r="BC327" s="140"/>
      <c r="BD327" s="140"/>
      <c r="BE327" s="315"/>
      <c r="BF327" s="315"/>
      <c r="BG327" s="315"/>
      <c r="BH327" s="315"/>
      <c r="BI327" s="315"/>
      <c r="BJ327" s="315"/>
      <c r="BK327" s="315"/>
      <c r="BL327" s="315"/>
      <c r="BM327" s="315"/>
      <c r="BN327" s="315"/>
      <c r="BO327" s="315"/>
      <c r="BP327" s="315"/>
      <c r="BQ327" s="315"/>
      <c r="BR327" s="315"/>
      <c r="BS327" s="315"/>
      <c r="BT327" s="315"/>
      <c r="BU327" s="315"/>
      <c r="BV327" s="315"/>
      <c r="BW327" s="315"/>
      <c r="BX327" s="315"/>
      <c r="BY327" s="315"/>
    </row>
    <row r="328" spans="1:77" customFormat="1" ht="12.75">
      <c r="A328" s="139"/>
      <c r="B328" s="139"/>
      <c r="C328" s="139"/>
      <c r="D328" s="139"/>
      <c r="E328" s="139"/>
      <c r="F328" s="139"/>
      <c r="G328" s="139"/>
      <c r="H328" s="139"/>
      <c r="I328" s="197"/>
      <c r="J328" s="139"/>
      <c r="K328" s="139"/>
      <c r="L328" s="742"/>
      <c r="M328" s="742"/>
      <c r="N328" s="139"/>
      <c r="O328" s="139"/>
      <c r="P328" s="139"/>
      <c r="Q328" s="139"/>
      <c r="R328" s="139"/>
      <c r="S328" s="140"/>
      <c r="T328" s="317"/>
      <c r="U328" s="316"/>
      <c r="V328" s="315"/>
      <c r="W328" s="310"/>
      <c r="X328" s="310"/>
      <c r="Y328" s="310"/>
      <c r="Z328" s="310"/>
      <c r="AA328" s="310"/>
      <c r="AB328" s="301"/>
      <c r="AC328" s="310"/>
      <c r="AD328" s="310"/>
      <c r="AE328" s="310"/>
      <c r="AF328" s="310"/>
      <c r="AG328" s="310"/>
      <c r="AH328" s="310"/>
      <c r="AI328" s="315"/>
      <c r="AJ328" s="140"/>
      <c r="AK328" s="140"/>
      <c r="AL328" s="140"/>
      <c r="AM328" s="140"/>
      <c r="AN328" s="140"/>
      <c r="AO328" s="140"/>
      <c r="AP328" s="140"/>
      <c r="AQ328" s="140"/>
      <c r="AR328" s="140"/>
      <c r="AS328" s="140"/>
      <c r="AT328" s="140"/>
      <c r="AU328" s="140"/>
      <c r="AV328" s="140"/>
      <c r="AW328" s="140"/>
      <c r="AX328" s="140"/>
      <c r="AY328" s="140"/>
      <c r="AZ328" s="140"/>
      <c r="BA328" s="140"/>
      <c r="BB328" s="140"/>
      <c r="BC328" s="140"/>
      <c r="BD328" s="140"/>
      <c r="BE328" s="315"/>
      <c r="BF328" s="315"/>
      <c r="BG328" s="315"/>
      <c r="BH328" s="315"/>
      <c r="BI328" s="315"/>
      <c r="BJ328" s="315"/>
      <c r="BK328" s="315"/>
      <c r="BL328" s="315"/>
      <c r="BM328" s="315"/>
      <c r="BN328" s="315"/>
      <c r="BO328" s="315"/>
      <c r="BP328" s="315"/>
      <c r="BQ328" s="315"/>
      <c r="BR328" s="315"/>
      <c r="BS328" s="315"/>
      <c r="BT328" s="315"/>
      <c r="BU328" s="315"/>
      <c r="BV328" s="315"/>
      <c r="BW328" s="315"/>
      <c r="BX328" s="315"/>
      <c r="BY328" s="315"/>
    </row>
    <row r="329" spans="1:77" customFormat="1" ht="12.75">
      <c r="A329" s="139"/>
      <c r="B329" s="139"/>
      <c r="C329" s="139"/>
      <c r="D329" s="139"/>
      <c r="E329" s="139"/>
      <c r="F329" s="139"/>
      <c r="G329" s="139"/>
      <c r="H329" s="139"/>
      <c r="I329" s="197"/>
      <c r="J329" s="139"/>
      <c r="K329" s="139"/>
      <c r="L329" s="742"/>
      <c r="M329" s="742"/>
      <c r="N329" s="139"/>
      <c r="O329" s="139"/>
      <c r="P329" s="139"/>
      <c r="Q329" s="139"/>
      <c r="R329" s="139"/>
      <c r="S329" s="140"/>
      <c r="T329" s="317"/>
      <c r="U329" s="316"/>
      <c r="V329" s="315"/>
      <c r="W329" s="310"/>
      <c r="X329" s="310"/>
      <c r="Y329" s="310"/>
      <c r="Z329" s="310"/>
      <c r="AA329" s="310"/>
      <c r="AB329" s="301"/>
      <c r="AC329" s="310"/>
      <c r="AD329" s="310"/>
      <c r="AE329" s="310"/>
      <c r="AF329" s="310"/>
      <c r="AG329" s="310"/>
      <c r="AH329" s="310"/>
      <c r="AI329" s="315"/>
      <c r="AJ329" s="140"/>
      <c r="AK329" s="140"/>
      <c r="AL329" s="140"/>
      <c r="AM329" s="140"/>
      <c r="AN329" s="140"/>
      <c r="AO329" s="140"/>
      <c r="AP329" s="140"/>
      <c r="AQ329" s="140"/>
      <c r="AR329" s="140"/>
      <c r="AS329" s="140"/>
      <c r="AT329" s="140"/>
      <c r="AU329" s="140"/>
      <c r="AV329" s="140"/>
      <c r="AW329" s="140"/>
      <c r="AX329" s="140"/>
      <c r="AY329" s="140"/>
      <c r="AZ329" s="140"/>
      <c r="BA329" s="140"/>
      <c r="BB329" s="140"/>
      <c r="BC329" s="140"/>
      <c r="BD329" s="140"/>
      <c r="BE329" s="315"/>
      <c r="BF329" s="315"/>
      <c r="BG329" s="315"/>
      <c r="BH329" s="315"/>
      <c r="BI329" s="315"/>
      <c r="BJ329" s="315"/>
      <c r="BK329" s="315"/>
      <c r="BL329" s="315"/>
      <c r="BM329" s="315"/>
      <c r="BN329" s="315"/>
      <c r="BO329" s="315"/>
      <c r="BP329" s="315"/>
      <c r="BQ329" s="315"/>
      <c r="BR329" s="315"/>
      <c r="BS329" s="315"/>
      <c r="BT329" s="315"/>
      <c r="BU329" s="315"/>
      <c r="BV329" s="315"/>
      <c r="BW329" s="315"/>
      <c r="BX329" s="315"/>
      <c r="BY329" s="315"/>
    </row>
    <row r="330" spans="1:77" customFormat="1" ht="12.75">
      <c r="A330" s="139"/>
      <c r="B330" s="139"/>
      <c r="C330" s="139"/>
      <c r="D330" s="139"/>
      <c r="E330" s="139"/>
      <c r="F330" s="139"/>
      <c r="G330" s="139"/>
      <c r="H330" s="139"/>
      <c r="I330" s="197"/>
      <c r="J330" s="139"/>
      <c r="K330" s="139"/>
      <c r="L330" s="742"/>
      <c r="M330" s="742"/>
      <c r="N330" s="139"/>
      <c r="O330" s="139"/>
      <c r="P330" s="139"/>
      <c r="Q330" s="139"/>
      <c r="R330" s="139"/>
      <c r="S330" s="140"/>
      <c r="T330" s="317"/>
      <c r="U330" s="316"/>
      <c r="V330" s="315"/>
      <c r="W330" s="310"/>
      <c r="X330" s="310"/>
      <c r="Y330" s="310"/>
      <c r="Z330" s="310"/>
      <c r="AA330" s="310"/>
      <c r="AB330" s="301"/>
      <c r="AC330" s="310"/>
      <c r="AD330" s="310"/>
      <c r="AE330" s="310"/>
      <c r="AF330" s="310"/>
      <c r="AG330" s="310"/>
      <c r="AH330" s="310"/>
      <c r="AI330" s="315"/>
      <c r="AJ330" s="140"/>
      <c r="AK330" s="140"/>
      <c r="AL330" s="140"/>
      <c r="AM330" s="140"/>
      <c r="AN330" s="140"/>
      <c r="AO330" s="140"/>
      <c r="AP330" s="140"/>
      <c r="AQ330" s="140"/>
      <c r="AR330" s="140"/>
      <c r="AS330" s="140"/>
      <c r="AT330" s="140"/>
      <c r="AU330" s="140"/>
      <c r="AV330" s="140"/>
      <c r="AW330" s="140"/>
      <c r="AX330" s="140"/>
      <c r="AY330" s="140"/>
      <c r="AZ330" s="140"/>
      <c r="BA330" s="140"/>
      <c r="BB330" s="140"/>
      <c r="BC330" s="140"/>
      <c r="BD330" s="140"/>
      <c r="BE330" s="315"/>
      <c r="BF330" s="315"/>
      <c r="BG330" s="315"/>
      <c r="BH330" s="315"/>
      <c r="BI330" s="315"/>
      <c r="BJ330" s="315"/>
      <c r="BK330" s="315"/>
      <c r="BL330" s="315"/>
      <c r="BM330" s="315"/>
      <c r="BN330" s="315"/>
      <c r="BO330" s="315"/>
      <c r="BP330" s="315"/>
      <c r="BQ330" s="315"/>
      <c r="BR330" s="315"/>
      <c r="BS330" s="315"/>
      <c r="BT330" s="315"/>
      <c r="BU330" s="315"/>
      <c r="BV330" s="315"/>
      <c r="BW330" s="315"/>
      <c r="BX330" s="315"/>
      <c r="BY330" s="315"/>
    </row>
    <row r="331" spans="1:77" customFormat="1" ht="12.75">
      <c r="A331" s="139"/>
      <c r="B331" s="139"/>
      <c r="C331" s="139"/>
      <c r="D331" s="139"/>
      <c r="E331" s="139"/>
      <c r="F331" s="139"/>
      <c r="G331" s="139"/>
      <c r="H331" s="139"/>
      <c r="I331" s="197"/>
      <c r="J331" s="139"/>
      <c r="K331" s="139"/>
      <c r="L331" s="742"/>
      <c r="M331" s="742"/>
      <c r="N331" s="139"/>
      <c r="O331" s="139"/>
      <c r="P331" s="139"/>
      <c r="Q331" s="139"/>
      <c r="R331" s="139"/>
      <c r="S331" s="140"/>
      <c r="T331" s="317"/>
      <c r="U331" s="316"/>
      <c r="V331" s="315"/>
      <c r="W331" s="310"/>
      <c r="X331" s="310"/>
      <c r="Y331" s="310"/>
      <c r="Z331" s="310"/>
      <c r="AA331" s="310"/>
      <c r="AB331" s="301"/>
      <c r="AC331" s="310"/>
      <c r="AD331" s="310"/>
      <c r="AE331" s="310"/>
      <c r="AF331" s="310"/>
      <c r="AG331" s="310"/>
      <c r="AH331" s="310"/>
      <c r="AI331" s="315"/>
      <c r="AJ331" s="140"/>
      <c r="AK331" s="140"/>
      <c r="AL331" s="140"/>
      <c r="AM331" s="140"/>
      <c r="AN331" s="140"/>
      <c r="AO331" s="140"/>
      <c r="AP331" s="140"/>
      <c r="AQ331" s="140"/>
      <c r="AR331" s="140"/>
      <c r="AS331" s="140"/>
      <c r="AT331" s="140"/>
      <c r="AU331" s="140"/>
      <c r="AV331" s="140"/>
      <c r="AW331" s="140"/>
      <c r="AX331" s="140"/>
      <c r="AY331" s="140"/>
      <c r="AZ331" s="140"/>
      <c r="BA331" s="140"/>
      <c r="BB331" s="140"/>
      <c r="BC331" s="140"/>
      <c r="BD331" s="140"/>
      <c r="BE331" s="315"/>
      <c r="BF331" s="315"/>
      <c r="BG331" s="315"/>
      <c r="BH331" s="315"/>
      <c r="BI331" s="315"/>
      <c r="BJ331" s="315"/>
      <c r="BK331" s="315"/>
      <c r="BL331" s="315"/>
      <c r="BM331" s="315"/>
      <c r="BN331" s="315"/>
      <c r="BO331" s="315"/>
      <c r="BP331" s="315"/>
      <c r="BQ331" s="315"/>
      <c r="BR331" s="315"/>
      <c r="BS331" s="315"/>
      <c r="BT331" s="315"/>
      <c r="BU331" s="315"/>
      <c r="BV331" s="315"/>
      <c r="BW331" s="315"/>
      <c r="BX331" s="315"/>
      <c r="BY331" s="315"/>
    </row>
    <row r="332" spans="1:77" customFormat="1" ht="12.75">
      <c r="A332" s="139"/>
      <c r="B332" s="139"/>
      <c r="C332" s="139"/>
      <c r="D332" s="139"/>
      <c r="E332" s="139"/>
      <c r="F332" s="139"/>
      <c r="G332" s="139"/>
      <c r="H332" s="139"/>
      <c r="I332" s="197"/>
      <c r="J332" s="139"/>
      <c r="K332" s="139"/>
      <c r="L332" s="742"/>
      <c r="M332" s="742"/>
      <c r="N332" s="139"/>
      <c r="O332" s="139"/>
      <c r="P332" s="139"/>
      <c r="Q332" s="139"/>
      <c r="R332" s="139"/>
      <c r="S332" s="140"/>
      <c r="T332" s="317"/>
      <c r="U332" s="316"/>
      <c r="V332" s="315"/>
      <c r="W332" s="310"/>
      <c r="X332" s="310"/>
      <c r="Y332" s="310"/>
      <c r="Z332" s="310"/>
      <c r="AA332" s="310"/>
      <c r="AB332" s="301"/>
      <c r="AC332" s="310"/>
      <c r="AD332" s="310"/>
      <c r="AE332" s="310"/>
      <c r="AF332" s="310"/>
      <c r="AG332" s="310"/>
      <c r="AH332" s="310"/>
      <c r="AI332" s="315"/>
      <c r="AJ332" s="140"/>
      <c r="AK332" s="140"/>
      <c r="AL332" s="140"/>
      <c r="AM332" s="140"/>
      <c r="AN332" s="140"/>
      <c r="AO332" s="140"/>
      <c r="AP332" s="140"/>
      <c r="AQ332" s="140"/>
      <c r="AR332" s="140"/>
      <c r="AS332" s="140"/>
      <c r="AT332" s="140"/>
      <c r="AU332" s="140"/>
      <c r="AV332" s="140"/>
      <c r="AW332" s="140"/>
      <c r="AX332" s="140"/>
      <c r="AY332" s="140"/>
      <c r="AZ332" s="140"/>
      <c r="BA332" s="140"/>
      <c r="BB332" s="140"/>
      <c r="BC332" s="140"/>
      <c r="BD332" s="140"/>
      <c r="BE332" s="315"/>
      <c r="BF332" s="315"/>
      <c r="BG332" s="315"/>
      <c r="BH332" s="315"/>
      <c r="BI332" s="315"/>
      <c r="BJ332" s="315"/>
      <c r="BK332" s="315"/>
      <c r="BL332" s="315"/>
      <c r="BM332" s="315"/>
      <c r="BN332" s="315"/>
      <c r="BO332" s="315"/>
      <c r="BP332" s="315"/>
      <c r="BQ332" s="315"/>
      <c r="BR332" s="315"/>
      <c r="BS332" s="315"/>
      <c r="BT332" s="315"/>
      <c r="BU332" s="315"/>
      <c r="BV332" s="315"/>
      <c r="BW332" s="315"/>
      <c r="BX332" s="315"/>
      <c r="BY332" s="315"/>
    </row>
    <row r="333" spans="1:77" customFormat="1" ht="12.75">
      <c r="A333" s="139"/>
      <c r="B333" s="139"/>
      <c r="C333" s="139"/>
      <c r="D333" s="139"/>
      <c r="E333" s="139"/>
      <c r="F333" s="139"/>
      <c r="G333" s="139"/>
      <c r="H333" s="139"/>
      <c r="I333" s="197"/>
      <c r="J333" s="139"/>
      <c r="K333" s="139"/>
      <c r="L333" s="742"/>
      <c r="M333" s="742"/>
      <c r="N333" s="139"/>
      <c r="O333" s="139"/>
      <c r="P333" s="139"/>
      <c r="Q333" s="139"/>
      <c r="R333" s="139"/>
      <c r="S333" s="140"/>
      <c r="T333" s="317"/>
      <c r="U333" s="316"/>
      <c r="V333" s="315"/>
      <c r="W333" s="310"/>
      <c r="X333" s="310"/>
      <c r="Y333" s="310"/>
      <c r="Z333" s="310"/>
      <c r="AA333" s="310"/>
      <c r="AB333" s="301"/>
      <c r="AC333" s="310"/>
      <c r="AD333" s="310"/>
      <c r="AE333" s="310"/>
      <c r="AF333" s="310"/>
      <c r="AG333" s="310"/>
      <c r="AH333" s="310"/>
      <c r="AI333" s="315"/>
      <c r="AJ333" s="140"/>
      <c r="AK333" s="140"/>
      <c r="AL333" s="140"/>
      <c r="AM333" s="140"/>
      <c r="AN333" s="140"/>
      <c r="AO333" s="140"/>
      <c r="AP333" s="140"/>
      <c r="AQ333" s="140"/>
      <c r="AR333" s="140"/>
      <c r="AS333" s="140"/>
      <c r="AT333" s="140"/>
      <c r="AU333" s="140"/>
      <c r="AV333" s="140"/>
      <c r="AW333" s="140"/>
      <c r="AX333" s="140"/>
      <c r="AY333" s="140"/>
      <c r="AZ333" s="140"/>
      <c r="BA333" s="140"/>
      <c r="BB333" s="140"/>
      <c r="BC333" s="140"/>
      <c r="BD333" s="140"/>
      <c r="BE333" s="315"/>
      <c r="BF333" s="315"/>
      <c r="BG333" s="315"/>
      <c r="BH333" s="315"/>
      <c r="BI333" s="315"/>
      <c r="BJ333" s="315"/>
      <c r="BK333" s="315"/>
      <c r="BL333" s="315"/>
      <c r="BM333" s="315"/>
      <c r="BN333" s="315"/>
      <c r="BO333" s="315"/>
      <c r="BP333" s="315"/>
      <c r="BQ333" s="315"/>
      <c r="BR333" s="315"/>
      <c r="BS333" s="315"/>
      <c r="BT333" s="315"/>
      <c r="BU333" s="315"/>
      <c r="BV333" s="315"/>
      <c r="BW333" s="315"/>
      <c r="BX333" s="315"/>
      <c r="BY333" s="315"/>
    </row>
    <row r="334" spans="1:77" customFormat="1" ht="12.75">
      <c r="A334" s="139"/>
      <c r="B334" s="139"/>
      <c r="C334" s="139"/>
      <c r="D334" s="139"/>
      <c r="E334" s="139"/>
      <c r="F334" s="139"/>
      <c r="G334" s="139"/>
      <c r="H334" s="139"/>
      <c r="I334" s="197"/>
      <c r="J334" s="139"/>
      <c r="K334" s="139"/>
      <c r="L334" s="742"/>
      <c r="M334" s="742"/>
      <c r="N334" s="139"/>
      <c r="O334" s="139"/>
      <c r="P334" s="139"/>
      <c r="Q334" s="139"/>
      <c r="R334" s="139"/>
      <c r="S334" s="140"/>
      <c r="T334" s="317"/>
      <c r="U334" s="316"/>
      <c r="V334" s="315"/>
      <c r="W334" s="310"/>
      <c r="X334" s="310"/>
      <c r="Y334" s="310"/>
      <c r="Z334" s="310"/>
      <c r="AA334" s="310"/>
      <c r="AB334" s="301"/>
      <c r="AC334" s="310"/>
      <c r="AD334" s="310"/>
      <c r="AE334" s="310"/>
      <c r="AF334" s="310"/>
      <c r="AG334" s="310"/>
      <c r="AH334" s="310"/>
      <c r="AI334" s="315"/>
      <c r="AJ334" s="140"/>
      <c r="AK334" s="140"/>
      <c r="AL334" s="140"/>
      <c r="AM334" s="140"/>
      <c r="AN334" s="140"/>
      <c r="AO334" s="140"/>
      <c r="AP334" s="140"/>
      <c r="AQ334" s="140"/>
      <c r="AR334" s="140"/>
      <c r="AS334" s="140"/>
      <c r="AT334" s="140"/>
      <c r="AU334" s="140"/>
      <c r="AV334" s="140"/>
      <c r="AW334" s="140"/>
      <c r="AX334" s="140"/>
      <c r="AY334" s="140"/>
      <c r="AZ334" s="140"/>
      <c r="BA334" s="140"/>
      <c r="BB334" s="140"/>
      <c r="BC334" s="140"/>
      <c r="BD334" s="140"/>
      <c r="BE334" s="315"/>
      <c r="BF334" s="315"/>
      <c r="BG334" s="315"/>
      <c r="BH334" s="315"/>
      <c r="BI334" s="315"/>
      <c r="BJ334" s="315"/>
      <c r="BK334" s="315"/>
      <c r="BL334" s="315"/>
      <c r="BM334" s="315"/>
      <c r="BN334" s="315"/>
      <c r="BO334" s="315"/>
      <c r="BP334" s="315"/>
      <c r="BQ334" s="315"/>
      <c r="BR334" s="315"/>
      <c r="BS334" s="315"/>
      <c r="BT334" s="315"/>
      <c r="BU334" s="315"/>
      <c r="BV334" s="315"/>
      <c r="BW334" s="315"/>
      <c r="BX334" s="315"/>
      <c r="BY334" s="315"/>
    </row>
    <row r="335" spans="1:77" customFormat="1" ht="12.75">
      <c r="A335" s="139"/>
      <c r="B335" s="139"/>
      <c r="C335" s="139"/>
      <c r="D335" s="139"/>
      <c r="E335" s="139"/>
      <c r="F335" s="139"/>
      <c r="G335" s="139"/>
      <c r="H335" s="139"/>
      <c r="I335" s="197"/>
      <c r="J335" s="139"/>
      <c r="K335" s="139"/>
      <c r="L335" s="742"/>
      <c r="M335" s="742"/>
      <c r="N335" s="139"/>
      <c r="O335" s="139"/>
      <c r="P335" s="139"/>
      <c r="Q335" s="139"/>
      <c r="R335" s="139"/>
      <c r="S335" s="140"/>
      <c r="T335" s="317"/>
      <c r="U335" s="316"/>
      <c r="V335" s="315"/>
      <c r="W335" s="310"/>
      <c r="X335" s="310"/>
      <c r="Y335" s="310"/>
      <c r="Z335" s="310"/>
      <c r="AA335" s="310"/>
      <c r="AB335" s="301"/>
      <c r="AC335" s="310"/>
      <c r="AD335" s="310"/>
      <c r="AE335" s="310"/>
      <c r="AF335" s="310"/>
      <c r="AG335" s="310"/>
      <c r="AH335" s="310"/>
      <c r="AI335" s="315"/>
      <c r="AJ335" s="140"/>
      <c r="AK335" s="140"/>
      <c r="AL335" s="140"/>
      <c r="AM335" s="140"/>
      <c r="AN335" s="140"/>
      <c r="AO335" s="140"/>
      <c r="AP335" s="140"/>
      <c r="AQ335" s="140"/>
      <c r="AR335" s="140"/>
      <c r="AS335" s="140"/>
      <c r="AT335" s="140"/>
      <c r="AU335" s="140"/>
      <c r="AV335" s="140"/>
      <c r="AW335" s="140"/>
      <c r="AX335" s="140"/>
      <c r="AY335" s="140"/>
      <c r="AZ335" s="140"/>
      <c r="BA335" s="140"/>
      <c r="BB335" s="140"/>
      <c r="BC335" s="140"/>
      <c r="BD335" s="140"/>
      <c r="BE335" s="315"/>
      <c r="BF335" s="315"/>
      <c r="BG335" s="315"/>
      <c r="BH335" s="315"/>
      <c r="BI335" s="315"/>
      <c r="BJ335" s="315"/>
      <c r="BK335" s="315"/>
      <c r="BL335" s="315"/>
      <c r="BM335" s="315"/>
      <c r="BN335" s="315"/>
      <c r="BO335" s="315"/>
      <c r="BP335" s="315"/>
      <c r="BQ335" s="315"/>
      <c r="BR335" s="315"/>
      <c r="BS335" s="315"/>
      <c r="BT335" s="315"/>
      <c r="BU335" s="315"/>
      <c r="BV335" s="315"/>
      <c r="BW335" s="315"/>
      <c r="BX335" s="315"/>
      <c r="BY335" s="315"/>
    </row>
    <row r="336" spans="1:77" customFormat="1" ht="12.75">
      <c r="A336" s="139"/>
      <c r="B336" s="139"/>
      <c r="C336" s="139"/>
      <c r="D336" s="139"/>
      <c r="E336" s="139"/>
      <c r="F336" s="139"/>
      <c r="G336" s="139"/>
      <c r="H336" s="139"/>
      <c r="I336" s="197"/>
      <c r="J336" s="139"/>
      <c r="K336" s="139"/>
      <c r="L336" s="742"/>
      <c r="M336" s="742"/>
      <c r="N336" s="139"/>
      <c r="O336" s="139"/>
      <c r="P336" s="139"/>
      <c r="Q336" s="139"/>
      <c r="R336" s="139"/>
      <c r="S336" s="140"/>
      <c r="T336" s="317"/>
      <c r="U336" s="316"/>
      <c r="V336" s="315"/>
      <c r="W336" s="310"/>
      <c r="X336" s="310"/>
      <c r="Y336" s="310"/>
      <c r="Z336" s="310"/>
      <c r="AA336" s="310"/>
      <c r="AB336" s="301"/>
      <c r="AC336" s="310"/>
      <c r="AD336" s="310"/>
      <c r="AE336" s="310"/>
      <c r="AF336" s="310"/>
      <c r="AG336" s="310"/>
      <c r="AH336" s="310"/>
      <c r="AI336" s="315"/>
      <c r="AJ336" s="140"/>
      <c r="AK336" s="140"/>
      <c r="AL336" s="140"/>
      <c r="AM336" s="140"/>
      <c r="AN336" s="140"/>
      <c r="AO336" s="140"/>
      <c r="AP336" s="140"/>
      <c r="AQ336" s="140"/>
      <c r="AR336" s="140"/>
      <c r="AS336" s="140"/>
      <c r="AT336" s="140"/>
      <c r="AU336" s="140"/>
      <c r="AV336" s="140"/>
      <c r="AW336" s="140"/>
      <c r="AX336" s="140"/>
      <c r="AY336" s="140"/>
      <c r="AZ336" s="140"/>
      <c r="BA336" s="140"/>
      <c r="BB336" s="140"/>
      <c r="BC336" s="140"/>
      <c r="BD336" s="140"/>
      <c r="BE336" s="315"/>
      <c r="BF336" s="315"/>
      <c r="BG336" s="315"/>
      <c r="BH336" s="315"/>
      <c r="BI336" s="315"/>
      <c r="BJ336" s="315"/>
      <c r="BK336" s="315"/>
      <c r="BL336" s="315"/>
      <c r="BM336" s="315"/>
      <c r="BN336" s="315"/>
      <c r="BO336" s="315"/>
      <c r="BP336" s="315"/>
      <c r="BQ336" s="315"/>
      <c r="BR336" s="315"/>
      <c r="BS336" s="315"/>
      <c r="BT336" s="315"/>
      <c r="BU336" s="315"/>
      <c r="BV336" s="315"/>
      <c r="BW336" s="315"/>
      <c r="BX336" s="315"/>
      <c r="BY336" s="315"/>
    </row>
    <row r="337" spans="1:77" customFormat="1" ht="12.75">
      <c r="A337" s="139"/>
      <c r="B337" s="139"/>
      <c r="C337" s="139"/>
      <c r="D337" s="139"/>
      <c r="E337" s="139"/>
      <c r="F337" s="139"/>
      <c r="G337" s="139"/>
      <c r="H337" s="139"/>
      <c r="I337" s="197"/>
      <c r="J337" s="139"/>
      <c r="K337" s="139"/>
      <c r="L337" s="742"/>
      <c r="M337" s="742"/>
      <c r="N337" s="139"/>
      <c r="O337" s="139"/>
      <c r="P337" s="139"/>
      <c r="Q337" s="139"/>
      <c r="R337" s="139"/>
      <c r="S337" s="140"/>
      <c r="T337" s="317"/>
      <c r="U337" s="316"/>
      <c r="V337" s="315"/>
      <c r="W337" s="310"/>
      <c r="X337" s="310"/>
      <c r="Y337" s="310"/>
      <c r="Z337" s="310"/>
      <c r="AA337" s="310"/>
      <c r="AB337" s="301"/>
      <c r="AC337" s="310"/>
      <c r="AD337" s="310"/>
      <c r="AE337" s="310"/>
      <c r="AF337" s="310"/>
      <c r="AG337" s="310"/>
      <c r="AH337" s="310"/>
      <c r="AI337" s="315"/>
      <c r="AJ337" s="140"/>
      <c r="AK337" s="140"/>
      <c r="AL337" s="140"/>
      <c r="AM337" s="140"/>
      <c r="AN337" s="140"/>
      <c r="AO337" s="140"/>
      <c r="AP337" s="140"/>
      <c r="AQ337" s="140"/>
      <c r="AR337" s="140"/>
      <c r="AS337" s="140"/>
      <c r="AT337" s="140"/>
      <c r="AU337" s="140"/>
      <c r="AV337" s="140"/>
      <c r="AW337" s="140"/>
      <c r="AX337" s="140"/>
      <c r="AY337" s="140"/>
      <c r="AZ337" s="140"/>
      <c r="BA337" s="140"/>
      <c r="BB337" s="140"/>
      <c r="BC337" s="140"/>
      <c r="BD337" s="140"/>
      <c r="BE337" s="315"/>
      <c r="BF337" s="315"/>
      <c r="BG337" s="315"/>
      <c r="BH337" s="315"/>
      <c r="BI337" s="315"/>
      <c r="BJ337" s="315"/>
      <c r="BK337" s="315"/>
      <c r="BL337" s="315"/>
      <c r="BM337" s="315"/>
      <c r="BN337" s="315"/>
      <c r="BO337" s="315"/>
      <c r="BP337" s="315"/>
      <c r="BQ337" s="315"/>
      <c r="BR337" s="315"/>
      <c r="BS337" s="315"/>
      <c r="BT337" s="315"/>
      <c r="BU337" s="315"/>
      <c r="BV337" s="315"/>
      <c r="BW337" s="315"/>
      <c r="BX337" s="315"/>
      <c r="BY337" s="315"/>
    </row>
    <row r="338" spans="1:77" customFormat="1" ht="12.75">
      <c r="A338" s="139"/>
      <c r="B338" s="139"/>
      <c r="C338" s="139"/>
      <c r="D338" s="139"/>
      <c r="E338" s="139"/>
      <c r="F338" s="139"/>
      <c r="G338" s="139"/>
      <c r="H338" s="139"/>
      <c r="I338" s="197"/>
      <c r="J338" s="139"/>
      <c r="K338" s="139"/>
      <c r="L338" s="742"/>
      <c r="M338" s="742"/>
      <c r="N338" s="139"/>
      <c r="O338" s="139"/>
      <c r="P338" s="139"/>
      <c r="Q338" s="139"/>
      <c r="R338" s="139"/>
      <c r="S338" s="140"/>
      <c r="T338" s="317"/>
      <c r="U338" s="316"/>
      <c r="V338" s="315"/>
      <c r="W338" s="310"/>
      <c r="X338" s="310"/>
      <c r="Y338" s="310"/>
      <c r="Z338" s="310"/>
      <c r="AA338" s="310"/>
      <c r="AB338" s="301"/>
      <c r="AC338" s="310"/>
      <c r="AD338" s="310"/>
      <c r="AE338" s="310"/>
      <c r="AF338" s="310"/>
      <c r="AG338" s="310"/>
      <c r="AH338" s="310"/>
      <c r="AI338" s="315"/>
      <c r="AJ338" s="140"/>
      <c r="AK338" s="140"/>
      <c r="AL338" s="140"/>
      <c r="AM338" s="140"/>
      <c r="AN338" s="140"/>
      <c r="AO338" s="140"/>
      <c r="AP338" s="140"/>
      <c r="AQ338" s="140"/>
      <c r="AR338" s="140"/>
      <c r="AS338" s="140"/>
      <c r="AT338" s="140"/>
      <c r="AU338" s="140"/>
      <c r="AV338" s="140"/>
      <c r="AW338" s="140"/>
      <c r="AX338" s="140"/>
      <c r="AY338" s="140"/>
      <c r="AZ338" s="140"/>
      <c r="BA338" s="140"/>
      <c r="BB338" s="140"/>
      <c r="BC338" s="140"/>
      <c r="BD338" s="140"/>
      <c r="BE338" s="315"/>
      <c r="BF338" s="315"/>
      <c r="BG338" s="315"/>
      <c r="BH338" s="315"/>
      <c r="BI338" s="315"/>
      <c r="BJ338" s="315"/>
      <c r="BK338" s="315"/>
      <c r="BL338" s="315"/>
      <c r="BM338" s="315"/>
      <c r="BN338" s="315"/>
      <c r="BO338" s="315"/>
      <c r="BP338" s="315"/>
      <c r="BQ338" s="315"/>
      <c r="BR338" s="315"/>
      <c r="BS338" s="315"/>
      <c r="BT338" s="315"/>
      <c r="BU338" s="315"/>
      <c r="BV338" s="315"/>
      <c r="BW338" s="315"/>
      <c r="BX338" s="315"/>
      <c r="BY338" s="315"/>
    </row>
    <row r="339" spans="1:77" customFormat="1" ht="12.75">
      <c r="A339" s="139"/>
      <c r="B339" s="139"/>
      <c r="C339" s="139"/>
      <c r="D339" s="139"/>
      <c r="E339" s="139"/>
      <c r="F339" s="139"/>
      <c r="G339" s="139"/>
      <c r="H339" s="139"/>
      <c r="I339" s="197"/>
      <c r="J339" s="139"/>
      <c r="K339" s="139"/>
      <c r="L339" s="742"/>
      <c r="M339" s="742"/>
      <c r="N339" s="139"/>
      <c r="O339" s="139"/>
      <c r="P339" s="139"/>
      <c r="Q339" s="139"/>
      <c r="R339" s="139"/>
      <c r="S339" s="140"/>
      <c r="T339" s="317"/>
      <c r="U339" s="316"/>
      <c r="V339" s="315"/>
      <c r="W339" s="310"/>
      <c r="X339" s="310"/>
      <c r="Y339" s="310"/>
      <c r="Z339" s="310"/>
      <c r="AA339" s="310"/>
      <c r="AB339" s="301"/>
      <c r="AC339" s="310"/>
      <c r="AD339" s="310"/>
      <c r="AE339" s="310"/>
      <c r="AF339" s="310"/>
      <c r="AG339" s="310"/>
      <c r="AH339" s="310"/>
      <c r="AI339" s="315"/>
      <c r="AJ339" s="140"/>
      <c r="AK339" s="140"/>
      <c r="AL339" s="140"/>
      <c r="AM339" s="140"/>
      <c r="AN339" s="140"/>
      <c r="AO339" s="140"/>
      <c r="AP339" s="140"/>
      <c r="AQ339" s="140"/>
      <c r="AR339" s="140"/>
      <c r="AS339" s="140"/>
      <c r="AT339" s="140"/>
      <c r="AU339" s="140"/>
      <c r="AV339" s="140"/>
      <c r="AW339" s="140"/>
      <c r="AX339" s="140"/>
      <c r="AY339" s="140"/>
      <c r="AZ339" s="140"/>
      <c r="BA339" s="140"/>
      <c r="BB339" s="140"/>
      <c r="BC339" s="140"/>
      <c r="BD339" s="140"/>
      <c r="BE339" s="315"/>
      <c r="BF339" s="315"/>
      <c r="BG339" s="315"/>
      <c r="BH339" s="315"/>
      <c r="BI339" s="315"/>
      <c r="BJ339" s="315"/>
      <c r="BK339" s="315"/>
      <c r="BL339" s="315"/>
      <c r="BM339" s="315"/>
      <c r="BN339" s="315"/>
      <c r="BO339" s="315"/>
      <c r="BP339" s="315"/>
      <c r="BQ339" s="315"/>
      <c r="BR339" s="315"/>
      <c r="BS339" s="315"/>
      <c r="BT339" s="315"/>
      <c r="BU339" s="315"/>
      <c r="BV339" s="315"/>
      <c r="BW339" s="315"/>
      <c r="BX339" s="315"/>
      <c r="BY339" s="315"/>
    </row>
    <row r="340" spans="1:77" customFormat="1" ht="12.75">
      <c r="A340" s="139"/>
      <c r="B340" s="139"/>
      <c r="C340" s="139"/>
      <c r="D340" s="139"/>
      <c r="E340" s="139"/>
      <c r="F340" s="139"/>
      <c r="G340" s="139"/>
      <c r="H340" s="139"/>
      <c r="I340" s="197"/>
      <c r="J340" s="139"/>
      <c r="K340" s="139"/>
      <c r="L340" s="742"/>
      <c r="M340" s="742"/>
      <c r="N340" s="139"/>
      <c r="O340" s="139"/>
      <c r="P340" s="139"/>
      <c r="Q340" s="139"/>
      <c r="R340" s="139"/>
      <c r="S340" s="140"/>
      <c r="T340" s="317"/>
      <c r="U340" s="316"/>
      <c r="V340" s="315"/>
      <c r="W340" s="310"/>
      <c r="X340" s="310"/>
      <c r="Y340" s="310"/>
      <c r="Z340" s="310"/>
      <c r="AA340" s="310"/>
      <c r="AB340" s="301"/>
      <c r="AC340" s="310"/>
      <c r="AD340" s="310"/>
      <c r="AE340" s="310"/>
      <c r="AF340" s="310"/>
      <c r="AG340" s="310"/>
      <c r="AH340" s="310"/>
      <c r="AI340" s="315"/>
      <c r="AJ340" s="140"/>
      <c r="AK340" s="140"/>
      <c r="AL340" s="140"/>
      <c r="AM340" s="140"/>
      <c r="AN340" s="140"/>
      <c r="AO340" s="140"/>
      <c r="AP340" s="140"/>
      <c r="AQ340" s="140"/>
      <c r="AR340" s="140"/>
      <c r="AS340" s="140"/>
      <c r="AT340" s="140"/>
      <c r="AU340" s="140"/>
      <c r="AV340" s="140"/>
      <c r="AW340" s="140"/>
      <c r="AX340" s="140"/>
      <c r="AY340" s="140"/>
      <c r="AZ340" s="140"/>
      <c r="BA340" s="140"/>
      <c r="BB340" s="140"/>
      <c r="BC340" s="140"/>
      <c r="BD340" s="140"/>
      <c r="BE340" s="315"/>
      <c r="BF340" s="315"/>
      <c r="BG340" s="315"/>
      <c r="BH340" s="315"/>
      <c r="BI340" s="315"/>
      <c r="BJ340" s="315"/>
      <c r="BK340" s="315"/>
      <c r="BL340" s="315"/>
      <c r="BM340" s="315"/>
      <c r="BN340" s="315"/>
      <c r="BO340" s="315"/>
      <c r="BP340" s="315"/>
      <c r="BQ340" s="315"/>
      <c r="BR340" s="315"/>
      <c r="BS340" s="315"/>
      <c r="BT340" s="315"/>
      <c r="BU340" s="315"/>
      <c r="BV340" s="315"/>
      <c r="BW340" s="315"/>
      <c r="BX340" s="315"/>
      <c r="BY340" s="315"/>
    </row>
    <row r="341" spans="1:77" customFormat="1" ht="12.75">
      <c r="A341" s="139"/>
      <c r="B341" s="139"/>
      <c r="C341" s="139"/>
      <c r="D341" s="139"/>
      <c r="E341" s="139"/>
      <c r="F341" s="139"/>
      <c r="G341" s="139"/>
      <c r="H341" s="139"/>
      <c r="I341" s="197"/>
      <c r="J341" s="139"/>
      <c r="K341" s="139"/>
      <c r="L341" s="742"/>
      <c r="M341" s="742"/>
      <c r="N341" s="139"/>
      <c r="O341" s="139"/>
      <c r="P341" s="139"/>
      <c r="Q341" s="139"/>
      <c r="R341" s="139"/>
      <c r="S341" s="140"/>
      <c r="T341" s="317"/>
      <c r="U341" s="316"/>
      <c r="V341" s="315"/>
      <c r="W341" s="310"/>
      <c r="X341" s="310"/>
      <c r="Y341" s="310"/>
      <c r="Z341" s="310"/>
      <c r="AA341" s="310"/>
      <c r="AB341" s="301"/>
      <c r="AC341" s="310"/>
      <c r="AD341" s="310"/>
      <c r="AE341" s="310"/>
      <c r="AF341" s="310"/>
      <c r="AG341" s="310"/>
      <c r="AH341" s="310"/>
      <c r="AI341" s="315"/>
      <c r="AJ341" s="140"/>
      <c r="AK341" s="140"/>
      <c r="AL341" s="140"/>
      <c r="AM341" s="140"/>
      <c r="AN341" s="140"/>
      <c r="AO341" s="140"/>
      <c r="AP341" s="140"/>
      <c r="AQ341" s="140"/>
      <c r="AR341" s="140"/>
      <c r="AS341" s="140"/>
      <c r="AT341" s="140"/>
      <c r="AU341" s="140"/>
      <c r="AV341" s="140"/>
      <c r="AW341" s="140"/>
      <c r="AX341" s="140"/>
      <c r="AY341" s="140"/>
      <c r="AZ341" s="140"/>
      <c r="BA341" s="140"/>
      <c r="BB341" s="140"/>
      <c r="BC341" s="140"/>
      <c r="BD341" s="140"/>
      <c r="BE341" s="315"/>
      <c r="BF341" s="315"/>
      <c r="BG341" s="315"/>
      <c r="BH341" s="315"/>
      <c r="BI341" s="315"/>
      <c r="BJ341" s="315"/>
      <c r="BK341" s="315"/>
      <c r="BL341" s="315"/>
      <c r="BM341" s="315"/>
      <c r="BN341" s="315"/>
      <c r="BO341" s="315"/>
      <c r="BP341" s="315"/>
      <c r="BQ341" s="315"/>
      <c r="BR341" s="315"/>
      <c r="BS341" s="315"/>
      <c r="BT341" s="315"/>
      <c r="BU341" s="315"/>
      <c r="BV341" s="315"/>
      <c r="BW341" s="315"/>
      <c r="BX341" s="315"/>
      <c r="BY341" s="315"/>
    </row>
    <row r="342" spans="1:77" customFormat="1" ht="12.75">
      <c r="A342" s="139"/>
      <c r="B342" s="139"/>
      <c r="C342" s="139"/>
      <c r="D342" s="139"/>
      <c r="E342" s="139"/>
      <c r="F342" s="139"/>
      <c r="G342" s="139"/>
      <c r="H342" s="139"/>
      <c r="I342" s="197"/>
      <c r="J342" s="139"/>
      <c r="K342" s="139"/>
      <c r="L342" s="742"/>
      <c r="M342" s="742"/>
      <c r="N342" s="139"/>
      <c r="O342" s="139"/>
      <c r="P342" s="139"/>
      <c r="Q342" s="139"/>
      <c r="R342" s="139"/>
      <c r="S342" s="140"/>
      <c r="T342" s="317"/>
      <c r="U342" s="316"/>
      <c r="V342" s="315"/>
      <c r="W342" s="310"/>
      <c r="X342" s="310"/>
      <c r="Y342" s="310"/>
      <c r="Z342" s="310"/>
      <c r="AA342" s="310"/>
      <c r="AB342" s="301"/>
      <c r="AC342" s="310"/>
      <c r="AD342" s="310"/>
      <c r="AE342" s="310"/>
      <c r="AF342" s="310"/>
      <c r="AG342" s="310"/>
      <c r="AH342" s="310"/>
      <c r="AI342" s="315"/>
      <c r="AJ342" s="140"/>
      <c r="AK342" s="140"/>
      <c r="AL342" s="140"/>
      <c r="AM342" s="140"/>
      <c r="AN342" s="140"/>
      <c r="AO342" s="140"/>
      <c r="AP342" s="140"/>
      <c r="AQ342" s="140"/>
      <c r="AR342" s="140"/>
      <c r="AS342" s="140"/>
      <c r="AT342" s="140"/>
      <c r="AU342" s="140"/>
      <c r="AV342" s="140"/>
      <c r="AW342" s="140"/>
      <c r="AX342" s="140"/>
      <c r="AY342" s="140"/>
      <c r="AZ342" s="140"/>
      <c r="BA342" s="140"/>
      <c r="BB342" s="140"/>
      <c r="BC342" s="140"/>
      <c r="BD342" s="140"/>
      <c r="BE342" s="315"/>
      <c r="BF342" s="315"/>
      <c r="BG342" s="315"/>
      <c r="BH342" s="315"/>
      <c r="BI342" s="315"/>
      <c r="BJ342" s="315"/>
      <c r="BK342" s="315"/>
      <c r="BL342" s="315"/>
      <c r="BM342" s="315"/>
      <c r="BN342" s="315"/>
      <c r="BO342" s="315"/>
      <c r="BP342" s="315"/>
      <c r="BQ342" s="315"/>
      <c r="BR342" s="315"/>
      <c r="BS342" s="315"/>
      <c r="BT342" s="315"/>
      <c r="BU342" s="315"/>
      <c r="BV342" s="315"/>
      <c r="BW342" s="315"/>
      <c r="BX342" s="315"/>
      <c r="BY342" s="315"/>
    </row>
    <row r="343" spans="1:77" customFormat="1" ht="12.75">
      <c r="A343" s="139"/>
      <c r="B343" s="139"/>
      <c r="C343" s="139"/>
      <c r="D343" s="139"/>
      <c r="E343" s="139"/>
      <c r="F343" s="139"/>
      <c r="G343" s="139"/>
      <c r="H343" s="139"/>
      <c r="I343" s="197"/>
      <c r="J343" s="139"/>
      <c r="K343" s="139"/>
      <c r="L343" s="742"/>
      <c r="M343" s="742"/>
      <c r="N343" s="139"/>
      <c r="O343" s="139"/>
      <c r="P343" s="139"/>
      <c r="Q343" s="139"/>
      <c r="R343" s="139"/>
      <c r="S343" s="140"/>
      <c r="T343" s="317"/>
      <c r="U343" s="316"/>
      <c r="V343" s="315"/>
      <c r="W343" s="310"/>
      <c r="X343" s="310"/>
      <c r="Y343" s="310"/>
      <c r="Z343" s="310"/>
      <c r="AA343" s="310"/>
      <c r="AB343" s="301"/>
      <c r="AC343" s="310"/>
      <c r="AD343" s="310"/>
      <c r="AE343" s="310"/>
      <c r="AF343" s="310"/>
      <c r="AG343" s="310"/>
      <c r="AH343" s="310"/>
      <c r="AI343" s="315"/>
      <c r="AJ343" s="140"/>
      <c r="AK343" s="140"/>
      <c r="AL343" s="140"/>
      <c r="AM343" s="140"/>
      <c r="AN343" s="140"/>
      <c r="AO343" s="140"/>
      <c r="AP343" s="140"/>
      <c r="AQ343" s="140"/>
      <c r="AR343" s="140"/>
      <c r="AS343" s="140"/>
      <c r="AT343" s="140"/>
      <c r="AU343" s="140"/>
      <c r="AV343" s="140"/>
      <c r="AW343" s="140"/>
      <c r="AX343" s="140"/>
      <c r="AY343" s="140"/>
      <c r="AZ343" s="140"/>
      <c r="BA343" s="140"/>
      <c r="BB343" s="140"/>
      <c r="BC343" s="140"/>
      <c r="BD343" s="140"/>
      <c r="BE343" s="315"/>
      <c r="BF343" s="315"/>
      <c r="BG343" s="315"/>
      <c r="BH343" s="315"/>
      <c r="BI343" s="315"/>
      <c r="BJ343" s="315"/>
      <c r="BK343" s="315"/>
      <c r="BL343" s="315"/>
      <c r="BM343" s="315"/>
      <c r="BN343" s="315"/>
      <c r="BO343" s="315"/>
      <c r="BP343" s="315"/>
      <c r="BQ343" s="315"/>
      <c r="BR343" s="315"/>
      <c r="BS343" s="315"/>
      <c r="BT343" s="315"/>
      <c r="BU343" s="315"/>
      <c r="BV343" s="315"/>
      <c r="BW343" s="315"/>
      <c r="BX343" s="315"/>
      <c r="BY343" s="315"/>
    </row>
    <row r="344" spans="1:77" customFormat="1" ht="12.75">
      <c r="A344" s="139"/>
      <c r="B344" s="139"/>
      <c r="C344" s="139"/>
      <c r="D344" s="139"/>
      <c r="E344" s="139"/>
      <c r="F344" s="139"/>
      <c r="G344" s="139"/>
      <c r="H344" s="139"/>
      <c r="I344" s="197"/>
      <c r="J344" s="139"/>
      <c r="K344" s="139"/>
      <c r="L344" s="742"/>
      <c r="M344" s="742"/>
      <c r="N344" s="139"/>
      <c r="O344" s="139"/>
      <c r="P344" s="139"/>
      <c r="Q344" s="139"/>
      <c r="R344" s="139"/>
      <c r="S344" s="140"/>
      <c r="T344" s="316"/>
      <c r="U344" s="316"/>
      <c r="V344" s="315"/>
      <c r="W344" s="310"/>
      <c r="X344" s="310"/>
      <c r="Y344" s="310"/>
      <c r="Z344" s="310"/>
      <c r="AA344" s="310"/>
      <c r="AB344" s="301"/>
      <c r="AC344" s="310"/>
      <c r="AD344" s="310"/>
      <c r="AE344" s="310"/>
      <c r="AF344" s="310"/>
      <c r="AG344" s="310"/>
      <c r="AH344" s="310"/>
      <c r="AI344" s="315"/>
      <c r="AJ344" s="140"/>
      <c r="AK344" s="140"/>
      <c r="AL344" s="140"/>
      <c r="AM344" s="140"/>
      <c r="AN344" s="140"/>
      <c r="AO344" s="140"/>
      <c r="AP344" s="140"/>
      <c r="AQ344" s="140"/>
      <c r="AR344" s="140"/>
      <c r="AS344" s="140"/>
      <c r="AT344" s="140"/>
      <c r="AU344" s="140"/>
      <c r="AV344" s="140"/>
      <c r="AW344" s="140"/>
      <c r="AX344" s="140"/>
      <c r="AY344" s="140"/>
      <c r="AZ344" s="140"/>
      <c r="BA344" s="140"/>
      <c r="BB344" s="140"/>
      <c r="BC344" s="140"/>
      <c r="BD344" s="140"/>
      <c r="BE344" s="315"/>
      <c r="BF344" s="315"/>
      <c r="BG344" s="315"/>
      <c r="BH344" s="315"/>
      <c r="BI344" s="315"/>
      <c r="BJ344" s="315"/>
      <c r="BK344" s="315"/>
      <c r="BL344" s="315"/>
      <c r="BM344" s="315"/>
      <c r="BN344" s="315"/>
      <c r="BO344" s="315"/>
      <c r="BP344" s="315"/>
      <c r="BQ344" s="315"/>
      <c r="BR344" s="315"/>
      <c r="BS344" s="315"/>
      <c r="BT344" s="315"/>
      <c r="BU344" s="315"/>
      <c r="BV344" s="315"/>
      <c r="BW344" s="315"/>
      <c r="BX344" s="315"/>
      <c r="BY344" s="315"/>
    </row>
    <row r="345" spans="1:77" customFormat="1" ht="12.75">
      <c r="A345" s="139"/>
      <c r="B345" s="139"/>
      <c r="C345" s="139"/>
      <c r="D345" s="139"/>
      <c r="E345" s="139"/>
      <c r="F345" s="139"/>
      <c r="G345" s="139"/>
      <c r="H345" s="139"/>
      <c r="I345" s="197"/>
      <c r="J345" s="139"/>
      <c r="K345" s="139"/>
      <c r="L345" s="742"/>
      <c r="M345" s="742"/>
      <c r="N345" s="139"/>
      <c r="O345" s="139"/>
      <c r="P345" s="139"/>
      <c r="Q345" s="139"/>
      <c r="R345" s="139"/>
      <c r="S345" s="140"/>
      <c r="T345" s="316"/>
      <c r="U345" s="316"/>
      <c r="V345" s="315"/>
      <c r="W345" s="310"/>
      <c r="X345" s="310"/>
      <c r="Y345" s="310"/>
      <c r="Z345" s="310"/>
      <c r="AA345" s="310"/>
      <c r="AB345" s="301"/>
      <c r="AC345" s="310"/>
      <c r="AD345" s="310"/>
      <c r="AE345" s="310"/>
      <c r="AF345" s="310"/>
      <c r="AG345" s="310"/>
      <c r="AH345" s="310"/>
      <c r="AI345" s="315"/>
      <c r="AJ345" s="140"/>
      <c r="AK345" s="140"/>
      <c r="AL345" s="140"/>
      <c r="AM345" s="140"/>
      <c r="AN345" s="140"/>
      <c r="AO345" s="140"/>
      <c r="AP345" s="140"/>
      <c r="AQ345" s="140"/>
      <c r="AR345" s="140"/>
      <c r="AS345" s="140"/>
      <c r="AT345" s="140"/>
      <c r="AU345" s="140"/>
      <c r="AV345" s="140"/>
      <c r="AW345" s="140"/>
      <c r="AX345" s="140"/>
      <c r="AY345" s="140"/>
      <c r="AZ345" s="140"/>
      <c r="BA345" s="140"/>
      <c r="BB345" s="140"/>
      <c r="BC345" s="140"/>
      <c r="BD345" s="140"/>
      <c r="BE345" s="315"/>
      <c r="BF345" s="315"/>
      <c r="BG345" s="315"/>
      <c r="BH345" s="315"/>
      <c r="BI345" s="315"/>
      <c r="BJ345" s="315"/>
      <c r="BK345" s="315"/>
      <c r="BL345" s="315"/>
      <c r="BM345" s="315"/>
      <c r="BN345" s="315"/>
      <c r="BO345" s="315"/>
      <c r="BP345" s="315"/>
      <c r="BQ345" s="315"/>
      <c r="BR345" s="315"/>
      <c r="BS345" s="315"/>
      <c r="BT345" s="315"/>
      <c r="BU345" s="315"/>
      <c r="BV345" s="315"/>
      <c r="BW345" s="315"/>
      <c r="BX345" s="315"/>
      <c r="BY345" s="315"/>
    </row>
    <row r="346" spans="1:77" customFormat="1" ht="12.75">
      <c r="A346" s="139"/>
      <c r="B346" s="139"/>
      <c r="C346" s="139"/>
      <c r="D346" s="139"/>
      <c r="E346" s="139"/>
      <c r="F346" s="139"/>
      <c r="G346" s="139"/>
      <c r="H346" s="139"/>
      <c r="I346" s="197"/>
      <c r="J346" s="139"/>
      <c r="K346" s="139"/>
      <c r="L346" s="742"/>
      <c r="M346" s="742"/>
      <c r="N346" s="139"/>
      <c r="O346" s="139"/>
      <c r="P346" s="139"/>
      <c r="Q346" s="139"/>
      <c r="R346" s="139"/>
      <c r="S346" s="140"/>
      <c r="T346" s="317"/>
      <c r="U346" s="316"/>
      <c r="V346" s="315"/>
      <c r="W346" s="310"/>
      <c r="X346" s="310"/>
      <c r="Y346" s="310"/>
      <c r="Z346" s="310"/>
      <c r="AA346" s="310"/>
      <c r="AB346" s="301"/>
      <c r="AC346" s="310"/>
      <c r="AD346" s="310"/>
      <c r="AE346" s="310"/>
      <c r="AF346" s="310"/>
      <c r="AG346" s="310"/>
      <c r="AH346" s="310"/>
      <c r="AI346" s="315"/>
      <c r="AJ346" s="140"/>
      <c r="AK346" s="140"/>
      <c r="AL346" s="140"/>
      <c r="AM346" s="140"/>
      <c r="AN346" s="140"/>
      <c r="AO346" s="140"/>
      <c r="AP346" s="140"/>
      <c r="AQ346" s="140"/>
      <c r="AR346" s="140"/>
      <c r="AS346" s="140"/>
      <c r="AT346" s="140"/>
      <c r="AU346" s="140"/>
      <c r="AV346" s="140"/>
      <c r="AW346" s="140"/>
      <c r="AX346" s="140"/>
      <c r="AY346" s="140"/>
      <c r="AZ346" s="140"/>
      <c r="BA346" s="140"/>
      <c r="BB346" s="140"/>
      <c r="BC346" s="140"/>
      <c r="BD346" s="140"/>
      <c r="BE346" s="315"/>
      <c r="BF346" s="315"/>
      <c r="BG346" s="315"/>
      <c r="BH346" s="315"/>
      <c r="BI346" s="315"/>
      <c r="BJ346" s="315"/>
      <c r="BK346" s="315"/>
      <c r="BL346" s="315"/>
      <c r="BM346" s="315"/>
      <c r="BN346" s="315"/>
      <c r="BO346" s="315"/>
      <c r="BP346" s="315"/>
      <c r="BQ346" s="315"/>
      <c r="BR346" s="315"/>
      <c r="BS346" s="315"/>
      <c r="BT346" s="315"/>
      <c r="BU346" s="315"/>
      <c r="BV346" s="315"/>
      <c r="BW346" s="315"/>
      <c r="BX346" s="315"/>
      <c r="BY346" s="315"/>
    </row>
    <row r="347" spans="1:77" customFormat="1" ht="12.75">
      <c r="A347" s="139"/>
      <c r="B347" s="139"/>
      <c r="C347" s="139"/>
      <c r="D347" s="139"/>
      <c r="E347" s="139"/>
      <c r="F347" s="139"/>
      <c r="G347" s="139"/>
      <c r="H347" s="139"/>
      <c r="I347" s="197"/>
      <c r="J347" s="139"/>
      <c r="K347" s="139"/>
      <c r="L347" s="742"/>
      <c r="M347" s="742"/>
      <c r="N347" s="139"/>
      <c r="O347" s="139"/>
      <c r="P347" s="139"/>
      <c r="Q347" s="139"/>
      <c r="R347" s="139"/>
      <c r="S347" s="140"/>
      <c r="T347" s="317"/>
      <c r="U347" s="316"/>
      <c r="V347" s="315"/>
      <c r="W347" s="310"/>
      <c r="X347" s="310"/>
      <c r="Y347" s="310"/>
      <c r="Z347" s="310"/>
      <c r="AA347" s="310"/>
      <c r="AB347" s="301"/>
      <c r="AC347" s="310"/>
      <c r="AD347" s="310"/>
      <c r="AE347" s="310"/>
      <c r="AF347" s="310"/>
      <c r="AG347" s="310"/>
      <c r="AH347" s="310"/>
      <c r="AI347" s="315"/>
      <c r="AJ347" s="140"/>
      <c r="AK347" s="140"/>
      <c r="AL347" s="140"/>
      <c r="AM347" s="140"/>
      <c r="AN347" s="140"/>
      <c r="AO347" s="140"/>
      <c r="AP347" s="140"/>
      <c r="AQ347" s="140"/>
      <c r="AR347" s="140"/>
      <c r="AS347" s="140"/>
      <c r="AT347" s="140"/>
      <c r="AU347" s="140"/>
      <c r="AV347" s="140"/>
      <c r="AW347" s="140"/>
      <c r="AX347" s="140"/>
      <c r="AY347" s="140"/>
      <c r="AZ347" s="140"/>
      <c r="BA347" s="140"/>
      <c r="BB347" s="140"/>
      <c r="BC347" s="140"/>
      <c r="BD347" s="140"/>
      <c r="BE347" s="315"/>
      <c r="BF347" s="315"/>
      <c r="BG347" s="315"/>
      <c r="BH347" s="315"/>
      <c r="BI347" s="315"/>
      <c r="BJ347" s="315"/>
      <c r="BK347" s="315"/>
      <c r="BL347" s="315"/>
      <c r="BM347" s="315"/>
      <c r="BN347" s="315"/>
      <c r="BO347" s="315"/>
      <c r="BP347" s="315"/>
      <c r="BQ347" s="315"/>
      <c r="BR347" s="315"/>
      <c r="BS347" s="315"/>
      <c r="BT347" s="315"/>
      <c r="BU347" s="315"/>
      <c r="BV347" s="315"/>
      <c r="BW347" s="315"/>
      <c r="BX347" s="315"/>
      <c r="BY347" s="315"/>
    </row>
    <row r="348" spans="1:77" customFormat="1" ht="12.75">
      <c r="A348" s="139"/>
      <c r="B348" s="139"/>
      <c r="C348" s="139"/>
      <c r="D348" s="139"/>
      <c r="E348" s="139"/>
      <c r="F348" s="139"/>
      <c r="G348" s="139"/>
      <c r="H348" s="139"/>
      <c r="I348" s="197"/>
      <c r="J348" s="139"/>
      <c r="K348" s="139"/>
      <c r="L348" s="742"/>
      <c r="M348" s="742"/>
      <c r="N348" s="139"/>
      <c r="O348" s="139"/>
      <c r="P348" s="139"/>
      <c r="Q348" s="139"/>
      <c r="R348" s="139"/>
      <c r="S348" s="140"/>
      <c r="T348" s="317"/>
      <c r="U348" s="316"/>
      <c r="V348" s="315"/>
      <c r="W348" s="310"/>
      <c r="X348" s="310"/>
      <c r="Y348" s="310"/>
      <c r="Z348" s="310"/>
      <c r="AA348" s="310"/>
      <c r="AB348" s="301"/>
      <c r="AC348" s="310"/>
      <c r="AD348" s="310"/>
      <c r="AE348" s="310"/>
      <c r="AF348" s="310"/>
      <c r="AG348" s="310"/>
      <c r="AH348" s="310"/>
      <c r="AI348" s="315"/>
      <c r="AJ348" s="140"/>
      <c r="AK348" s="140"/>
      <c r="AL348" s="140"/>
      <c r="AM348" s="140"/>
      <c r="AN348" s="140"/>
      <c r="AO348" s="140"/>
      <c r="AP348" s="140"/>
      <c r="AQ348" s="140"/>
      <c r="AR348" s="140"/>
      <c r="AS348" s="140"/>
      <c r="AT348" s="140"/>
      <c r="AU348" s="140"/>
      <c r="AV348" s="140"/>
      <c r="AW348" s="140"/>
      <c r="AX348" s="140"/>
      <c r="AY348" s="140"/>
      <c r="AZ348" s="140"/>
      <c r="BA348" s="140"/>
      <c r="BB348" s="140"/>
      <c r="BC348" s="140"/>
      <c r="BD348" s="140"/>
      <c r="BE348" s="315"/>
      <c r="BF348" s="315"/>
      <c r="BG348" s="315"/>
      <c r="BH348" s="315"/>
      <c r="BI348" s="315"/>
      <c r="BJ348" s="315"/>
      <c r="BK348" s="315"/>
      <c r="BL348" s="315"/>
      <c r="BM348" s="315"/>
      <c r="BN348" s="315"/>
      <c r="BO348" s="315"/>
      <c r="BP348" s="315"/>
      <c r="BQ348" s="315"/>
      <c r="BR348" s="315"/>
      <c r="BS348" s="315"/>
      <c r="BT348" s="315"/>
      <c r="BU348" s="315"/>
      <c r="BV348" s="315"/>
      <c r="BW348" s="315"/>
      <c r="BX348" s="315"/>
      <c r="BY348" s="315"/>
    </row>
    <row r="349" spans="1:77" customFormat="1" ht="12.75">
      <c r="A349" s="139"/>
      <c r="B349" s="139"/>
      <c r="C349" s="139"/>
      <c r="D349" s="139"/>
      <c r="E349" s="139"/>
      <c r="F349" s="139"/>
      <c r="G349" s="139"/>
      <c r="H349" s="139"/>
      <c r="I349" s="197"/>
      <c r="J349" s="139"/>
      <c r="K349" s="139"/>
      <c r="L349" s="742"/>
      <c r="M349" s="742"/>
      <c r="N349" s="139"/>
      <c r="O349" s="139"/>
      <c r="P349" s="139"/>
      <c r="Q349" s="139"/>
      <c r="R349" s="139"/>
      <c r="S349" s="140"/>
      <c r="T349" s="317"/>
      <c r="U349" s="316"/>
      <c r="V349" s="315"/>
      <c r="W349" s="310"/>
      <c r="X349" s="310"/>
      <c r="Y349" s="310"/>
      <c r="Z349" s="310"/>
      <c r="AA349" s="310"/>
      <c r="AB349" s="301"/>
      <c r="AC349" s="310"/>
      <c r="AD349" s="310"/>
      <c r="AE349" s="310"/>
      <c r="AF349" s="310"/>
      <c r="AG349" s="310"/>
      <c r="AH349" s="310"/>
      <c r="AI349" s="315"/>
      <c r="AJ349" s="140"/>
      <c r="AK349" s="140"/>
      <c r="AL349" s="140"/>
      <c r="AM349" s="140"/>
      <c r="AN349" s="140"/>
      <c r="AO349" s="140"/>
      <c r="AP349" s="140"/>
      <c r="AQ349" s="140"/>
      <c r="AR349" s="140"/>
      <c r="AS349" s="140"/>
      <c r="AT349" s="140"/>
      <c r="AU349" s="140"/>
      <c r="AV349" s="140"/>
      <c r="AW349" s="140"/>
      <c r="AX349" s="140"/>
      <c r="AY349" s="140"/>
      <c r="AZ349" s="140"/>
      <c r="BA349" s="140"/>
      <c r="BB349" s="140"/>
      <c r="BC349" s="140"/>
      <c r="BD349" s="140"/>
      <c r="BE349" s="315"/>
      <c r="BF349" s="315"/>
      <c r="BG349" s="315"/>
      <c r="BH349" s="315"/>
      <c r="BI349" s="315"/>
      <c r="BJ349" s="315"/>
      <c r="BK349" s="315"/>
      <c r="BL349" s="315"/>
      <c r="BM349" s="315"/>
      <c r="BN349" s="315"/>
      <c r="BO349" s="315"/>
      <c r="BP349" s="315"/>
      <c r="BQ349" s="315"/>
      <c r="BR349" s="315"/>
      <c r="BS349" s="315"/>
      <c r="BT349" s="315"/>
      <c r="BU349" s="315"/>
      <c r="BV349" s="315"/>
      <c r="BW349" s="315"/>
      <c r="BX349" s="315"/>
      <c r="BY349" s="315"/>
    </row>
    <row r="350" spans="1:77" customFormat="1" ht="12.75">
      <c r="A350" s="139"/>
      <c r="B350" s="139"/>
      <c r="C350" s="139"/>
      <c r="D350" s="139"/>
      <c r="E350" s="139"/>
      <c r="F350" s="139"/>
      <c r="G350" s="139"/>
      <c r="H350" s="139"/>
      <c r="I350" s="197"/>
      <c r="J350" s="139"/>
      <c r="K350" s="139"/>
      <c r="L350" s="742"/>
      <c r="M350" s="742"/>
      <c r="N350" s="139"/>
      <c r="O350" s="139"/>
      <c r="P350" s="139"/>
      <c r="Q350" s="139"/>
      <c r="R350" s="139"/>
      <c r="S350" s="140"/>
      <c r="T350" s="317"/>
      <c r="U350" s="316"/>
      <c r="V350" s="315"/>
      <c r="W350" s="310"/>
      <c r="X350" s="310"/>
      <c r="Y350" s="310"/>
      <c r="Z350" s="310"/>
      <c r="AA350" s="310"/>
      <c r="AB350" s="301"/>
      <c r="AC350" s="310"/>
      <c r="AD350" s="310"/>
      <c r="AE350" s="310"/>
      <c r="AF350" s="310"/>
      <c r="AG350" s="310"/>
      <c r="AH350" s="310"/>
      <c r="AI350" s="315"/>
      <c r="AJ350" s="140"/>
      <c r="AK350" s="140"/>
      <c r="AL350" s="140"/>
      <c r="AM350" s="140"/>
      <c r="AN350" s="140"/>
      <c r="AO350" s="140"/>
      <c r="AP350" s="140"/>
      <c r="AQ350" s="140"/>
      <c r="AR350" s="140"/>
      <c r="AS350" s="140"/>
      <c r="AT350" s="140"/>
      <c r="AU350" s="140"/>
      <c r="AV350" s="140"/>
      <c r="AW350" s="140"/>
      <c r="AX350" s="140"/>
      <c r="AY350" s="140"/>
      <c r="AZ350" s="140"/>
      <c r="BA350" s="140"/>
      <c r="BB350" s="140"/>
      <c r="BC350" s="140"/>
      <c r="BD350" s="140"/>
      <c r="BE350" s="315"/>
      <c r="BF350" s="315"/>
      <c r="BG350" s="315"/>
      <c r="BH350" s="315"/>
      <c r="BI350" s="315"/>
      <c r="BJ350" s="315"/>
      <c r="BK350" s="315"/>
      <c r="BL350" s="315"/>
      <c r="BM350" s="315"/>
      <c r="BN350" s="315"/>
      <c r="BO350" s="315"/>
      <c r="BP350" s="315"/>
      <c r="BQ350" s="315"/>
      <c r="BR350" s="315"/>
      <c r="BS350" s="315"/>
      <c r="BT350" s="315"/>
      <c r="BU350" s="315"/>
      <c r="BV350" s="315"/>
      <c r="BW350" s="315"/>
      <c r="BX350" s="315"/>
      <c r="BY350" s="315"/>
    </row>
    <row r="351" spans="1:77" customFormat="1" ht="12.75">
      <c r="A351" s="139"/>
      <c r="B351" s="139"/>
      <c r="C351" s="139"/>
      <c r="D351" s="139"/>
      <c r="E351" s="139"/>
      <c r="F351" s="139"/>
      <c r="G351" s="139"/>
      <c r="H351" s="139"/>
      <c r="I351" s="197"/>
      <c r="J351" s="139"/>
      <c r="K351" s="139"/>
      <c r="L351" s="742"/>
      <c r="M351" s="742"/>
      <c r="N351" s="139"/>
      <c r="O351" s="139"/>
      <c r="P351" s="139"/>
      <c r="Q351" s="139"/>
      <c r="R351" s="139"/>
      <c r="S351" s="140"/>
      <c r="T351" s="317"/>
      <c r="U351" s="316"/>
      <c r="V351" s="315"/>
      <c r="W351" s="310"/>
      <c r="X351" s="310"/>
      <c r="Y351" s="310"/>
      <c r="Z351" s="310"/>
      <c r="AA351" s="310"/>
      <c r="AB351" s="301"/>
      <c r="AC351" s="310"/>
      <c r="AD351" s="310"/>
      <c r="AE351" s="310"/>
      <c r="AF351" s="310"/>
      <c r="AG351" s="310"/>
      <c r="AH351" s="310"/>
      <c r="AI351" s="315"/>
      <c r="AJ351" s="140"/>
      <c r="AK351" s="140"/>
      <c r="AL351" s="140"/>
      <c r="AM351" s="140"/>
      <c r="AN351" s="140"/>
      <c r="AO351" s="140"/>
      <c r="AP351" s="140"/>
      <c r="AQ351" s="140"/>
      <c r="AR351" s="140"/>
      <c r="AS351" s="140"/>
      <c r="AT351" s="140"/>
      <c r="AU351" s="140"/>
      <c r="AV351" s="140"/>
      <c r="AW351" s="140"/>
      <c r="AX351" s="140"/>
      <c r="AY351" s="140"/>
      <c r="AZ351" s="140"/>
      <c r="BA351" s="140"/>
      <c r="BB351" s="140"/>
      <c r="BC351" s="140"/>
      <c r="BD351" s="140"/>
      <c r="BE351" s="315"/>
      <c r="BF351" s="315"/>
      <c r="BG351" s="315"/>
      <c r="BH351" s="315"/>
      <c r="BI351" s="315"/>
      <c r="BJ351" s="315"/>
      <c r="BK351" s="315"/>
      <c r="BL351" s="315"/>
      <c r="BM351" s="315"/>
      <c r="BN351" s="315"/>
      <c r="BO351" s="315"/>
      <c r="BP351" s="315"/>
      <c r="BQ351" s="315"/>
      <c r="BR351" s="315"/>
      <c r="BS351" s="315"/>
      <c r="BT351" s="315"/>
      <c r="BU351" s="315"/>
      <c r="BV351" s="315"/>
      <c r="BW351" s="315"/>
      <c r="BX351" s="315"/>
      <c r="BY351" s="315"/>
    </row>
    <row r="352" spans="1:77" customFormat="1" ht="12.75">
      <c r="A352" s="139"/>
      <c r="B352" s="139"/>
      <c r="C352" s="139"/>
      <c r="D352" s="139"/>
      <c r="E352" s="139"/>
      <c r="F352" s="139"/>
      <c r="G352" s="139"/>
      <c r="H352" s="139"/>
      <c r="I352" s="197"/>
      <c r="J352" s="139"/>
      <c r="K352" s="139"/>
      <c r="L352" s="742"/>
      <c r="M352" s="742"/>
      <c r="N352" s="139"/>
      <c r="O352" s="139"/>
      <c r="P352" s="139"/>
      <c r="Q352" s="139"/>
      <c r="R352" s="139"/>
      <c r="S352" s="140"/>
      <c r="T352" s="317"/>
      <c r="U352" s="316"/>
      <c r="V352" s="315"/>
      <c r="W352" s="310"/>
      <c r="X352" s="310"/>
      <c r="Y352" s="310"/>
      <c r="Z352" s="310"/>
      <c r="AA352" s="310"/>
      <c r="AB352" s="301"/>
      <c r="AC352" s="310"/>
      <c r="AD352" s="310"/>
      <c r="AE352" s="310"/>
      <c r="AF352" s="310"/>
      <c r="AG352" s="310"/>
      <c r="AH352" s="310"/>
      <c r="AI352" s="315"/>
      <c r="AJ352" s="140"/>
      <c r="AK352" s="140"/>
      <c r="AL352" s="140"/>
      <c r="AM352" s="140"/>
      <c r="AN352" s="140"/>
      <c r="AO352" s="140"/>
      <c r="AP352" s="140"/>
      <c r="AQ352" s="140"/>
      <c r="AR352" s="140"/>
      <c r="AS352" s="140"/>
      <c r="AT352" s="140"/>
      <c r="AU352" s="140"/>
      <c r="AV352" s="140"/>
      <c r="AW352" s="140"/>
      <c r="AX352" s="140"/>
      <c r="AY352" s="140"/>
      <c r="AZ352" s="140"/>
      <c r="BA352" s="140"/>
      <c r="BB352" s="140"/>
      <c r="BC352" s="140"/>
      <c r="BD352" s="140"/>
      <c r="BE352" s="315"/>
      <c r="BF352" s="315"/>
      <c r="BG352" s="315"/>
      <c r="BH352" s="315"/>
      <c r="BI352" s="315"/>
      <c r="BJ352" s="315"/>
      <c r="BK352" s="315"/>
      <c r="BL352" s="315"/>
      <c r="BM352" s="315"/>
      <c r="BN352" s="315"/>
      <c r="BO352" s="315"/>
      <c r="BP352" s="315"/>
      <c r="BQ352" s="315"/>
      <c r="BR352" s="315"/>
      <c r="BS352" s="315"/>
      <c r="BT352" s="315"/>
      <c r="BU352" s="315"/>
      <c r="BV352" s="315"/>
      <c r="BW352" s="315"/>
      <c r="BX352" s="315"/>
      <c r="BY352" s="315"/>
    </row>
    <row r="353" spans="1:77" customFormat="1" ht="12.75">
      <c r="A353" s="139"/>
      <c r="B353" s="139"/>
      <c r="C353" s="139"/>
      <c r="D353" s="139"/>
      <c r="E353" s="139"/>
      <c r="F353" s="139"/>
      <c r="G353" s="139"/>
      <c r="H353" s="139"/>
      <c r="I353" s="197"/>
      <c r="J353" s="139"/>
      <c r="K353" s="139"/>
      <c r="L353" s="742"/>
      <c r="M353" s="742"/>
      <c r="N353" s="139"/>
      <c r="O353" s="139"/>
      <c r="P353" s="139"/>
      <c r="Q353" s="139"/>
      <c r="R353" s="139"/>
      <c r="S353" s="140"/>
      <c r="T353" s="317"/>
      <c r="U353" s="316"/>
      <c r="V353" s="315"/>
      <c r="W353" s="310"/>
      <c r="X353" s="310"/>
      <c r="Y353" s="310"/>
      <c r="Z353" s="310"/>
      <c r="AA353" s="310"/>
      <c r="AB353" s="301"/>
      <c r="AC353" s="310"/>
      <c r="AD353" s="310"/>
      <c r="AE353" s="310"/>
      <c r="AF353" s="310"/>
      <c r="AG353" s="310"/>
      <c r="AH353" s="310"/>
      <c r="AI353" s="315"/>
      <c r="AJ353" s="140"/>
      <c r="AK353" s="140"/>
      <c r="AL353" s="140"/>
      <c r="AM353" s="140"/>
      <c r="AN353" s="140"/>
      <c r="AO353" s="140"/>
      <c r="AP353" s="140"/>
      <c r="AQ353" s="140"/>
      <c r="AR353" s="140"/>
      <c r="AS353" s="140"/>
      <c r="AT353" s="140"/>
      <c r="AU353" s="140"/>
      <c r="AV353" s="140"/>
      <c r="AW353" s="140"/>
      <c r="AX353" s="140"/>
      <c r="AY353" s="140"/>
      <c r="AZ353" s="140"/>
      <c r="BA353" s="140"/>
      <c r="BB353" s="140"/>
      <c r="BC353" s="140"/>
      <c r="BD353" s="140"/>
      <c r="BE353" s="315"/>
      <c r="BF353" s="315"/>
      <c r="BG353" s="315"/>
      <c r="BH353" s="315"/>
      <c r="BI353" s="315"/>
      <c r="BJ353" s="315"/>
      <c r="BK353" s="315"/>
      <c r="BL353" s="315"/>
      <c r="BM353" s="315"/>
      <c r="BN353" s="315"/>
      <c r="BO353" s="315"/>
      <c r="BP353" s="315"/>
      <c r="BQ353" s="315"/>
      <c r="BR353" s="315"/>
      <c r="BS353" s="315"/>
      <c r="BT353" s="315"/>
      <c r="BU353" s="315"/>
      <c r="BV353" s="315"/>
      <c r="BW353" s="315"/>
      <c r="BX353" s="315"/>
      <c r="BY353" s="315"/>
    </row>
    <row r="354" spans="1:77" customFormat="1" ht="12.75">
      <c r="A354" s="139"/>
      <c r="B354" s="139"/>
      <c r="C354" s="139"/>
      <c r="D354" s="139"/>
      <c r="E354" s="139"/>
      <c r="F354" s="139"/>
      <c r="G354" s="139"/>
      <c r="H354" s="139"/>
      <c r="I354" s="197"/>
      <c r="J354" s="139"/>
      <c r="K354" s="139"/>
      <c r="L354" s="742"/>
      <c r="M354" s="742"/>
      <c r="N354" s="139"/>
      <c r="O354" s="139"/>
      <c r="P354" s="139"/>
      <c r="Q354" s="139"/>
      <c r="R354" s="139"/>
      <c r="S354" s="140"/>
      <c r="T354" s="317"/>
      <c r="U354" s="316"/>
      <c r="V354" s="315"/>
      <c r="W354" s="310"/>
      <c r="X354" s="310"/>
      <c r="Y354" s="310"/>
      <c r="Z354" s="310"/>
      <c r="AA354" s="310"/>
      <c r="AB354" s="301"/>
      <c r="AC354" s="310"/>
      <c r="AD354" s="310"/>
      <c r="AE354" s="310"/>
      <c r="AF354" s="310"/>
      <c r="AG354" s="310"/>
      <c r="AH354" s="310"/>
      <c r="AI354" s="315"/>
      <c r="AJ354" s="140"/>
      <c r="AK354" s="140"/>
      <c r="AL354" s="140"/>
      <c r="AM354" s="140"/>
      <c r="AN354" s="140"/>
      <c r="AO354" s="140"/>
      <c r="AP354" s="140"/>
      <c r="AQ354" s="140"/>
      <c r="AR354" s="140"/>
      <c r="AS354" s="140"/>
      <c r="AT354" s="140"/>
      <c r="AU354" s="140"/>
      <c r="AV354" s="140"/>
      <c r="AW354" s="140"/>
      <c r="AX354" s="140"/>
      <c r="AY354" s="140"/>
      <c r="AZ354" s="140"/>
      <c r="BA354" s="140"/>
      <c r="BB354" s="140"/>
      <c r="BC354" s="140"/>
      <c r="BD354" s="140"/>
      <c r="BE354" s="315"/>
      <c r="BF354" s="315"/>
      <c r="BG354" s="315"/>
      <c r="BH354" s="315"/>
      <c r="BI354" s="315"/>
      <c r="BJ354" s="315"/>
      <c r="BK354" s="315"/>
      <c r="BL354" s="315"/>
      <c r="BM354" s="315"/>
      <c r="BN354" s="315"/>
      <c r="BO354" s="315"/>
      <c r="BP354" s="315"/>
      <c r="BQ354" s="315"/>
      <c r="BR354" s="315"/>
      <c r="BS354" s="315"/>
      <c r="BT354" s="315"/>
      <c r="BU354" s="315"/>
      <c r="BV354" s="315"/>
      <c r="BW354" s="315"/>
      <c r="BX354" s="315"/>
      <c r="BY354" s="315"/>
    </row>
    <row r="355" spans="1:77" customFormat="1" ht="12.75">
      <c r="A355" s="139"/>
      <c r="B355" s="139"/>
      <c r="C355" s="139"/>
      <c r="D355" s="139"/>
      <c r="E355" s="139"/>
      <c r="F355" s="139"/>
      <c r="G355" s="139"/>
      <c r="H355" s="139"/>
      <c r="I355" s="197"/>
      <c r="J355" s="139"/>
      <c r="K355" s="139"/>
      <c r="L355" s="742"/>
      <c r="M355" s="742"/>
      <c r="N355" s="139"/>
      <c r="O355" s="139"/>
      <c r="P355" s="139"/>
      <c r="Q355" s="139"/>
      <c r="R355" s="139"/>
      <c r="S355" s="140"/>
      <c r="T355" s="317"/>
      <c r="U355" s="316"/>
      <c r="V355" s="315"/>
      <c r="W355" s="310"/>
      <c r="X355" s="310"/>
      <c r="Y355" s="310"/>
      <c r="Z355" s="310"/>
      <c r="AA355" s="310"/>
      <c r="AB355" s="301"/>
      <c r="AC355" s="310"/>
      <c r="AD355" s="310"/>
      <c r="AE355" s="310"/>
      <c r="AF355" s="310"/>
      <c r="AG355" s="310"/>
      <c r="AH355" s="310"/>
      <c r="AI355" s="315"/>
      <c r="AJ355" s="140"/>
      <c r="AK355" s="140"/>
      <c r="AL355" s="140"/>
      <c r="AM355" s="140"/>
      <c r="AN355" s="140"/>
      <c r="AO355" s="140"/>
      <c r="AP355" s="140"/>
      <c r="AQ355" s="140"/>
      <c r="AR355" s="140"/>
      <c r="AS355" s="140"/>
      <c r="AT355" s="140"/>
      <c r="AU355" s="140"/>
      <c r="AV355" s="140"/>
      <c r="AW355" s="140"/>
      <c r="AX355" s="140"/>
      <c r="AY355" s="140"/>
      <c r="AZ355" s="140"/>
      <c r="BA355" s="140"/>
      <c r="BB355" s="140"/>
      <c r="BC355" s="140"/>
      <c r="BD355" s="140"/>
      <c r="BE355" s="315"/>
      <c r="BF355" s="315"/>
      <c r="BG355" s="315"/>
      <c r="BH355" s="315"/>
      <c r="BI355" s="315"/>
      <c r="BJ355" s="315"/>
      <c r="BK355" s="315"/>
      <c r="BL355" s="315"/>
      <c r="BM355" s="315"/>
      <c r="BN355" s="315"/>
      <c r="BO355" s="315"/>
      <c r="BP355" s="315"/>
      <c r="BQ355" s="315"/>
      <c r="BR355" s="315"/>
      <c r="BS355" s="315"/>
      <c r="BT355" s="315"/>
      <c r="BU355" s="315"/>
      <c r="BV355" s="315"/>
      <c r="BW355" s="315"/>
      <c r="BX355" s="315"/>
      <c r="BY355" s="315"/>
    </row>
    <row r="356" spans="1:77" customFormat="1" ht="12.75">
      <c r="A356" s="139"/>
      <c r="B356" s="139"/>
      <c r="C356" s="139"/>
      <c r="D356" s="139"/>
      <c r="E356" s="139"/>
      <c r="F356" s="139"/>
      <c r="G356" s="139"/>
      <c r="H356" s="139"/>
      <c r="I356" s="197"/>
      <c r="J356" s="139"/>
      <c r="K356" s="139"/>
      <c r="L356" s="742"/>
      <c r="M356" s="742"/>
      <c r="N356" s="139"/>
      <c r="O356" s="139"/>
      <c r="P356" s="139"/>
      <c r="Q356" s="139"/>
      <c r="R356" s="139"/>
      <c r="S356" s="140"/>
      <c r="T356" s="317"/>
      <c r="U356" s="316"/>
      <c r="V356" s="315"/>
      <c r="W356" s="310"/>
      <c r="X356" s="310"/>
      <c r="Y356" s="310"/>
      <c r="Z356" s="310"/>
      <c r="AA356" s="310"/>
      <c r="AB356" s="301"/>
      <c r="AC356" s="310"/>
      <c r="AD356" s="310"/>
      <c r="AE356" s="310"/>
      <c r="AF356" s="310"/>
      <c r="AG356" s="310"/>
      <c r="AH356" s="310"/>
      <c r="AI356" s="315"/>
      <c r="AJ356" s="140"/>
      <c r="AK356" s="140"/>
      <c r="AL356" s="140"/>
      <c r="AM356" s="140"/>
      <c r="AN356" s="140"/>
      <c r="AO356" s="140"/>
      <c r="AP356" s="140"/>
      <c r="AQ356" s="140"/>
      <c r="AR356" s="140"/>
      <c r="AS356" s="140"/>
      <c r="AT356" s="140"/>
      <c r="AU356" s="140"/>
      <c r="AV356" s="140"/>
      <c r="AW356" s="140"/>
      <c r="AX356" s="140"/>
      <c r="AY356" s="140"/>
      <c r="AZ356" s="140"/>
      <c r="BA356" s="140"/>
      <c r="BB356" s="140"/>
      <c r="BC356" s="140"/>
      <c r="BD356" s="140"/>
      <c r="BE356" s="315"/>
      <c r="BF356" s="315"/>
      <c r="BG356" s="315"/>
      <c r="BH356" s="315"/>
      <c r="BI356" s="315"/>
      <c r="BJ356" s="315"/>
      <c r="BK356" s="315"/>
      <c r="BL356" s="315"/>
      <c r="BM356" s="315"/>
      <c r="BN356" s="315"/>
      <c r="BO356" s="315"/>
      <c r="BP356" s="315"/>
      <c r="BQ356" s="315"/>
      <c r="BR356" s="315"/>
      <c r="BS356" s="315"/>
      <c r="BT356" s="315"/>
      <c r="BU356" s="315"/>
      <c r="BV356" s="315"/>
      <c r="BW356" s="315"/>
      <c r="BX356" s="315"/>
      <c r="BY356" s="315"/>
    </row>
    <row r="357" spans="1:77" customFormat="1" ht="12.75">
      <c r="A357" s="139"/>
      <c r="B357" s="139"/>
      <c r="C357" s="139"/>
      <c r="D357" s="139"/>
      <c r="E357" s="139"/>
      <c r="F357" s="139"/>
      <c r="G357" s="139"/>
      <c r="H357" s="139"/>
      <c r="I357" s="197"/>
      <c r="J357" s="139"/>
      <c r="K357" s="139"/>
      <c r="L357" s="742"/>
      <c r="M357" s="742"/>
      <c r="N357" s="139"/>
      <c r="O357" s="139"/>
      <c r="P357" s="139"/>
      <c r="Q357" s="139"/>
      <c r="R357" s="139"/>
      <c r="S357" s="140"/>
      <c r="T357" s="317"/>
      <c r="U357" s="316"/>
      <c r="V357" s="315"/>
      <c r="W357" s="310"/>
      <c r="X357" s="310"/>
      <c r="Y357" s="310"/>
      <c r="Z357" s="310"/>
      <c r="AA357" s="310"/>
      <c r="AB357" s="301"/>
      <c r="AC357" s="310"/>
      <c r="AD357" s="310"/>
      <c r="AE357" s="310"/>
      <c r="AF357" s="310"/>
      <c r="AG357" s="310"/>
      <c r="AH357" s="310"/>
      <c r="AI357" s="315"/>
      <c r="AJ357" s="140"/>
      <c r="AK357" s="140"/>
      <c r="AL357" s="140"/>
      <c r="AM357" s="140"/>
      <c r="AN357" s="140"/>
      <c r="AO357" s="140"/>
      <c r="AP357" s="140"/>
      <c r="AQ357" s="140"/>
      <c r="AR357" s="140"/>
      <c r="AS357" s="140"/>
      <c r="AT357" s="140"/>
      <c r="AU357" s="140"/>
      <c r="AV357" s="140"/>
      <c r="AW357" s="140"/>
      <c r="AX357" s="140"/>
      <c r="AY357" s="140"/>
      <c r="AZ357" s="140"/>
      <c r="BA357" s="140"/>
      <c r="BB357" s="140"/>
      <c r="BC357" s="140"/>
      <c r="BD357" s="140"/>
      <c r="BE357" s="315"/>
      <c r="BF357" s="315"/>
      <c r="BG357" s="315"/>
      <c r="BH357" s="315"/>
      <c r="BI357" s="315"/>
      <c r="BJ357" s="315"/>
      <c r="BK357" s="315"/>
      <c r="BL357" s="315"/>
      <c r="BM357" s="315"/>
      <c r="BN357" s="315"/>
      <c r="BO357" s="315"/>
      <c r="BP357" s="315"/>
      <c r="BQ357" s="315"/>
      <c r="BR357" s="315"/>
      <c r="BS357" s="315"/>
      <c r="BT357" s="315"/>
      <c r="BU357" s="315"/>
      <c r="BV357" s="315"/>
      <c r="BW357" s="315"/>
      <c r="BX357" s="315"/>
      <c r="BY357" s="315"/>
    </row>
    <row r="358" spans="1:77" customFormat="1" ht="12.75">
      <c r="A358" s="139"/>
      <c r="B358" s="139"/>
      <c r="C358" s="139"/>
      <c r="D358" s="139"/>
      <c r="E358" s="139"/>
      <c r="F358" s="139"/>
      <c r="G358" s="139"/>
      <c r="H358" s="139"/>
      <c r="I358" s="197"/>
      <c r="J358" s="139"/>
      <c r="K358" s="139"/>
      <c r="L358" s="742"/>
      <c r="M358" s="742"/>
      <c r="N358" s="139"/>
      <c r="O358" s="139"/>
      <c r="P358" s="139"/>
      <c r="Q358" s="139"/>
      <c r="R358" s="139"/>
      <c r="S358" s="140"/>
      <c r="T358" s="317"/>
      <c r="U358" s="316"/>
      <c r="V358" s="315"/>
      <c r="W358" s="310"/>
      <c r="X358" s="310"/>
      <c r="Y358" s="310"/>
      <c r="Z358" s="310"/>
      <c r="AA358" s="310"/>
      <c r="AB358" s="301"/>
      <c r="AC358" s="310"/>
      <c r="AD358" s="310"/>
      <c r="AE358" s="310"/>
      <c r="AF358" s="310"/>
      <c r="AG358" s="310"/>
      <c r="AH358" s="310"/>
      <c r="AI358" s="315"/>
      <c r="AJ358" s="140"/>
      <c r="AK358" s="140"/>
      <c r="AL358" s="140"/>
      <c r="AM358" s="140"/>
      <c r="AN358" s="140"/>
      <c r="AO358" s="140"/>
      <c r="AP358" s="140"/>
      <c r="AQ358" s="140"/>
      <c r="AR358" s="140"/>
      <c r="AS358" s="140"/>
      <c r="AT358" s="140"/>
      <c r="AU358" s="140"/>
      <c r="AV358" s="140"/>
      <c r="AW358" s="140"/>
      <c r="AX358" s="140"/>
      <c r="AY358" s="140"/>
      <c r="AZ358" s="140"/>
      <c r="BA358" s="140"/>
      <c r="BB358" s="140"/>
      <c r="BC358" s="140"/>
      <c r="BD358" s="140"/>
      <c r="BE358" s="315"/>
      <c r="BF358" s="315"/>
      <c r="BG358" s="315"/>
      <c r="BH358" s="315"/>
      <c r="BI358" s="315"/>
      <c r="BJ358" s="315"/>
      <c r="BK358" s="315"/>
      <c r="BL358" s="315"/>
      <c r="BM358" s="315"/>
      <c r="BN358" s="315"/>
      <c r="BO358" s="315"/>
      <c r="BP358" s="315"/>
      <c r="BQ358" s="315"/>
      <c r="BR358" s="315"/>
      <c r="BS358" s="315"/>
      <c r="BT358" s="315"/>
      <c r="BU358" s="315"/>
      <c r="BV358" s="315"/>
      <c r="BW358" s="315"/>
      <c r="BX358" s="315"/>
      <c r="BY358" s="315"/>
    </row>
    <row r="359" spans="1:77" customFormat="1" ht="12.75">
      <c r="A359" s="139"/>
      <c r="B359" s="139"/>
      <c r="C359" s="139"/>
      <c r="D359" s="139"/>
      <c r="E359" s="139"/>
      <c r="F359" s="139"/>
      <c r="G359" s="139"/>
      <c r="H359" s="139"/>
      <c r="I359" s="197"/>
      <c r="J359" s="139"/>
      <c r="K359" s="139"/>
      <c r="L359" s="742"/>
      <c r="M359" s="742"/>
      <c r="N359" s="139"/>
      <c r="O359" s="139"/>
      <c r="P359" s="139"/>
      <c r="Q359" s="139"/>
      <c r="R359" s="139"/>
      <c r="S359" s="140"/>
      <c r="T359" s="317"/>
      <c r="U359" s="316"/>
      <c r="V359" s="315"/>
      <c r="W359" s="310"/>
      <c r="X359" s="310"/>
      <c r="Y359" s="310"/>
      <c r="Z359" s="310"/>
      <c r="AA359" s="310"/>
      <c r="AB359" s="301"/>
      <c r="AC359" s="310"/>
      <c r="AD359" s="310"/>
      <c r="AE359" s="310"/>
      <c r="AF359" s="310"/>
      <c r="AG359" s="310"/>
      <c r="AH359" s="310"/>
      <c r="AI359" s="315"/>
      <c r="AJ359" s="140"/>
      <c r="AK359" s="140"/>
      <c r="AL359" s="140"/>
      <c r="AM359" s="140"/>
      <c r="AN359" s="140"/>
      <c r="AO359" s="140"/>
      <c r="AP359" s="140"/>
      <c r="AQ359" s="140"/>
      <c r="AR359" s="140"/>
      <c r="AS359" s="140"/>
      <c r="AT359" s="140"/>
      <c r="AU359" s="140"/>
      <c r="AV359" s="140"/>
      <c r="AW359" s="140"/>
      <c r="AX359" s="140"/>
      <c r="AY359" s="140"/>
      <c r="AZ359" s="140"/>
      <c r="BA359" s="140"/>
      <c r="BB359" s="140"/>
      <c r="BC359" s="140"/>
      <c r="BD359" s="140"/>
      <c r="BE359" s="315"/>
      <c r="BF359" s="315"/>
      <c r="BG359" s="315"/>
      <c r="BH359" s="315"/>
      <c r="BI359" s="315"/>
      <c r="BJ359" s="315"/>
      <c r="BK359" s="315"/>
      <c r="BL359" s="315"/>
      <c r="BM359" s="315"/>
      <c r="BN359" s="315"/>
      <c r="BO359" s="315"/>
      <c r="BP359" s="315"/>
      <c r="BQ359" s="315"/>
      <c r="BR359" s="315"/>
      <c r="BS359" s="315"/>
      <c r="BT359" s="315"/>
      <c r="BU359" s="315"/>
      <c r="BV359" s="315"/>
      <c r="BW359" s="315"/>
      <c r="BX359" s="315"/>
      <c r="BY359" s="315"/>
    </row>
    <row r="360" spans="1:77" customFormat="1" ht="12.75">
      <c r="A360" s="139"/>
      <c r="B360" s="139"/>
      <c r="C360" s="139"/>
      <c r="D360" s="139"/>
      <c r="E360" s="139"/>
      <c r="F360" s="139"/>
      <c r="G360" s="139"/>
      <c r="H360" s="139"/>
      <c r="I360" s="197"/>
      <c r="J360" s="139"/>
      <c r="K360" s="139"/>
      <c r="L360" s="742"/>
      <c r="M360" s="742"/>
      <c r="N360" s="139"/>
      <c r="O360" s="139"/>
      <c r="P360" s="139"/>
      <c r="Q360" s="139"/>
      <c r="R360" s="139"/>
      <c r="S360" s="140"/>
      <c r="T360" s="317"/>
      <c r="U360" s="316"/>
      <c r="V360" s="315"/>
      <c r="W360" s="310"/>
      <c r="X360" s="310"/>
      <c r="Y360" s="310"/>
      <c r="Z360" s="310"/>
      <c r="AA360" s="310"/>
      <c r="AB360" s="301"/>
      <c r="AC360" s="310"/>
      <c r="AD360" s="310"/>
      <c r="AE360" s="310"/>
      <c r="AF360" s="310"/>
      <c r="AG360" s="310"/>
      <c r="AH360" s="310"/>
      <c r="AI360" s="315"/>
      <c r="AJ360" s="140"/>
      <c r="AK360" s="140"/>
      <c r="AL360" s="140"/>
      <c r="AM360" s="140"/>
      <c r="AN360" s="140"/>
      <c r="AO360" s="140"/>
      <c r="AP360" s="140"/>
      <c r="AQ360" s="140"/>
      <c r="AR360" s="140"/>
      <c r="AS360" s="140"/>
      <c r="AT360" s="140"/>
      <c r="AU360" s="140"/>
      <c r="AV360" s="140"/>
      <c r="AW360" s="140"/>
      <c r="AX360" s="140"/>
      <c r="AY360" s="140"/>
      <c r="AZ360" s="140"/>
      <c r="BA360" s="140"/>
      <c r="BB360" s="140"/>
      <c r="BC360" s="140"/>
      <c r="BD360" s="140"/>
      <c r="BE360" s="315"/>
      <c r="BF360" s="315"/>
      <c r="BG360" s="315"/>
      <c r="BH360" s="315"/>
      <c r="BI360" s="315"/>
      <c r="BJ360" s="315"/>
      <c r="BK360" s="315"/>
      <c r="BL360" s="315"/>
      <c r="BM360" s="315"/>
      <c r="BN360" s="315"/>
      <c r="BO360" s="315"/>
      <c r="BP360" s="315"/>
      <c r="BQ360" s="315"/>
      <c r="BR360" s="315"/>
      <c r="BS360" s="315"/>
      <c r="BT360" s="315"/>
      <c r="BU360" s="315"/>
      <c r="BV360" s="315"/>
      <c r="BW360" s="315"/>
      <c r="BX360" s="315"/>
      <c r="BY360" s="315"/>
    </row>
    <row r="361" spans="1:77" customFormat="1" ht="12.75">
      <c r="A361" s="139"/>
      <c r="B361" s="139"/>
      <c r="C361" s="139"/>
      <c r="D361" s="139"/>
      <c r="E361" s="139"/>
      <c r="F361" s="139"/>
      <c r="G361" s="139"/>
      <c r="H361" s="139"/>
      <c r="I361" s="197"/>
      <c r="J361" s="139"/>
      <c r="K361" s="139"/>
      <c r="L361" s="742"/>
      <c r="M361" s="742"/>
      <c r="N361" s="139"/>
      <c r="O361" s="139"/>
      <c r="P361" s="139"/>
      <c r="Q361" s="139"/>
      <c r="R361" s="139"/>
      <c r="S361" s="140"/>
      <c r="T361" s="317"/>
      <c r="U361" s="316"/>
      <c r="V361" s="315"/>
      <c r="W361" s="310"/>
      <c r="X361" s="310"/>
      <c r="Y361" s="310"/>
      <c r="Z361" s="310"/>
      <c r="AA361" s="310"/>
      <c r="AB361" s="301"/>
      <c r="AC361" s="310"/>
      <c r="AD361" s="310"/>
      <c r="AE361" s="310"/>
      <c r="AF361" s="310"/>
      <c r="AG361" s="310"/>
      <c r="AH361" s="310"/>
      <c r="AI361" s="315"/>
      <c r="AJ361" s="140"/>
      <c r="AK361" s="140"/>
      <c r="AL361" s="140"/>
      <c r="AM361" s="140"/>
      <c r="AN361" s="140"/>
      <c r="AO361" s="140"/>
      <c r="AP361" s="140"/>
      <c r="AQ361" s="140"/>
      <c r="AR361" s="140"/>
      <c r="AS361" s="140"/>
      <c r="AT361" s="140"/>
      <c r="AU361" s="140"/>
      <c r="AV361" s="140"/>
      <c r="AW361" s="140"/>
      <c r="AX361" s="140"/>
      <c r="AY361" s="140"/>
      <c r="AZ361" s="140"/>
      <c r="BA361" s="140"/>
      <c r="BB361" s="140"/>
      <c r="BC361" s="140"/>
      <c r="BD361" s="140"/>
      <c r="BE361" s="315"/>
      <c r="BF361" s="315"/>
      <c r="BG361" s="315"/>
      <c r="BH361" s="315"/>
      <c r="BI361" s="315"/>
      <c r="BJ361" s="315"/>
      <c r="BK361" s="315"/>
      <c r="BL361" s="315"/>
      <c r="BM361" s="315"/>
      <c r="BN361" s="315"/>
      <c r="BO361" s="315"/>
      <c r="BP361" s="315"/>
      <c r="BQ361" s="315"/>
      <c r="BR361" s="315"/>
      <c r="BS361" s="315"/>
      <c r="BT361" s="315"/>
      <c r="BU361" s="315"/>
      <c r="BV361" s="315"/>
      <c r="BW361" s="315"/>
      <c r="BX361" s="315"/>
      <c r="BY361" s="315"/>
    </row>
    <row r="362" spans="1:77" customFormat="1" ht="12.75">
      <c r="A362" s="139"/>
      <c r="B362" s="139"/>
      <c r="C362" s="139"/>
      <c r="D362" s="139"/>
      <c r="E362" s="139"/>
      <c r="F362" s="139"/>
      <c r="G362" s="139"/>
      <c r="H362" s="139"/>
      <c r="I362" s="197"/>
      <c r="J362" s="139"/>
      <c r="K362" s="139"/>
      <c r="L362" s="742"/>
      <c r="M362" s="742"/>
      <c r="N362" s="139"/>
      <c r="O362" s="139"/>
      <c r="P362" s="139"/>
      <c r="Q362" s="139"/>
      <c r="R362" s="139"/>
      <c r="S362" s="140"/>
      <c r="T362" s="317"/>
      <c r="U362" s="316"/>
      <c r="V362" s="315"/>
      <c r="W362" s="310"/>
      <c r="X362" s="310"/>
      <c r="Y362" s="310"/>
      <c r="Z362" s="310"/>
      <c r="AA362" s="310"/>
      <c r="AB362" s="301"/>
      <c r="AC362" s="310"/>
      <c r="AD362" s="310"/>
      <c r="AE362" s="310"/>
      <c r="AF362" s="310"/>
      <c r="AG362" s="310"/>
      <c r="AH362" s="310"/>
      <c r="AI362" s="315"/>
      <c r="AJ362" s="140"/>
      <c r="AK362" s="140"/>
      <c r="AL362" s="140"/>
      <c r="AM362" s="140"/>
      <c r="AN362" s="140"/>
      <c r="AO362" s="140"/>
      <c r="AP362" s="140"/>
      <c r="AQ362" s="140"/>
      <c r="AR362" s="140"/>
      <c r="AS362" s="140"/>
      <c r="AT362" s="140"/>
      <c r="AU362" s="140"/>
      <c r="AV362" s="140"/>
      <c r="AW362" s="140"/>
      <c r="AX362" s="140"/>
      <c r="AY362" s="140"/>
      <c r="AZ362" s="140"/>
      <c r="BA362" s="140"/>
      <c r="BB362" s="140"/>
      <c r="BC362" s="140"/>
      <c r="BD362" s="140"/>
      <c r="BE362" s="315"/>
      <c r="BF362" s="315"/>
      <c r="BG362" s="315"/>
      <c r="BH362" s="315"/>
      <c r="BI362" s="315"/>
      <c r="BJ362" s="315"/>
      <c r="BK362" s="315"/>
      <c r="BL362" s="315"/>
      <c r="BM362" s="315"/>
      <c r="BN362" s="315"/>
      <c r="BO362" s="315"/>
      <c r="BP362" s="315"/>
      <c r="BQ362" s="315"/>
      <c r="BR362" s="315"/>
      <c r="BS362" s="315"/>
      <c r="BT362" s="315"/>
      <c r="BU362" s="315"/>
      <c r="BV362" s="315"/>
      <c r="BW362" s="315"/>
      <c r="BX362" s="315"/>
      <c r="BY362" s="315"/>
    </row>
    <row r="363" spans="1:77" customFormat="1" ht="12.75">
      <c r="A363" s="139"/>
      <c r="B363" s="139"/>
      <c r="C363" s="139"/>
      <c r="D363" s="139"/>
      <c r="E363" s="139"/>
      <c r="F363" s="139"/>
      <c r="G363" s="139"/>
      <c r="H363" s="139"/>
      <c r="I363" s="197"/>
      <c r="J363" s="139"/>
      <c r="K363" s="139"/>
      <c r="L363" s="742"/>
      <c r="M363" s="742"/>
      <c r="N363" s="139"/>
      <c r="O363" s="139"/>
      <c r="P363" s="139"/>
      <c r="Q363" s="139"/>
      <c r="R363" s="139"/>
      <c r="S363" s="140"/>
      <c r="T363" s="317"/>
      <c r="U363" s="316"/>
      <c r="V363" s="315"/>
      <c r="W363" s="310"/>
      <c r="X363" s="310"/>
      <c r="Y363" s="310"/>
      <c r="Z363" s="310"/>
      <c r="AA363" s="310"/>
      <c r="AB363" s="301"/>
      <c r="AC363" s="310"/>
      <c r="AD363" s="310"/>
      <c r="AE363" s="310"/>
      <c r="AF363" s="310"/>
      <c r="AG363" s="310"/>
      <c r="AH363" s="310"/>
      <c r="AI363" s="315"/>
      <c r="AJ363" s="140"/>
      <c r="AK363" s="140"/>
      <c r="AL363" s="140"/>
      <c r="AM363" s="140"/>
      <c r="AN363" s="140"/>
      <c r="AO363" s="140"/>
      <c r="AP363" s="140"/>
      <c r="AQ363" s="140"/>
      <c r="AR363" s="140"/>
      <c r="AS363" s="140"/>
      <c r="AT363" s="140"/>
      <c r="AU363" s="140"/>
      <c r="AV363" s="140"/>
      <c r="AW363" s="140"/>
      <c r="AX363" s="140"/>
      <c r="AY363" s="140"/>
      <c r="AZ363" s="140"/>
      <c r="BA363" s="140"/>
      <c r="BB363" s="140"/>
      <c r="BC363" s="140"/>
      <c r="BD363" s="140"/>
      <c r="BE363" s="315"/>
      <c r="BF363" s="315"/>
      <c r="BG363" s="315"/>
      <c r="BH363" s="315"/>
      <c r="BI363" s="315"/>
      <c r="BJ363" s="315"/>
      <c r="BK363" s="315"/>
      <c r="BL363" s="315"/>
      <c r="BM363" s="315"/>
      <c r="BN363" s="315"/>
      <c r="BO363" s="315"/>
      <c r="BP363" s="315"/>
      <c r="BQ363" s="315"/>
      <c r="BR363" s="315"/>
      <c r="BS363" s="315"/>
      <c r="BT363" s="315"/>
      <c r="BU363" s="315"/>
      <c r="BV363" s="315"/>
      <c r="BW363" s="315"/>
      <c r="BX363" s="315"/>
      <c r="BY363" s="315"/>
    </row>
    <row r="364" spans="1:77" customFormat="1" ht="12.75">
      <c r="A364" s="139"/>
      <c r="B364" s="139"/>
      <c r="C364" s="139"/>
      <c r="D364" s="139"/>
      <c r="E364" s="139"/>
      <c r="F364" s="139"/>
      <c r="G364" s="139"/>
      <c r="H364" s="139"/>
      <c r="I364" s="197"/>
      <c r="J364" s="139"/>
      <c r="K364" s="139"/>
      <c r="L364" s="742"/>
      <c r="M364" s="742"/>
      <c r="N364" s="139"/>
      <c r="O364" s="139"/>
      <c r="P364" s="139"/>
      <c r="Q364" s="139"/>
      <c r="R364" s="139"/>
      <c r="S364" s="140"/>
      <c r="T364" s="317"/>
      <c r="U364" s="316"/>
      <c r="V364" s="315"/>
      <c r="W364" s="310"/>
      <c r="X364" s="310"/>
      <c r="Y364" s="310"/>
      <c r="Z364" s="310"/>
      <c r="AA364" s="310"/>
      <c r="AB364" s="301"/>
      <c r="AC364" s="310"/>
      <c r="AD364" s="310"/>
      <c r="AE364" s="310"/>
      <c r="AF364" s="310"/>
      <c r="AG364" s="310"/>
      <c r="AH364" s="310"/>
      <c r="AI364" s="315"/>
      <c r="AJ364" s="140"/>
      <c r="AK364" s="140"/>
      <c r="AL364" s="140"/>
      <c r="AM364" s="140"/>
      <c r="AN364" s="140"/>
      <c r="AO364" s="140"/>
      <c r="AP364" s="140"/>
      <c r="AQ364" s="140"/>
      <c r="AR364" s="140"/>
      <c r="AS364" s="140"/>
      <c r="AT364" s="140"/>
      <c r="AU364" s="140"/>
      <c r="AV364" s="140"/>
      <c r="AW364" s="140"/>
      <c r="AX364" s="140"/>
      <c r="AY364" s="140"/>
      <c r="AZ364" s="140"/>
      <c r="BA364" s="140"/>
      <c r="BB364" s="140"/>
      <c r="BC364" s="140"/>
      <c r="BD364" s="140"/>
      <c r="BE364" s="315"/>
      <c r="BF364" s="315"/>
      <c r="BG364" s="315"/>
      <c r="BH364" s="315"/>
      <c r="BI364" s="315"/>
      <c r="BJ364" s="315"/>
      <c r="BK364" s="315"/>
      <c r="BL364" s="315"/>
      <c r="BM364" s="315"/>
      <c r="BN364" s="315"/>
      <c r="BO364" s="315"/>
      <c r="BP364" s="315"/>
      <c r="BQ364" s="315"/>
      <c r="BR364" s="315"/>
      <c r="BS364" s="315"/>
      <c r="BT364" s="315"/>
      <c r="BU364" s="315"/>
      <c r="BV364" s="315"/>
      <c r="BW364" s="315"/>
      <c r="BX364" s="315"/>
      <c r="BY364" s="315"/>
    </row>
    <row r="365" spans="1:77" customFormat="1" ht="12.75">
      <c r="A365" s="139"/>
      <c r="B365" s="139"/>
      <c r="C365" s="139"/>
      <c r="D365" s="139"/>
      <c r="E365" s="139"/>
      <c r="F365" s="139"/>
      <c r="G365" s="139"/>
      <c r="H365" s="139"/>
      <c r="I365" s="197"/>
      <c r="J365" s="139"/>
      <c r="K365" s="139"/>
      <c r="L365" s="742"/>
      <c r="M365" s="742"/>
      <c r="N365" s="139"/>
      <c r="O365" s="139"/>
      <c r="P365" s="139"/>
      <c r="Q365" s="139"/>
      <c r="R365" s="139"/>
      <c r="S365" s="140"/>
      <c r="T365" s="317"/>
      <c r="U365" s="316"/>
      <c r="V365" s="315"/>
      <c r="W365" s="310"/>
      <c r="X365" s="310"/>
      <c r="Y365" s="310"/>
      <c r="Z365" s="310"/>
      <c r="AA365" s="310"/>
      <c r="AB365" s="301"/>
      <c r="AC365" s="310"/>
      <c r="AD365" s="310"/>
      <c r="AE365" s="310"/>
      <c r="AF365" s="310"/>
      <c r="AG365" s="310"/>
      <c r="AH365" s="310"/>
      <c r="AI365" s="315"/>
      <c r="AJ365" s="140"/>
      <c r="AK365" s="140"/>
      <c r="AL365" s="140"/>
      <c r="AM365" s="140"/>
      <c r="AN365" s="140"/>
      <c r="AO365" s="140"/>
      <c r="AP365" s="140"/>
      <c r="AQ365" s="140"/>
      <c r="AR365" s="140"/>
      <c r="AS365" s="140"/>
      <c r="AT365" s="140"/>
      <c r="AU365" s="140"/>
      <c r="AV365" s="140"/>
      <c r="AW365" s="140"/>
      <c r="AX365" s="140"/>
      <c r="AY365" s="140"/>
      <c r="AZ365" s="140"/>
      <c r="BA365" s="140"/>
      <c r="BB365" s="140"/>
      <c r="BC365" s="140"/>
      <c r="BD365" s="140"/>
      <c r="BE365" s="315"/>
      <c r="BF365" s="315"/>
      <c r="BG365" s="315"/>
      <c r="BH365" s="315"/>
      <c r="BI365" s="315"/>
      <c r="BJ365" s="315"/>
      <c r="BK365" s="315"/>
      <c r="BL365" s="315"/>
      <c r="BM365" s="315"/>
      <c r="BN365" s="315"/>
      <c r="BO365" s="315"/>
      <c r="BP365" s="315"/>
      <c r="BQ365" s="315"/>
      <c r="BR365" s="315"/>
      <c r="BS365" s="315"/>
      <c r="BT365" s="315"/>
      <c r="BU365" s="315"/>
      <c r="BV365" s="315"/>
      <c r="BW365" s="315"/>
      <c r="BX365" s="315"/>
      <c r="BY365" s="315"/>
    </row>
    <row r="366" spans="1:77" customFormat="1" ht="12.75">
      <c r="A366" s="139"/>
      <c r="B366" s="139"/>
      <c r="C366" s="139"/>
      <c r="D366" s="139"/>
      <c r="E366" s="139"/>
      <c r="F366" s="139"/>
      <c r="G366" s="139"/>
      <c r="H366" s="139"/>
      <c r="I366" s="197"/>
      <c r="J366" s="139"/>
      <c r="K366" s="139"/>
      <c r="L366" s="742"/>
      <c r="M366" s="742"/>
      <c r="N366" s="139"/>
      <c r="O366" s="139"/>
      <c r="P366" s="139"/>
      <c r="Q366" s="139"/>
      <c r="R366" s="139"/>
      <c r="S366" s="140"/>
      <c r="T366" s="317"/>
      <c r="U366" s="316"/>
      <c r="V366" s="315"/>
      <c r="W366" s="310"/>
      <c r="X366" s="310"/>
      <c r="Y366" s="310"/>
      <c r="Z366" s="310"/>
      <c r="AA366" s="310"/>
      <c r="AB366" s="301"/>
      <c r="AC366" s="310"/>
      <c r="AD366" s="310"/>
      <c r="AE366" s="310"/>
      <c r="AF366" s="310"/>
      <c r="AG366" s="310"/>
      <c r="AH366" s="310"/>
      <c r="AI366" s="315"/>
      <c r="AJ366" s="140"/>
      <c r="AK366" s="140"/>
      <c r="AL366" s="140"/>
      <c r="AM366" s="140"/>
      <c r="AN366" s="140"/>
      <c r="AO366" s="140"/>
      <c r="AP366" s="140"/>
      <c r="AQ366" s="140"/>
      <c r="AR366" s="140"/>
      <c r="AS366" s="140"/>
      <c r="AT366" s="140"/>
      <c r="AU366" s="140"/>
      <c r="AV366" s="140"/>
      <c r="AW366" s="140"/>
      <c r="AX366" s="140"/>
      <c r="AY366" s="140"/>
      <c r="AZ366" s="140"/>
      <c r="BA366" s="140"/>
      <c r="BB366" s="140"/>
      <c r="BC366" s="140"/>
      <c r="BD366" s="140"/>
      <c r="BE366" s="315"/>
      <c r="BF366" s="315"/>
      <c r="BG366" s="315"/>
      <c r="BH366" s="315"/>
      <c r="BI366" s="315"/>
      <c r="BJ366" s="315"/>
      <c r="BK366" s="315"/>
      <c r="BL366" s="315"/>
      <c r="BM366" s="315"/>
      <c r="BN366" s="315"/>
      <c r="BO366" s="315"/>
      <c r="BP366" s="315"/>
      <c r="BQ366" s="315"/>
      <c r="BR366" s="315"/>
      <c r="BS366" s="315"/>
      <c r="BT366" s="315"/>
      <c r="BU366" s="315"/>
      <c r="BV366" s="315"/>
      <c r="BW366" s="315"/>
      <c r="BX366" s="315"/>
      <c r="BY366" s="315"/>
    </row>
    <row r="367" spans="1:77" customFormat="1" ht="12.75">
      <c r="A367" s="139"/>
      <c r="B367" s="139"/>
      <c r="C367" s="139"/>
      <c r="D367" s="139"/>
      <c r="E367" s="139"/>
      <c r="F367" s="139"/>
      <c r="G367" s="139"/>
      <c r="H367" s="139"/>
      <c r="I367" s="197"/>
      <c r="J367" s="139"/>
      <c r="K367" s="139"/>
      <c r="L367" s="742"/>
      <c r="M367" s="742"/>
      <c r="N367" s="139"/>
      <c r="O367" s="139"/>
      <c r="P367" s="139"/>
      <c r="Q367" s="139"/>
      <c r="R367" s="139"/>
      <c r="S367" s="140"/>
      <c r="T367" s="317"/>
      <c r="U367" s="316"/>
      <c r="V367" s="315"/>
      <c r="W367" s="310"/>
      <c r="X367" s="310"/>
      <c r="Y367" s="310"/>
      <c r="Z367" s="310"/>
      <c r="AA367" s="310"/>
      <c r="AB367" s="301"/>
      <c r="AC367" s="310"/>
      <c r="AD367" s="310"/>
      <c r="AE367" s="310"/>
      <c r="AF367" s="310"/>
      <c r="AG367" s="310"/>
      <c r="AH367" s="310"/>
      <c r="AI367" s="315"/>
      <c r="AJ367" s="140"/>
      <c r="AK367" s="140"/>
      <c r="AL367" s="140"/>
      <c r="AM367" s="140"/>
      <c r="AN367" s="140"/>
      <c r="AO367" s="140"/>
      <c r="AP367" s="140"/>
      <c r="AQ367" s="140"/>
      <c r="AR367" s="140"/>
      <c r="AS367" s="140"/>
      <c r="AT367" s="140"/>
      <c r="AU367" s="140"/>
      <c r="AV367" s="140"/>
      <c r="AW367" s="140"/>
      <c r="AX367" s="140"/>
      <c r="AY367" s="140"/>
      <c r="AZ367" s="140"/>
      <c r="BA367" s="140"/>
      <c r="BB367" s="140"/>
      <c r="BC367" s="140"/>
      <c r="BD367" s="140"/>
      <c r="BE367" s="315"/>
      <c r="BF367" s="315"/>
      <c r="BG367" s="315"/>
      <c r="BH367" s="315"/>
      <c r="BI367" s="315"/>
      <c r="BJ367" s="315"/>
      <c r="BK367" s="315"/>
      <c r="BL367" s="315"/>
      <c r="BM367" s="315"/>
      <c r="BN367" s="315"/>
      <c r="BO367" s="315"/>
      <c r="BP367" s="315"/>
      <c r="BQ367" s="315"/>
      <c r="BR367" s="315"/>
      <c r="BS367" s="315"/>
      <c r="BT367" s="315"/>
      <c r="BU367" s="315"/>
      <c r="BV367" s="315"/>
      <c r="BW367" s="315"/>
      <c r="BX367" s="315"/>
      <c r="BY367" s="315"/>
    </row>
    <row r="368" spans="1:77" customFormat="1" ht="12.75">
      <c r="A368" s="139"/>
      <c r="B368" s="139"/>
      <c r="C368" s="139"/>
      <c r="D368" s="139"/>
      <c r="E368" s="139"/>
      <c r="F368" s="139"/>
      <c r="G368" s="139"/>
      <c r="H368" s="139"/>
      <c r="I368" s="197"/>
      <c r="J368" s="139"/>
      <c r="K368" s="139"/>
      <c r="L368" s="742"/>
      <c r="M368" s="742"/>
      <c r="N368" s="139"/>
      <c r="O368" s="139"/>
      <c r="P368" s="139"/>
      <c r="Q368" s="139"/>
      <c r="R368" s="139"/>
      <c r="S368" s="140"/>
      <c r="T368" s="317"/>
      <c r="U368" s="316"/>
      <c r="V368" s="315"/>
      <c r="W368" s="310"/>
      <c r="X368" s="310"/>
      <c r="Y368" s="310"/>
      <c r="Z368" s="310"/>
      <c r="AA368" s="310"/>
      <c r="AB368" s="301"/>
      <c r="AC368" s="310"/>
      <c r="AD368" s="310"/>
      <c r="AE368" s="310"/>
      <c r="AF368" s="310"/>
      <c r="AG368" s="310"/>
      <c r="AH368" s="310"/>
      <c r="AI368" s="315"/>
      <c r="AJ368" s="140"/>
      <c r="AK368" s="140"/>
      <c r="AL368" s="140"/>
      <c r="AM368" s="140"/>
      <c r="AN368" s="140"/>
      <c r="AO368" s="140"/>
      <c r="AP368" s="140"/>
      <c r="AQ368" s="140"/>
      <c r="AR368" s="140"/>
      <c r="AS368" s="140"/>
      <c r="AT368" s="140"/>
      <c r="AU368" s="140"/>
      <c r="AV368" s="140"/>
      <c r="AW368" s="140"/>
      <c r="AX368" s="140"/>
      <c r="AY368" s="140"/>
      <c r="AZ368" s="140"/>
      <c r="BA368" s="140"/>
      <c r="BB368" s="140"/>
      <c r="BC368" s="140"/>
      <c r="BD368" s="140"/>
      <c r="BE368" s="315"/>
      <c r="BF368" s="315"/>
      <c r="BG368" s="315"/>
      <c r="BH368" s="315"/>
      <c r="BI368" s="315"/>
      <c r="BJ368" s="315"/>
      <c r="BK368" s="315"/>
      <c r="BL368" s="315"/>
      <c r="BM368" s="315"/>
      <c r="BN368" s="315"/>
      <c r="BO368" s="315"/>
      <c r="BP368" s="315"/>
      <c r="BQ368" s="315"/>
      <c r="BR368" s="315"/>
      <c r="BS368" s="315"/>
      <c r="BT368" s="315"/>
      <c r="BU368" s="315"/>
      <c r="BV368" s="315"/>
      <c r="BW368" s="315"/>
      <c r="BX368" s="315"/>
      <c r="BY368" s="315"/>
    </row>
    <row r="369" spans="1:77" customFormat="1" ht="12.75">
      <c r="A369" s="139"/>
      <c r="B369" s="139"/>
      <c r="C369" s="139"/>
      <c r="D369" s="139"/>
      <c r="E369" s="139"/>
      <c r="F369" s="139"/>
      <c r="G369" s="139"/>
      <c r="H369" s="139"/>
      <c r="I369" s="197"/>
      <c r="J369" s="139"/>
      <c r="K369" s="139"/>
      <c r="L369" s="742"/>
      <c r="M369" s="742"/>
      <c r="N369" s="139"/>
      <c r="O369" s="139"/>
      <c r="P369" s="139"/>
      <c r="Q369" s="139"/>
      <c r="R369" s="139"/>
      <c r="S369" s="140"/>
      <c r="T369" s="317"/>
      <c r="U369" s="316"/>
      <c r="V369" s="315"/>
      <c r="W369" s="310"/>
      <c r="X369" s="310"/>
      <c r="Y369" s="310"/>
      <c r="Z369" s="310"/>
      <c r="AA369" s="310"/>
      <c r="AB369" s="301"/>
      <c r="AC369" s="310"/>
      <c r="AD369" s="310"/>
      <c r="AE369" s="310"/>
      <c r="AF369" s="310"/>
      <c r="AG369" s="310"/>
      <c r="AH369" s="310"/>
      <c r="AI369" s="315"/>
      <c r="AJ369" s="140"/>
      <c r="AK369" s="140"/>
      <c r="AL369" s="140"/>
      <c r="AM369" s="140"/>
      <c r="AN369" s="140"/>
      <c r="AO369" s="140"/>
      <c r="AP369" s="140"/>
      <c r="AQ369" s="140"/>
      <c r="AR369" s="140"/>
      <c r="AS369" s="140"/>
      <c r="AT369" s="140"/>
      <c r="AU369" s="140"/>
      <c r="AV369" s="140"/>
      <c r="AW369" s="140"/>
      <c r="AX369" s="140"/>
      <c r="AY369" s="140"/>
      <c r="AZ369" s="140"/>
      <c r="BA369" s="140"/>
      <c r="BB369" s="140"/>
      <c r="BC369" s="140"/>
      <c r="BD369" s="140"/>
      <c r="BE369" s="315"/>
      <c r="BF369" s="315"/>
      <c r="BG369" s="315"/>
      <c r="BH369" s="315"/>
      <c r="BI369" s="315"/>
      <c r="BJ369" s="315"/>
      <c r="BK369" s="315"/>
      <c r="BL369" s="315"/>
      <c r="BM369" s="315"/>
      <c r="BN369" s="315"/>
      <c r="BO369" s="315"/>
      <c r="BP369" s="315"/>
      <c r="BQ369" s="315"/>
      <c r="BR369" s="315"/>
      <c r="BS369" s="315"/>
      <c r="BT369" s="315"/>
      <c r="BU369" s="315"/>
      <c r="BV369" s="315"/>
      <c r="BW369" s="315"/>
      <c r="BX369" s="315"/>
      <c r="BY369" s="315"/>
    </row>
    <row r="370" spans="1:77" customFormat="1" ht="12.75">
      <c r="A370" s="139"/>
      <c r="B370" s="139"/>
      <c r="C370" s="139"/>
      <c r="D370" s="139"/>
      <c r="E370" s="139"/>
      <c r="F370" s="139"/>
      <c r="G370" s="139"/>
      <c r="H370" s="139"/>
      <c r="I370" s="197"/>
      <c r="J370" s="139"/>
      <c r="K370" s="139"/>
      <c r="L370" s="742"/>
      <c r="M370" s="742"/>
      <c r="N370" s="139"/>
      <c r="O370" s="139"/>
      <c r="P370" s="139"/>
      <c r="Q370" s="139"/>
      <c r="R370" s="139"/>
      <c r="S370" s="140"/>
      <c r="T370" s="317"/>
      <c r="U370" s="316"/>
      <c r="V370" s="315"/>
      <c r="W370" s="310"/>
      <c r="X370" s="310"/>
      <c r="Y370" s="310"/>
      <c r="Z370" s="310"/>
      <c r="AA370" s="310"/>
      <c r="AB370" s="301"/>
      <c r="AC370" s="310"/>
      <c r="AD370" s="310"/>
      <c r="AE370" s="310"/>
      <c r="AF370" s="310"/>
      <c r="AG370" s="310"/>
      <c r="AH370" s="310"/>
      <c r="AI370" s="315"/>
      <c r="AJ370" s="140"/>
      <c r="AK370" s="140"/>
      <c r="AL370" s="140"/>
      <c r="AM370" s="140"/>
      <c r="AN370" s="140"/>
      <c r="AO370" s="140"/>
      <c r="AP370" s="140"/>
      <c r="AQ370" s="140"/>
      <c r="AR370" s="140"/>
      <c r="AS370" s="140"/>
      <c r="AT370" s="140"/>
      <c r="AU370" s="140"/>
      <c r="AV370" s="140"/>
      <c r="AW370" s="140"/>
      <c r="AX370" s="140"/>
      <c r="AY370" s="140"/>
      <c r="AZ370" s="140"/>
      <c r="BA370" s="140"/>
      <c r="BB370" s="140"/>
      <c r="BC370" s="140"/>
      <c r="BD370" s="140"/>
      <c r="BE370" s="315"/>
      <c r="BF370" s="315"/>
      <c r="BG370" s="315"/>
      <c r="BH370" s="315"/>
      <c r="BI370" s="315"/>
      <c r="BJ370" s="315"/>
      <c r="BK370" s="315"/>
      <c r="BL370" s="315"/>
      <c r="BM370" s="315"/>
      <c r="BN370" s="315"/>
      <c r="BO370" s="315"/>
      <c r="BP370" s="315"/>
      <c r="BQ370" s="315"/>
      <c r="BR370" s="315"/>
      <c r="BS370" s="315"/>
      <c r="BT370" s="315"/>
      <c r="BU370" s="315"/>
      <c r="BV370" s="315"/>
      <c r="BW370" s="315"/>
      <c r="BX370" s="315"/>
      <c r="BY370" s="315"/>
    </row>
    <row r="371" spans="1:77" customFormat="1" ht="12.75">
      <c r="A371" s="139"/>
      <c r="B371" s="139"/>
      <c r="C371" s="139"/>
      <c r="D371" s="139"/>
      <c r="E371" s="139"/>
      <c r="F371" s="139"/>
      <c r="G371" s="139"/>
      <c r="H371" s="139"/>
      <c r="I371" s="197"/>
      <c r="J371" s="139"/>
      <c r="K371" s="139"/>
      <c r="L371" s="742"/>
      <c r="M371" s="742"/>
      <c r="N371" s="139"/>
      <c r="O371" s="139"/>
      <c r="P371" s="139"/>
      <c r="Q371" s="139"/>
      <c r="R371" s="139"/>
      <c r="S371" s="140"/>
      <c r="T371" s="317"/>
      <c r="U371" s="316"/>
      <c r="V371" s="315"/>
      <c r="W371" s="310"/>
      <c r="X371" s="310"/>
      <c r="Y371" s="310"/>
      <c r="Z371" s="310"/>
      <c r="AA371" s="310"/>
      <c r="AB371" s="301"/>
      <c r="AC371" s="310"/>
      <c r="AD371" s="310"/>
      <c r="AE371" s="310"/>
      <c r="AF371" s="310"/>
      <c r="AG371" s="310"/>
      <c r="AH371" s="310"/>
      <c r="AI371" s="315"/>
      <c r="AJ371" s="140"/>
      <c r="AK371" s="140"/>
      <c r="AL371" s="140"/>
      <c r="AM371" s="140"/>
      <c r="AN371" s="140"/>
      <c r="AO371" s="140"/>
      <c r="AP371" s="140"/>
      <c r="AQ371" s="140"/>
      <c r="AR371" s="140"/>
      <c r="AS371" s="140"/>
      <c r="AT371" s="140"/>
      <c r="AU371" s="140"/>
      <c r="AV371" s="140"/>
      <c r="AW371" s="140"/>
      <c r="AX371" s="140"/>
      <c r="AY371" s="140"/>
      <c r="AZ371" s="140"/>
      <c r="BA371" s="140"/>
      <c r="BB371" s="140"/>
      <c r="BC371" s="140"/>
      <c r="BD371" s="140"/>
      <c r="BE371" s="315"/>
      <c r="BF371" s="315"/>
      <c r="BG371" s="315"/>
      <c r="BH371" s="315"/>
      <c r="BI371" s="315"/>
      <c r="BJ371" s="315"/>
      <c r="BK371" s="315"/>
      <c r="BL371" s="315"/>
      <c r="BM371" s="315"/>
      <c r="BN371" s="315"/>
      <c r="BO371" s="315"/>
      <c r="BP371" s="315"/>
      <c r="BQ371" s="315"/>
      <c r="BR371" s="315"/>
      <c r="BS371" s="315"/>
      <c r="BT371" s="315"/>
      <c r="BU371" s="315"/>
      <c r="BV371" s="315"/>
      <c r="BW371" s="315"/>
      <c r="BX371" s="315"/>
      <c r="BY371" s="315"/>
    </row>
    <row r="372" spans="1:77" customFormat="1" ht="12.75">
      <c r="A372" s="139"/>
      <c r="B372" s="139"/>
      <c r="C372" s="139"/>
      <c r="D372" s="139"/>
      <c r="E372" s="139"/>
      <c r="F372" s="139"/>
      <c r="G372" s="139"/>
      <c r="H372" s="139"/>
      <c r="I372" s="197"/>
      <c r="J372" s="139"/>
      <c r="K372" s="139"/>
      <c r="L372" s="742"/>
      <c r="M372" s="742"/>
      <c r="N372" s="139"/>
      <c r="O372" s="139"/>
      <c r="P372" s="139"/>
      <c r="Q372" s="139"/>
      <c r="R372" s="139"/>
      <c r="S372" s="140"/>
      <c r="T372" s="317"/>
      <c r="U372" s="316"/>
      <c r="V372" s="315"/>
      <c r="W372" s="310"/>
      <c r="X372" s="310"/>
      <c r="Y372" s="310"/>
      <c r="Z372" s="310"/>
      <c r="AA372" s="310"/>
      <c r="AB372" s="301"/>
      <c r="AC372" s="310"/>
      <c r="AD372" s="310"/>
      <c r="AE372" s="310"/>
      <c r="AF372" s="310"/>
      <c r="AG372" s="310"/>
      <c r="AH372" s="310"/>
      <c r="AI372" s="315"/>
      <c r="AJ372" s="140"/>
      <c r="AK372" s="140"/>
      <c r="AL372" s="140"/>
      <c r="AM372" s="140"/>
      <c r="AN372" s="140"/>
      <c r="AO372" s="140"/>
      <c r="AP372" s="140"/>
      <c r="AQ372" s="140"/>
      <c r="AR372" s="140"/>
      <c r="AS372" s="140"/>
      <c r="AT372" s="140"/>
      <c r="AU372" s="140"/>
      <c r="AV372" s="140"/>
      <c r="AW372" s="140"/>
      <c r="AX372" s="140"/>
      <c r="AY372" s="140"/>
      <c r="AZ372" s="140"/>
      <c r="BA372" s="140"/>
      <c r="BB372" s="140"/>
      <c r="BC372" s="140"/>
      <c r="BD372" s="140"/>
      <c r="BE372" s="315"/>
      <c r="BF372" s="315"/>
      <c r="BG372" s="315"/>
      <c r="BH372" s="315"/>
      <c r="BI372" s="315"/>
      <c r="BJ372" s="315"/>
      <c r="BK372" s="315"/>
      <c r="BL372" s="315"/>
      <c r="BM372" s="315"/>
      <c r="BN372" s="315"/>
      <c r="BO372" s="315"/>
      <c r="BP372" s="315"/>
      <c r="BQ372" s="315"/>
      <c r="BR372" s="315"/>
      <c r="BS372" s="315"/>
      <c r="BT372" s="315"/>
      <c r="BU372" s="315"/>
      <c r="BV372" s="315"/>
      <c r="BW372" s="315"/>
      <c r="BX372" s="315"/>
      <c r="BY372" s="315"/>
    </row>
    <row r="373" spans="1:77" customFormat="1" ht="12.75">
      <c r="A373" s="139"/>
      <c r="B373" s="139"/>
      <c r="C373" s="139"/>
      <c r="D373" s="139"/>
      <c r="E373" s="139"/>
      <c r="F373" s="139"/>
      <c r="G373" s="139"/>
      <c r="H373" s="139"/>
      <c r="I373" s="197"/>
      <c r="J373" s="139"/>
      <c r="K373" s="139"/>
      <c r="L373" s="742"/>
      <c r="M373" s="742"/>
      <c r="N373" s="139"/>
      <c r="O373" s="139"/>
      <c r="P373" s="139"/>
      <c r="Q373" s="139"/>
      <c r="R373" s="139"/>
      <c r="S373" s="140"/>
      <c r="T373" s="317"/>
      <c r="U373" s="316"/>
      <c r="V373" s="315"/>
      <c r="W373" s="310"/>
      <c r="X373" s="310"/>
      <c r="Y373" s="310"/>
      <c r="Z373" s="310"/>
      <c r="AA373" s="310"/>
      <c r="AB373" s="301"/>
      <c r="AC373" s="310"/>
      <c r="AD373" s="310"/>
      <c r="AE373" s="310"/>
      <c r="AF373" s="310"/>
      <c r="AG373" s="310"/>
      <c r="AH373" s="310"/>
      <c r="AI373" s="315"/>
      <c r="AJ373" s="140"/>
      <c r="AK373" s="140"/>
      <c r="AL373" s="140"/>
      <c r="AM373" s="140"/>
      <c r="AN373" s="140"/>
      <c r="AO373" s="140"/>
      <c r="AP373" s="140"/>
      <c r="AQ373" s="140"/>
      <c r="AR373" s="140"/>
      <c r="AS373" s="140"/>
      <c r="AT373" s="140"/>
      <c r="AU373" s="140"/>
      <c r="AV373" s="140"/>
      <c r="AW373" s="140"/>
      <c r="AX373" s="140"/>
      <c r="AY373" s="140"/>
      <c r="AZ373" s="140"/>
      <c r="BA373" s="140"/>
      <c r="BB373" s="140"/>
      <c r="BC373" s="140"/>
      <c r="BD373" s="140"/>
      <c r="BE373" s="315"/>
      <c r="BF373" s="315"/>
      <c r="BG373" s="315"/>
      <c r="BH373" s="315"/>
      <c r="BI373" s="315"/>
      <c r="BJ373" s="315"/>
      <c r="BK373" s="315"/>
      <c r="BL373" s="315"/>
      <c r="BM373" s="315"/>
      <c r="BN373" s="315"/>
      <c r="BO373" s="315"/>
      <c r="BP373" s="315"/>
      <c r="BQ373" s="315"/>
      <c r="BR373" s="315"/>
      <c r="BS373" s="315"/>
      <c r="BT373" s="315"/>
      <c r="BU373" s="315"/>
      <c r="BV373" s="315"/>
      <c r="BW373" s="315"/>
      <c r="BX373" s="315"/>
      <c r="BY373" s="315"/>
    </row>
    <row r="374" spans="1:77" customFormat="1" ht="12.75">
      <c r="A374" s="139"/>
      <c r="B374" s="139"/>
      <c r="C374" s="139"/>
      <c r="D374" s="139"/>
      <c r="E374" s="139"/>
      <c r="F374" s="139"/>
      <c r="G374" s="139"/>
      <c r="H374" s="139"/>
      <c r="I374" s="197"/>
      <c r="J374" s="139"/>
      <c r="K374" s="139"/>
      <c r="L374" s="742"/>
      <c r="M374" s="742"/>
      <c r="N374" s="139"/>
      <c r="O374" s="139"/>
      <c r="P374" s="139"/>
      <c r="Q374" s="139"/>
      <c r="R374" s="139"/>
      <c r="S374" s="140"/>
      <c r="T374" s="317"/>
      <c r="U374" s="316"/>
      <c r="V374" s="315"/>
      <c r="W374" s="310"/>
      <c r="X374" s="310"/>
      <c r="Y374" s="310"/>
      <c r="Z374" s="310"/>
      <c r="AA374" s="310"/>
      <c r="AB374" s="301"/>
      <c r="AC374" s="310"/>
      <c r="AD374" s="310"/>
      <c r="AE374" s="310"/>
      <c r="AF374" s="310"/>
      <c r="AG374" s="310"/>
      <c r="AH374" s="310"/>
      <c r="AI374" s="315"/>
      <c r="AJ374" s="140"/>
      <c r="AK374" s="140"/>
      <c r="AL374" s="140"/>
      <c r="AM374" s="140"/>
      <c r="AN374" s="140"/>
      <c r="AO374" s="140"/>
      <c r="AP374" s="140"/>
      <c r="AQ374" s="140"/>
      <c r="AR374" s="140"/>
      <c r="AS374" s="140"/>
      <c r="AT374" s="140"/>
      <c r="AU374" s="140"/>
      <c r="AV374" s="140"/>
      <c r="AW374" s="140"/>
      <c r="AX374" s="140"/>
      <c r="AY374" s="140"/>
      <c r="AZ374" s="140"/>
      <c r="BA374" s="140"/>
      <c r="BB374" s="140"/>
      <c r="BC374" s="140"/>
      <c r="BD374" s="140"/>
      <c r="BE374" s="315"/>
      <c r="BF374" s="315"/>
      <c r="BG374" s="315"/>
      <c r="BH374" s="315"/>
      <c r="BI374" s="315"/>
      <c r="BJ374" s="315"/>
      <c r="BK374" s="315"/>
      <c r="BL374" s="315"/>
      <c r="BM374" s="315"/>
      <c r="BN374" s="315"/>
      <c r="BO374" s="315"/>
      <c r="BP374" s="315"/>
      <c r="BQ374" s="315"/>
      <c r="BR374" s="315"/>
      <c r="BS374" s="315"/>
      <c r="BT374" s="315"/>
      <c r="BU374" s="315"/>
      <c r="BV374" s="315"/>
      <c r="BW374" s="315"/>
      <c r="BX374" s="315"/>
      <c r="BY374" s="315"/>
    </row>
    <row r="375" spans="1:77" customFormat="1" ht="12.75">
      <c r="A375" s="139"/>
      <c r="B375" s="139"/>
      <c r="C375" s="139"/>
      <c r="D375" s="139"/>
      <c r="E375" s="139"/>
      <c r="F375" s="139"/>
      <c r="G375" s="139"/>
      <c r="H375" s="139"/>
      <c r="I375" s="197"/>
      <c r="J375" s="139"/>
      <c r="K375" s="139"/>
      <c r="L375" s="742"/>
      <c r="M375" s="742"/>
      <c r="N375" s="139"/>
      <c r="O375" s="139"/>
      <c r="P375" s="139"/>
      <c r="Q375" s="139"/>
      <c r="R375" s="139"/>
      <c r="S375" s="140"/>
      <c r="T375" s="317"/>
      <c r="U375" s="316"/>
      <c r="V375" s="315"/>
      <c r="W375" s="310"/>
      <c r="X375" s="310"/>
      <c r="Y375" s="310"/>
      <c r="Z375" s="310"/>
      <c r="AA375" s="310"/>
      <c r="AB375" s="301"/>
      <c r="AC375" s="310"/>
      <c r="AD375" s="310"/>
      <c r="AE375" s="310"/>
      <c r="AF375" s="310"/>
      <c r="AG375" s="310"/>
      <c r="AH375" s="310"/>
      <c r="AI375" s="315"/>
      <c r="AJ375" s="140"/>
      <c r="AK375" s="140"/>
      <c r="AL375" s="140"/>
      <c r="AM375" s="140"/>
      <c r="AN375" s="140"/>
      <c r="AO375" s="140"/>
      <c r="AP375" s="140"/>
      <c r="AQ375" s="140"/>
      <c r="AR375" s="140"/>
      <c r="AS375" s="140"/>
      <c r="AT375" s="140"/>
      <c r="AU375" s="140"/>
      <c r="AV375" s="140"/>
      <c r="AW375" s="140"/>
      <c r="AX375" s="140"/>
      <c r="AY375" s="140"/>
      <c r="AZ375" s="140"/>
      <c r="BA375" s="140"/>
      <c r="BB375" s="140"/>
      <c r="BC375" s="140"/>
      <c r="BD375" s="140"/>
      <c r="BE375" s="315"/>
      <c r="BF375" s="315"/>
      <c r="BG375" s="315"/>
      <c r="BH375" s="315"/>
      <c r="BI375" s="315"/>
      <c r="BJ375" s="315"/>
      <c r="BK375" s="315"/>
      <c r="BL375" s="315"/>
      <c r="BM375" s="315"/>
      <c r="BN375" s="315"/>
      <c r="BO375" s="315"/>
      <c r="BP375" s="315"/>
      <c r="BQ375" s="315"/>
      <c r="BR375" s="315"/>
      <c r="BS375" s="315"/>
      <c r="BT375" s="315"/>
      <c r="BU375" s="315"/>
      <c r="BV375" s="315"/>
      <c r="BW375" s="315"/>
      <c r="BX375" s="315"/>
      <c r="BY375" s="315"/>
    </row>
    <row r="376" spans="1:77" customFormat="1" ht="12.75">
      <c r="A376" s="139"/>
      <c r="B376" s="139"/>
      <c r="C376" s="139"/>
      <c r="D376" s="139"/>
      <c r="E376" s="139"/>
      <c r="F376" s="139"/>
      <c r="G376" s="139"/>
      <c r="H376" s="139"/>
      <c r="I376" s="197"/>
      <c r="J376" s="139"/>
      <c r="K376" s="139"/>
      <c r="L376" s="742"/>
      <c r="M376" s="742"/>
      <c r="N376" s="139"/>
      <c r="O376" s="139"/>
      <c r="P376" s="139"/>
      <c r="Q376" s="139"/>
      <c r="R376" s="139"/>
      <c r="S376" s="140"/>
      <c r="T376" s="317"/>
      <c r="U376" s="316"/>
      <c r="V376" s="315"/>
      <c r="W376" s="310"/>
      <c r="X376" s="310"/>
      <c r="Y376" s="310"/>
      <c r="Z376" s="310"/>
      <c r="AA376" s="310"/>
      <c r="AB376" s="301"/>
      <c r="AC376" s="310"/>
      <c r="AD376" s="310"/>
      <c r="AE376" s="310"/>
      <c r="AF376" s="310"/>
      <c r="AG376" s="310"/>
      <c r="AH376" s="310"/>
      <c r="AI376" s="315"/>
      <c r="AJ376" s="140"/>
      <c r="AK376" s="140"/>
      <c r="AL376" s="140"/>
      <c r="AM376" s="140"/>
      <c r="AN376" s="140"/>
      <c r="AO376" s="140"/>
      <c r="AP376" s="140"/>
      <c r="AQ376" s="140"/>
      <c r="AR376" s="140"/>
      <c r="AS376" s="140"/>
      <c r="AT376" s="140"/>
      <c r="AU376" s="140"/>
      <c r="AV376" s="140"/>
      <c r="AW376" s="140"/>
      <c r="AX376" s="140"/>
      <c r="AY376" s="140"/>
      <c r="AZ376" s="140"/>
      <c r="BA376" s="140"/>
      <c r="BB376" s="140"/>
      <c r="BC376" s="140"/>
      <c r="BD376" s="140"/>
      <c r="BE376" s="315"/>
      <c r="BF376" s="315"/>
      <c r="BG376" s="315"/>
      <c r="BH376" s="315"/>
      <c r="BI376" s="315"/>
      <c r="BJ376" s="315"/>
      <c r="BK376" s="315"/>
      <c r="BL376" s="315"/>
      <c r="BM376" s="315"/>
      <c r="BN376" s="315"/>
      <c r="BO376" s="315"/>
      <c r="BP376" s="315"/>
      <c r="BQ376" s="315"/>
      <c r="BR376" s="315"/>
      <c r="BS376" s="315"/>
      <c r="BT376" s="315"/>
      <c r="BU376" s="315"/>
      <c r="BV376" s="315"/>
      <c r="BW376" s="315"/>
      <c r="BX376" s="315"/>
      <c r="BY376" s="315"/>
    </row>
    <row r="377" spans="1:77" customFormat="1" ht="12.75">
      <c r="A377" s="139"/>
      <c r="B377" s="139"/>
      <c r="C377" s="139"/>
      <c r="D377" s="139"/>
      <c r="E377" s="139"/>
      <c r="F377" s="139"/>
      <c r="G377" s="139"/>
      <c r="H377" s="139"/>
      <c r="I377" s="197"/>
      <c r="J377" s="139"/>
      <c r="K377" s="139"/>
      <c r="L377" s="742"/>
      <c r="M377" s="742"/>
      <c r="N377" s="139"/>
      <c r="O377" s="139"/>
      <c r="P377" s="139"/>
      <c r="Q377" s="139"/>
      <c r="R377" s="139"/>
      <c r="S377" s="140"/>
      <c r="T377" s="317"/>
      <c r="U377" s="316"/>
      <c r="V377" s="315"/>
      <c r="W377" s="310"/>
      <c r="X377" s="310"/>
      <c r="Y377" s="310"/>
      <c r="Z377" s="310"/>
      <c r="AA377" s="310"/>
      <c r="AB377" s="301"/>
      <c r="AC377" s="310"/>
      <c r="AD377" s="310"/>
      <c r="AE377" s="310"/>
      <c r="AF377" s="310"/>
      <c r="AG377" s="310"/>
      <c r="AH377" s="310"/>
      <c r="AI377" s="315"/>
      <c r="AJ377" s="140"/>
      <c r="AK377" s="140"/>
      <c r="AL377" s="140"/>
      <c r="AM377" s="140"/>
      <c r="AN377" s="140"/>
      <c r="AO377" s="140"/>
      <c r="AP377" s="140"/>
      <c r="AQ377" s="140"/>
      <c r="AR377" s="140"/>
      <c r="AS377" s="140"/>
      <c r="AT377" s="140"/>
      <c r="AU377" s="140"/>
      <c r="AV377" s="140"/>
      <c r="AW377" s="140"/>
      <c r="AX377" s="140"/>
      <c r="AY377" s="140"/>
      <c r="AZ377" s="140"/>
      <c r="BA377" s="140"/>
      <c r="BB377" s="140"/>
      <c r="BC377" s="140"/>
      <c r="BD377" s="140"/>
      <c r="BE377" s="315"/>
      <c r="BF377" s="315"/>
      <c r="BG377" s="315"/>
      <c r="BH377" s="315"/>
      <c r="BI377" s="315"/>
      <c r="BJ377" s="315"/>
      <c r="BK377" s="315"/>
      <c r="BL377" s="315"/>
      <c r="BM377" s="315"/>
      <c r="BN377" s="315"/>
      <c r="BO377" s="315"/>
      <c r="BP377" s="315"/>
      <c r="BQ377" s="315"/>
      <c r="BR377" s="315"/>
      <c r="BS377" s="315"/>
      <c r="BT377" s="315"/>
      <c r="BU377" s="315"/>
      <c r="BV377" s="315"/>
      <c r="BW377" s="315"/>
      <c r="BX377" s="315"/>
      <c r="BY377" s="315"/>
    </row>
    <row r="378" spans="1:77" customFormat="1" ht="12.75">
      <c r="A378" s="139"/>
      <c r="B378" s="139"/>
      <c r="C378" s="139"/>
      <c r="D378" s="139"/>
      <c r="E378" s="139"/>
      <c r="F378" s="139"/>
      <c r="G378" s="139"/>
      <c r="H378" s="139"/>
      <c r="I378" s="197"/>
      <c r="J378" s="139"/>
      <c r="K378" s="139"/>
      <c r="L378" s="742"/>
      <c r="M378" s="742"/>
      <c r="N378" s="139"/>
      <c r="O378" s="139"/>
      <c r="P378" s="139"/>
      <c r="Q378" s="139"/>
      <c r="R378" s="139"/>
      <c r="S378" s="140"/>
      <c r="T378" s="317"/>
      <c r="U378" s="316"/>
      <c r="V378" s="315"/>
      <c r="W378" s="310"/>
      <c r="X378" s="310"/>
      <c r="Y378" s="310"/>
      <c r="Z378" s="310"/>
      <c r="AA378" s="310"/>
      <c r="AB378" s="301"/>
      <c r="AC378" s="310"/>
      <c r="AD378" s="310"/>
      <c r="AE378" s="310"/>
      <c r="AF378" s="310"/>
      <c r="AG378" s="310"/>
      <c r="AH378" s="310"/>
      <c r="AI378" s="315"/>
      <c r="AJ378" s="140"/>
      <c r="AK378" s="140"/>
      <c r="AL378" s="140"/>
      <c r="AM378" s="140"/>
      <c r="AN378" s="140"/>
      <c r="AO378" s="140"/>
      <c r="AP378" s="140"/>
      <c r="AQ378" s="140"/>
      <c r="AR378" s="140"/>
      <c r="AS378" s="140"/>
      <c r="AT378" s="140"/>
      <c r="AU378" s="140"/>
      <c r="AV378" s="140"/>
      <c r="AW378" s="140"/>
      <c r="AX378" s="140"/>
      <c r="AY378" s="140"/>
      <c r="AZ378" s="140"/>
      <c r="BA378" s="140"/>
      <c r="BB378" s="140"/>
      <c r="BC378" s="140"/>
      <c r="BD378" s="140"/>
      <c r="BE378" s="315"/>
      <c r="BF378" s="315"/>
      <c r="BG378" s="315"/>
      <c r="BH378" s="315"/>
      <c r="BI378" s="315"/>
      <c r="BJ378" s="315"/>
      <c r="BK378" s="315"/>
      <c r="BL378" s="315"/>
      <c r="BM378" s="315"/>
      <c r="BN378" s="315"/>
      <c r="BO378" s="315"/>
      <c r="BP378" s="315"/>
      <c r="BQ378" s="315"/>
      <c r="BR378" s="315"/>
      <c r="BS378" s="315"/>
      <c r="BT378" s="315"/>
      <c r="BU378" s="315"/>
      <c r="BV378" s="315"/>
      <c r="BW378" s="315"/>
      <c r="BX378" s="315"/>
      <c r="BY378" s="315"/>
    </row>
    <row r="379" spans="1:77" customFormat="1" ht="12.75">
      <c r="A379" s="139"/>
      <c r="B379" s="139"/>
      <c r="C379" s="139"/>
      <c r="D379" s="139"/>
      <c r="E379" s="139"/>
      <c r="F379" s="139"/>
      <c r="G379" s="139"/>
      <c r="H379" s="139"/>
      <c r="I379" s="197"/>
      <c r="J379" s="139"/>
      <c r="K379" s="139"/>
      <c r="L379" s="742"/>
      <c r="M379" s="742"/>
      <c r="N379" s="139"/>
      <c r="O379" s="139"/>
      <c r="P379" s="139"/>
      <c r="Q379" s="139"/>
      <c r="R379" s="139"/>
      <c r="S379" s="140"/>
      <c r="T379" s="317"/>
      <c r="U379" s="316"/>
      <c r="V379" s="315"/>
      <c r="W379" s="310"/>
      <c r="X379" s="310"/>
      <c r="Y379" s="310"/>
      <c r="Z379" s="310"/>
      <c r="AA379" s="310"/>
      <c r="AB379" s="301"/>
      <c r="AC379" s="310"/>
      <c r="AD379" s="310"/>
      <c r="AE379" s="310"/>
      <c r="AF379" s="310"/>
      <c r="AG379" s="310"/>
      <c r="AH379" s="310"/>
      <c r="AI379" s="315"/>
      <c r="AJ379" s="140"/>
      <c r="AK379" s="140"/>
      <c r="AL379" s="140"/>
      <c r="AM379" s="140"/>
      <c r="AN379" s="140"/>
      <c r="AO379" s="140"/>
      <c r="AP379" s="140"/>
      <c r="AQ379" s="140"/>
      <c r="AR379" s="140"/>
      <c r="AS379" s="140"/>
      <c r="AT379" s="140"/>
      <c r="AU379" s="140"/>
      <c r="AV379" s="140"/>
      <c r="AW379" s="140"/>
      <c r="AX379" s="140"/>
      <c r="AY379" s="140"/>
      <c r="AZ379" s="140"/>
      <c r="BA379" s="140"/>
      <c r="BB379" s="140"/>
      <c r="BC379" s="140"/>
      <c r="BD379" s="140"/>
      <c r="BE379" s="315"/>
      <c r="BF379" s="315"/>
      <c r="BG379" s="315"/>
      <c r="BH379" s="315"/>
      <c r="BI379" s="315"/>
      <c r="BJ379" s="315"/>
      <c r="BK379" s="315"/>
      <c r="BL379" s="315"/>
      <c r="BM379" s="315"/>
      <c r="BN379" s="315"/>
      <c r="BO379" s="315"/>
      <c r="BP379" s="315"/>
      <c r="BQ379" s="315"/>
      <c r="BR379" s="315"/>
      <c r="BS379" s="315"/>
      <c r="BT379" s="315"/>
      <c r="BU379" s="315"/>
      <c r="BV379" s="315"/>
      <c r="BW379" s="315"/>
      <c r="BX379" s="315"/>
      <c r="BY379" s="315"/>
    </row>
    <row r="380" spans="1:77" customFormat="1" ht="12.75">
      <c r="A380" s="139"/>
      <c r="B380" s="139"/>
      <c r="C380" s="139"/>
      <c r="D380" s="139"/>
      <c r="E380" s="139"/>
      <c r="F380" s="139"/>
      <c r="G380" s="139"/>
      <c r="H380" s="139"/>
      <c r="I380" s="197"/>
      <c r="J380" s="139"/>
      <c r="K380" s="139"/>
      <c r="L380" s="742"/>
      <c r="M380" s="742"/>
      <c r="N380" s="139"/>
      <c r="O380" s="139"/>
      <c r="P380" s="139"/>
      <c r="Q380" s="139"/>
      <c r="R380" s="139"/>
      <c r="S380" s="140"/>
      <c r="T380" s="317"/>
      <c r="U380" s="316"/>
      <c r="V380" s="315"/>
      <c r="W380" s="303"/>
      <c r="X380" s="303"/>
      <c r="Y380" s="303"/>
      <c r="Z380" s="303"/>
      <c r="AA380" s="303"/>
      <c r="AB380" s="302"/>
      <c r="AC380" s="303"/>
      <c r="AD380" s="303"/>
      <c r="AE380" s="310"/>
      <c r="AF380" s="303"/>
      <c r="AG380" s="303"/>
      <c r="AH380" s="303"/>
      <c r="AI380" s="315"/>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315"/>
      <c r="BF380" s="315"/>
      <c r="BG380" s="315"/>
      <c r="BH380" s="315"/>
      <c r="BI380" s="315"/>
      <c r="BJ380" s="315"/>
      <c r="BK380" s="315"/>
      <c r="BL380" s="315"/>
      <c r="BM380" s="315"/>
      <c r="BN380" s="315"/>
      <c r="BO380" s="315"/>
      <c r="BP380" s="315"/>
      <c r="BQ380" s="315"/>
      <c r="BR380" s="315"/>
      <c r="BS380" s="315"/>
      <c r="BT380" s="315"/>
      <c r="BU380" s="315"/>
      <c r="BV380" s="315"/>
      <c r="BW380" s="315"/>
      <c r="BX380" s="315"/>
      <c r="BY380" s="315"/>
    </row>
    <row r="381" spans="1:77" customFormat="1" ht="12.75">
      <c r="A381" s="139"/>
      <c r="B381" s="139"/>
      <c r="C381" s="139"/>
      <c r="D381" s="139"/>
      <c r="E381" s="139"/>
      <c r="F381" s="139"/>
      <c r="G381" s="139"/>
      <c r="H381" s="139"/>
      <c r="I381" s="197"/>
      <c r="J381" s="139"/>
      <c r="K381" s="139"/>
      <c r="L381" s="742"/>
      <c r="M381" s="742"/>
      <c r="N381" s="139"/>
      <c r="O381" s="139"/>
      <c r="P381" s="139"/>
      <c r="Q381" s="139"/>
      <c r="R381" s="139"/>
      <c r="S381" s="140"/>
      <c r="T381" s="317"/>
      <c r="U381" s="316"/>
      <c r="V381" s="315"/>
      <c r="W381" s="303"/>
      <c r="X381" s="303"/>
      <c r="Y381" s="303"/>
      <c r="Z381" s="303"/>
      <c r="AA381" s="303"/>
      <c r="AB381" s="302"/>
      <c r="AC381" s="303"/>
      <c r="AD381" s="303"/>
      <c r="AE381" s="310"/>
      <c r="AF381" s="303"/>
      <c r="AG381" s="303"/>
      <c r="AH381" s="303"/>
      <c r="AI381" s="315"/>
      <c r="AJ381" s="140"/>
      <c r="AK381" s="140"/>
      <c r="AL381" s="140"/>
      <c r="AM381" s="140"/>
      <c r="AN381" s="140"/>
      <c r="AO381" s="140"/>
      <c r="AP381" s="140"/>
      <c r="AQ381" s="140"/>
      <c r="AR381" s="140"/>
      <c r="AS381" s="140"/>
      <c r="AT381" s="140"/>
      <c r="AU381" s="140"/>
      <c r="AV381" s="140"/>
      <c r="AW381" s="140"/>
      <c r="AX381" s="140"/>
      <c r="AY381" s="140"/>
      <c r="AZ381" s="140"/>
      <c r="BA381" s="140"/>
      <c r="BB381" s="140"/>
      <c r="BC381" s="140"/>
      <c r="BD381" s="140"/>
      <c r="BE381" s="315"/>
      <c r="BF381" s="315"/>
      <c r="BG381" s="315"/>
      <c r="BH381" s="315"/>
      <c r="BI381" s="315"/>
      <c r="BJ381" s="315"/>
      <c r="BK381" s="315"/>
      <c r="BL381" s="315"/>
      <c r="BM381" s="315"/>
      <c r="BN381" s="315"/>
      <c r="BO381" s="315"/>
      <c r="BP381" s="315"/>
      <c r="BQ381" s="315"/>
      <c r="BR381" s="315"/>
      <c r="BS381" s="315"/>
      <c r="BT381" s="315"/>
      <c r="BU381" s="315"/>
      <c r="BV381" s="315"/>
      <c r="BW381" s="315"/>
      <c r="BX381" s="315"/>
      <c r="BY381" s="315"/>
    </row>
    <row r="382" spans="1:77" customFormat="1" ht="12.75">
      <c r="A382" s="139"/>
      <c r="B382" s="139"/>
      <c r="C382" s="139"/>
      <c r="D382" s="139"/>
      <c r="E382" s="139"/>
      <c r="F382" s="139"/>
      <c r="G382" s="139"/>
      <c r="H382" s="139"/>
      <c r="I382" s="197"/>
      <c r="J382" s="139"/>
      <c r="K382" s="139"/>
      <c r="L382" s="742"/>
      <c r="M382" s="742"/>
      <c r="N382" s="139"/>
      <c r="O382" s="139"/>
      <c r="P382" s="139"/>
      <c r="Q382" s="139"/>
      <c r="R382" s="139"/>
      <c r="S382" s="140"/>
      <c r="T382" s="317"/>
      <c r="U382" s="316"/>
      <c r="V382" s="315"/>
      <c r="W382" s="303"/>
      <c r="X382" s="303"/>
      <c r="Y382" s="303"/>
      <c r="Z382" s="303"/>
      <c r="AA382" s="303"/>
      <c r="AB382" s="302"/>
      <c r="AC382" s="303"/>
      <c r="AD382" s="303"/>
      <c r="AE382" s="310"/>
      <c r="AF382" s="303"/>
      <c r="AG382" s="303"/>
      <c r="AH382" s="303"/>
      <c r="AI382" s="315"/>
      <c r="AJ382" s="140"/>
      <c r="AK382" s="140"/>
      <c r="AL382" s="140"/>
      <c r="AM382" s="140"/>
      <c r="AN382" s="140"/>
      <c r="AO382" s="140"/>
      <c r="AP382" s="140"/>
      <c r="AQ382" s="140"/>
      <c r="AR382" s="140"/>
      <c r="AS382" s="140"/>
      <c r="AT382" s="140"/>
      <c r="AU382" s="140"/>
      <c r="AV382" s="140"/>
      <c r="AW382" s="140"/>
      <c r="AX382" s="140"/>
      <c r="AY382" s="140"/>
      <c r="AZ382" s="140"/>
      <c r="BA382" s="140"/>
      <c r="BB382" s="140"/>
      <c r="BC382" s="140"/>
      <c r="BD382" s="140"/>
      <c r="BE382" s="315"/>
      <c r="BF382" s="315"/>
      <c r="BG382" s="315"/>
      <c r="BH382" s="315"/>
      <c r="BI382" s="315"/>
      <c r="BJ382" s="315"/>
      <c r="BK382" s="315"/>
      <c r="BL382" s="315"/>
      <c r="BM382" s="315"/>
      <c r="BN382" s="315"/>
      <c r="BO382" s="315"/>
      <c r="BP382" s="315"/>
      <c r="BQ382" s="315"/>
      <c r="BR382" s="315"/>
      <c r="BS382" s="315"/>
      <c r="BT382" s="315"/>
      <c r="BU382" s="315"/>
      <c r="BV382" s="315"/>
      <c r="BW382" s="315"/>
      <c r="BX382" s="315"/>
      <c r="BY382" s="315"/>
    </row>
    <row r="383" spans="1:77" customFormat="1" ht="12.75">
      <c r="A383" s="139"/>
      <c r="B383" s="139"/>
      <c r="C383" s="139"/>
      <c r="D383" s="139"/>
      <c r="E383" s="139"/>
      <c r="F383" s="139"/>
      <c r="G383" s="139"/>
      <c r="H383" s="139"/>
      <c r="I383" s="197"/>
      <c r="J383" s="139"/>
      <c r="K383" s="139"/>
      <c r="L383" s="742"/>
      <c r="M383" s="742"/>
      <c r="N383" s="139"/>
      <c r="O383" s="139"/>
      <c r="P383" s="139"/>
      <c r="Q383" s="139"/>
      <c r="R383" s="139"/>
      <c r="S383" s="140"/>
      <c r="T383" s="317"/>
      <c r="U383" s="316"/>
      <c r="V383" s="315"/>
      <c r="W383" s="303"/>
      <c r="X383" s="303"/>
      <c r="Y383" s="303"/>
      <c r="Z383" s="303"/>
      <c r="AA383" s="303"/>
      <c r="AB383" s="302"/>
      <c r="AC383" s="303"/>
      <c r="AD383" s="303"/>
      <c r="AE383" s="310"/>
      <c r="AF383" s="303"/>
      <c r="AG383" s="303"/>
      <c r="AH383" s="303"/>
      <c r="AI383" s="315"/>
      <c r="AJ383" s="140"/>
      <c r="AK383" s="140"/>
      <c r="AL383" s="140"/>
      <c r="AM383" s="140"/>
      <c r="AN383" s="140"/>
      <c r="AO383" s="140"/>
      <c r="AP383" s="140"/>
      <c r="AQ383" s="140"/>
      <c r="AR383" s="140"/>
      <c r="AS383" s="140"/>
      <c r="AT383" s="140"/>
      <c r="AU383" s="140"/>
      <c r="AV383" s="140"/>
      <c r="AW383" s="140"/>
      <c r="AX383" s="140"/>
      <c r="AY383" s="140"/>
      <c r="AZ383" s="140"/>
      <c r="BA383" s="140"/>
      <c r="BB383" s="140"/>
      <c r="BC383" s="140"/>
      <c r="BD383" s="140"/>
      <c r="BE383" s="315"/>
      <c r="BF383" s="315"/>
      <c r="BG383" s="315"/>
      <c r="BH383" s="315"/>
      <c r="BI383" s="315"/>
      <c r="BJ383" s="315"/>
      <c r="BK383" s="315"/>
      <c r="BL383" s="315"/>
      <c r="BM383" s="315"/>
      <c r="BN383" s="315"/>
      <c r="BO383" s="315"/>
      <c r="BP383" s="315"/>
      <c r="BQ383" s="315"/>
      <c r="BR383" s="315"/>
      <c r="BS383" s="315"/>
      <c r="BT383" s="315"/>
      <c r="BU383" s="315"/>
      <c r="BV383" s="315"/>
      <c r="BW383" s="315"/>
      <c r="BX383" s="315"/>
      <c r="BY383" s="315"/>
    </row>
    <row r="384" spans="1:77" customFormat="1" ht="12.75">
      <c r="A384" s="139"/>
      <c r="B384" s="139"/>
      <c r="C384" s="139"/>
      <c r="D384" s="139"/>
      <c r="E384" s="139"/>
      <c r="F384" s="139"/>
      <c r="G384" s="139"/>
      <c r="H384" s="139"/>
      <c r="I384" s="197"/>
      <c r="J384" s="139"/>
      <c r="K384" s="139"/>
      <c r="L384" s="742"/>
      <c r="M384" s="742"/>
      <c r="N384" s="139"/>
      <c r="O384" s="139"/>
      <c r="P384" s="139"/>
      <c r="Q384" s="139"/>
      <c r="R384" s="139"/>
      <c r="S384" s="140"/>
      <c r="T384" s="317"/>
      <c r="U384" s="316"/>
      <c r="V384" s="315"/>
      <c r="W384" s="303"/>
      <c r="X384" s="303"/>
      <c r="Y384" s="303"/>
      <c r="Z384" s="303"/>
      <c r="AA384" s="303"/>
      <c r="AB384" s="303"/>
      <c r="AC384" s="303"/>
      <c r="AD384" s="303"/>
      <c r="AE384" s="303"/>
      <c r="AF384" s="303"/>
      <c r="AG384" s="303"/>
      <c r="AH384" s="303"/>
      <c r="AI384" s="315"/>
      <c r="AJ384" s="140"/>
      <c r="AK384" s="140"/>
      <c r="AL384" s="140"/>
      <c r="AM384" s="140"/>
      <c r="AN384" s="140"/>
      <c r="AO384" s="140"/>
      <c r="AP384" s="140"/>
      <c r="AQ384" s="140"/>
      <c r="AR384" s="140"/>
      <c r="AS384" s="140"/>
      <c r="AT384" s="140"/>
      <c r="AU384" s="140"/>
      <c r="AV384" s="140"/>
      <c r="AW384" s="140"/>
      <c r="AX384" s="140"/>
      <c r="AY384" s="140"/>
      <c r="AZ384" s="140"/>
      <c r="BA384" s="140"/>
      <c r="BB384" s="140"/>
      <c r="BC384" s="140"/>
      <c r="BD384" s="140"/>
      <c r="BE384" s="315"/>
      <c r="BF384" s="315"/>
      <c r="BG384" s="315"/>
      <c r="BH384" s="315"/>
      <c r="BI384" s="315"/>
      <c r="BJ384" s="315"/>
      <c r="BK384" s="315"/>
      <c r="BL384" s="315"/>
      <c r="BM384" s="315"/>
      <c r="BN384" s="315"/>
      <c r="BO384" s="315"/>
      <c r="BP384" s="315"/>
      <c r="BQ384" s="315"/>
      <c r="BR384" s="315"/>
      <c r="BS384" s="315"/>
      <c r="BT384" s="315"/>
      <c r="BU384" s="315"/>
      <c r="BV384" s="315"/>
      <c r="BW384" s="315"/>
      <c r="BX384" s="315"/>
      <c r="BY384" s="315"/>
    </row>
    <row r="385" spans="1:77" customFormat="1" ht="12.75">
      <c r="A385" s="139"/>
      <c r="B385" s="139"/>
      <c r="C385" s="139"/>
      <c r="D385" s="139"/>
      <c r="E385" s="139"/>
      <c r="F385" s="139"/>
      <c r="G385" s="139"/>
      <c r="H385" s="139"/>
      <c r="I385" s="197"/>
      <c r="J385" s="139"/>
      <c r="K385" s="139"/>
      <c r="L385" s="742"/>
      <c r="M385" s="742"/>
      <c r="N385" s="139"/>
      <c r="O385" s="139"/>
      <c r="P385" s="139"/>
      <c r="Q385" s="139"/>
      <c r="R385" s="139"/>
      <c r="S385" s="140"/>
      <c r="T385" s="317"/>
      <c r="U385" s="316"/>
      <c r="V385" s="315"/>
      <c r="W385" s="303"/>
      <c r="X385" s="303"/>
      <c r="Y385" s="303"/>
      <c r="Z385" s="303"/>
      <c r="AA385" s="303"/>
      <c r="AB385" s="303"/>
      <c r="AC385" s="303"/>
      <c r="AD385" s="303"/>
      <c r="AE385" s="303"/>
      <c r="AF385" s="303"/>
      <c r="AG385" s="303"/>
      <c r="AH385" s="303"/>
      <c r="AI385" s="315"/>
      <c r="AJ385" s="140"/>
      <c r="AK385" s="140"/>
      <c r="AL385" s="140"/>
      <c r="AM385" s="140"/>
      <c r="AN385" s="140"/>
      <c r="AO385" s="140"/>
      <c r="AP385" s="140"/>
      <c r="AQ385" s="140"/>
      <c r="AR385" s="140"/>
      <c r="AS385" s="140"/>
      <c r="AT385" s="140"/>
      <c r="AU385" s="140"/>
      <c r="AV385" s="140"/>
      <c r="AW385" s="140"/>
      <c r="AX385" s="140"/>
      <c r="AY385" s="140"/>
      <c r="AZ385" s="140"/>
      <c r="BA385" s="140"/>
      <c r="BB385" s="140"/>
      <c r="BC385" s="140"/>
      <c r="BD385" s="140"/>
      <c r="BE385" s="315"/>
      <c r="BF385" s="315"/>
      <c r="BG385" s="315"/>
      <c r="BH385" s="315"/>
      <c r="BI385" s="315"/>
      <c r="BJ385" s="315"/>
      <c r="BK385" s="315"/>
      <c r="BL385" s="315"/>
      <c r="BM385" s="315"/>
      <c r="BN385" s="315"/>
      <c r="BO385" s="315"/>
      <c r="BP385" s="315"/>
      <c r="BQ385" s="315"/>
      <c r="BR385" s="315"/>
      <c r="BS385" s="315"/>
      <c r="BT385" s="315"/>
      <c r="BU385" s="315"/>
      <c r="BV385" s="315"/>
      <c r="BW385" s="315"/>
      <c r="BX385" s="315"/>
      <c r="BY385" s="315"/>
    </row>
    <row r="386" spans="1:77" customFormat="1" ht="12.75">
      <c r="A386" s="139"/>
      <c r="B386" s="139"/>
      <c r="C386" s="139"/>
      <c r="D386" s="139"/>
      <c r="E386" s="139"/>
      <c r="F386" s="139"/>
      <c r="G386" s="139"/>
      <c r="H386" s="139"/>
      <c r="I386" s="197"/>
      <c r="J386" s="139"/>
      <c r="K386" s="139"/>
      <c r="L386" s="742"/>
      <c r="M386" s="742"/>
      <c r="N386" s="139"/>
      <c r="O386" s="139"/>
      <c r="P386" s="139"/>
      <c r="Q386" s="139"/>
      <c r="R386" s="139"/>
      <c r="S386" s="140"/>
      <c r="T386" s="317"/>
      <c r="U386" s="316"/>
      <c r="V386" s="315"/>
      <c r="W386" s="303"/>
      <c r="X386" s="303"/>
      <c r="Y386" s="303"/>
      <c r="Z386" s="303"/>
      <c r="AA386" s="303"/>
      <c r="AB386" s="303"/>
      <c r="AC386" s="303"/>
      <c r="AD386" s="303"/>
      <c r="AE386" s="303"/>
      <c r="AF386" s="303"/>
      <c r="AG386" s="303"/>
      <c r="AH386" s="303"/>
      <c r="AI386" s="315"/>
      <c r="AJ386" s="140"/>
      <c r="AK386" s="140"/>
      <c r="AL386" s="140"/>
      <c r="AM386" s="140"/>
      <c r="AN386" s="140"/>
      <c r="AO386" s="140"/>
      <c r="AP386" s="140"/>
      <c r="AQ386" s="140"/>
      <c r="AR386" s="140"/>
      <c r="AS386" s="140"/>
      <c r="AT386" s="140"/>
      <c r="AU386" s="140"/>
      <c r="AV386" s="140"/>
      <c r="AW386" s="140"/>
      <c r="AX386" s="140"/>
      <c r="AY386" s="140"/>
      <c r="AZ386" s="140"/>
      <c r="BA386" s="140"/>
      <c r="BB386" s="140"/>
      <c r="BC386" s="140"/>
      <c r="BD386" s="140"/>
      <c r="BE386" s="315"/>
      <c r="BF386" s="315"/>
      <c r="BG386" s="315"/>
      <c r="BH386" s="315"/>
      <c r="BI386" s="315"/>
      <c r="BJ386" s="315"/>
      <c r="BK386" s="315"/>
      <c r="BL386" s="315"/>
      <c r="BM386" s="315"/>
      <c r="BN386" s="315"/>
      <c r="BO386" s="315"/>
      <c r="BP386" s="315"/>
      <c r="BQ386" s="315"/>
      <c r="BR386" s="315"/>
      <c r="BS386" s="315"/>
      <c r="BT386" s="315"/>
      <c r="BU386" s="315"/>
      <c r="BV386" s="315"/>
      <c r="BW386" s="315"/>
      <c r="BX386" s="315"/>
      <c r="BY386" s="315"/>
    </row>
    <row r="387" spans="1:77" customFormat="1" ht="12.75">
      <c r="A387" s="139"/>
      <c r="B387" s="139"/>
      <c r="C387" s="139"/>
      <c r="D387" s="139"/>
      <c r="E387" s="139"/>
      <c r="F387" s="139"/>
      <c r="G387" s="139"/>
      <c r="H387" s="139"/>
      <c r="I387" s="197"/>
      <c r="J387" s="139"/>
      <c r="K387" s="139"/>
      <c r="L387" s="742"/>
      <c r="M387" s="742"/>
      <c r="N387" s="139"/>
      <c r="O387" s="139"/>
      <c r="P387" s="139"/>
      <c r="Q387" s="139"/>
      <c r="R387" s="139"/>
      <c r="S387" s="140"/>
      <c r="T387" s="317"/>
      <c r="U387" s="316"/>
      <c r="V387" s="315"/>
      <c r="W387" s="303"/>
      <c r="X387" s="303"/>
      <c r="Y387" s="303"/>
      <c r="Z387" s="303"/>
      <c r="AA387" s="303"/>
      <c r="AB387" s="303"/>
      <c r="AC387" s="303"/>
      <c r="AD387" s="303"/>
      <c r="AE387" s="303"/>
      <c r="AF387" s="303"/>
      <c r="AG387" s="303"/>
      <c r="AH387" s="303"/>
      <c r="AI387" s="315"/>
      <c r="AJ387" s="140"/>
      <c r="AK387" s="140"/>
      <c r="AL387" s="140"/>
      <c r="AM387" s="140"/>
      <c r="AN387" s="140"/>
      <c r="AO387" s="140"/>
      <c r="AP387" s="140"/>
      <c r="AQ387" s="140"/>
      <c r="AR387" s="140"/>
      <c r="AS387" s="140"/>
      <c r="AT387" s="140"/>
      <c r="AU387" s="140"/>
      <c r="AV387" s="140"/>
      <c r="AW387" s="140"/>
      <c r="AX387" s="140"/>
      <c r="AY387" s="140"/>
      <c r="AZ387" s="140"/>
      <c r="BA387" s="140"/>
      <c r="BB387" s="140"/>
      <c r="BC387" s="140"/>
      <c r="BD387" s="140"/>
      <c r="BE387" s="315"/>
      <c r="BF387" s="315"/>
      <c r="BG387" s="315"/>
      <c r="BH387" s="315"/>
      <c r="BI387" s="315"/>
      <c r="BJ387" s="315"/>
      <c r="BK387" s="315"/>
      <c r="BL387" s="315"/>
      <c r="BM387" s="315"/>
      <c r="BN387" s="315"/>
      <c r="BO387" s="315"/>
      <c r="BP387" s="315"/>
      <c r="BQ387" s="315"/>
      <c r="BR387" s="315"/>
      <c r="BS387" s="315"/>
      <c r="BT387" s="315"/>
      <c r="BU387" s="315"/>
      <c r="BV387" s="315"/>
      <c r="BW387" s="315"/>
      <c r="BX387" s="315"/>
      <c r="BY387" s="315"/>
    </row>
    <row r="388" spans="1:77" customFormat="1" ht="12.75">
      <c r="A388" s="139"/>
      <c r="B388" s="139"/>
      <c r="C388" s="139"/>
      <c r="D388" s="139"/>
      <c r="E388" s="139"/>
      <c r="F388" s="139"/>
      <c r="G388" s="139"/>
      <c r="H388" s="139"/>
      <c r="I388" s="197"/>
      <c r="J388" s="139"/>
      <c r="K388" s="139"/>
      <c r="L388" s="742"/>
      <c r="M388" s="742"/>
      <c r="N388" s="139"/>
      <c r="O388" s="139"/>
      <c r="P388" s="139"/>
      <c r="Q388" s="139"/>
      <c r="R388" s="139"/>
      <c r="S388" s="140"/>
      <c r="T388" s="317"/>
      <c r="U388" s="316"/>
      <c r="V388" s="315"/>
      <c r="W388" s="303"/>
      <c r="X388" s="303"/>
      <c r="Y388" s="303"/>
      <c r="Z388" s="303"/>
      <c r="AA388" s="303"/>
      <c r="AB388" s="303"/>
      <c r="AC388" s="303"/>
      <c r="AD388" s="303"/>
      <c r="AE388" s="303"/>
      <c r="AF388" s="303"/>
      <c r="AG388" s="303"/>
      <c r="AH388" s="303"/>
      <c r="AI388" s="315"/>
      <c r="AJ388" s="140"/>
      <c r="AK388" s="140"/>
      <c r="AL388" s="140"/>
      <c r="AM388" s="140"/>
      <c r="AN388" s="140"/>
      <c r="AO388" s="140"/>
      <c r="AP388" s="140"/>
      <c r="AQ388" s="140"/>
      <c r="AR388" s="140"/>
      <c r="AS388" s="140"/>
      <c r="AT388" s="140"/>
      <c r="AU388" s="140"/>
      <c r="AV388" s="140"/>
      <c r="AW388" s="140"/>
      <c r="AX388" s="140"/>
      <c r="AY388" s="140"/>
      <c r="AZ388" s="140"/>
      <c r="BA388" s="140"/>
      <c r="BB388" s="140"/>
      <c r="BC388" s="140"/>
      <c r="BD388" s="140"/>
      <c r="BE388" s="315"/>
      <c r="BF388" s="315"/>
      <c r="BG388" s="315"/>
      <c r="BH388" s="315"/>
      <c r="BI388" s="315"/>
      <c r="BJ388" s="315"/>
      <c r="BK388" s="315"/>
      <c r="BL388" s="315"/>
      <c r="BM388" s="315"/>
      <c r="BN388" s="315"/>
      <c r="BO388" s="315"/>
      <c r="BP388" s="315"/>
      <c r="BQ388" s="315"/>
      <c r="BR388" s="315"/>
      <c r="BS388" s="315"/>
      <c r="BT388" s="315"/>
      <c r="BU388" s="315"/>
      <c r="BV388" s="315"/>
      <c r="BW388" s="315"/>
      <c r="BX388" s="315"/>
      <c r="BY388" s="315"/>
    </row>
    <row r="389" spans="1:77" customFormat="1" ht="12.75">
      <c r="A389" s="139"/>
      <c r="B389" s="139"/>
      <c r="C389" s="139"/>
      <c r="D389" s="139"/>
      <c r="E389" s="139"/>
      <c r="F389" s="139"/>
      <c r="G389" s="139"/>
      <c r="H389" s="139"/>
      <c r="I389" s="197"/>
      <c r="J389" s="139"/>
      <c r="K389" s="139"/>
      <c r="L389" s="742"/>
      <c r="M389" s="742"/>
      <c r="N389" s="139"/>
      <c r="O389" s="139"/>
      <c r="P389" s="139"/>
      <c r="Q389" s="139"/>
      <c r="R389" s="139"/>
      <c r="S389" s="140"/>
      <c r="T389" s="317"/>
      <c r="U389" s="316"/>
      <c r="V389" s="315"/>
      <c r="W389" s="303"/>
      <c r="X389" s="303"/>
      <c r="Y389" s="303"/>
      <c r="Z389" s="303"/>
      <c r="AA389" s="303"/>
      <c r="AB389" s="303"/>
      <c r="AC389" s="303"/>
      <c r="AD389" s="303"/>
      <c r="AE389" s="303"/>
      <c r="AF389" s="303"/>
      <c r="AG389" s="303"/>
      <c r="AH389" s="303"/>
      <c r="AI389" s="315"/>
      <c r="AJ389" s="140"/>
      <c r="AK389" s="140"/>
      <c r="AL389" s="140"/>
      <c r="AM389" s="140"/>
      <c r="AN389" s="140"/>
      <c r="AO389" s="140"/>
      <c r="AP389" s="140"/>
      <c r="AQ389" s="140"/>
      <c r="AR389" s="140"/>
      <c r="AS389" s="140"/>
      <c r="AT389" s="140"/>
      <c r="AU389" s="140"/>
      <c r="AV389" s="140"/>
      <c r="AW389" s="140"/>
      <c r="AX389" s="140"/>
      <c r="AY389" s="140"/>
      <c r="AZ389" s="140"/>
      <c r="BA389" s="140"/>
      <c r="BB389" s="140"/>
      <c r="BC389" s="140"/>
      <c r="BD389" s="140"/>
      <c r="BE389" s="315"/>
      <c r="BF389" s="315"/>
      <c r="BG389" s="315"/>
      <c r="BH389" s="315"/>
      <c r="BI389" s="315"/>
      <c r="BJ389" s="315"/>
      <c r="BK389" s="315"/>
      <c r="BL389" s="315"/>
      <c r="BM389" s="315"/>
      <c r="BN389" s="315"/>
      <c r="BO389" s="315"/>
      <c r="BP389" s="315"/>
      <c r="BQ389" s="315"/>
      <c r="BR389" s="315"/>
      <c r="BS389" s="315"/>
      <c r="BT389" s="315"/>
      <c r="BU389" s="315"/>
      <c r="BV389" s="315"/>
      <c r="BW389" s="315"/>
      <c r="BX389" s="315"/>
      <c r="BY389" s="315"/>
    </row>
    <row r="390" spans="1:77" customFormat="1" ht="12.75">
      <c r="A390" s="139"/>
      <c r="B390" s="139"/>
      <c r="C390" s="139"/>
      <c r="D390" s="139"/>
      <c r="E390" s="139"/>
      <c r="F390" s="139"/>
      <c r="G390" s="139"/>
      <c r="H390" s="139"/>
      <c r="I390" s="197"/>
      <c r="J390" s="139"/>
      <c r="K390" s="139"/>
      <c r="L390" s="742"/>
      <c r="M390" s="742"/>
      <c r="N390" s="139"/>
      <c r="O390" s="139"/>
      <c r="P390" s="139"/>
      <c r="Q390" s="139"/>
      <c r="R390" s="139"/>
      <c r="S390" s="140"/>
      <c r="T390" s="317"/>
      <c r="U390" s="316"/>
      <c r="V390" s="315"/>
      <c r="W390" s="303"/>
      <c r="X390" s="303"/>
      <c r="Y390" s="303"/>
      <c r="Z390" s="303"/>
      <c r="AA390" s="303"/>
      <c r="AB390" s="303"/>
      <c r="AC390" s="303"/>
      <c r="AD390" s="303"/>
      <c r="AE390" s="303"/>
      <c r="AF390" s="303"/>
      <c r="AG390" s="303"/>
      <c r="AH390" s="303"/>
      <c r="AI390" s="315"/>
      <c r="AJ390" s="140"/>
      <c r="AK390" s="140"/>
      <c r="AL390" s="140"/>
      <c r="AM390" s="140"/>
      <c r="AN390" s="140"/>
      <c r="AO390" s="140"/>
      <c r="AP390" s="140"/>
      <c r="AQ390" s="140"/>
      <c r="AR390" s="140"/>
      <c r="AS390" s="140"/>
      <c r="AT390" s="140"/>
      <c r="AU390" s="140"/>
      <c r="AV390" s="140"/>
      <c r="AW390" s="140"/>
      <c r="AX390" s="140"/>
      <c r="AY390" s="140"/>
      <c r="AZ390" s="140"/>
      <c r="BA390" s="140"/>
      <c r="BB390" s="140"/>
      <c r="BC390" s="140"/>
      <c r="BD390" s="140"/>
      <c r="BE390" s="315"/>
      <c r="BF390" s="315"/>
      <c r="BG390" s="315"/>
      <c r="BH390" s="315"/>
      <c r="BI390" s="315"/>
      <c r="BJ390" s="315"/>
      <c r="BK390" s="315"/>
      <c r="BL390" s="315"/>
      <c r="BM390" s="315"/>
      <c r="BN390" s="315"/>
      <c r="BO390" s="315"/>
      <c r="BP390" s="315"/>
      <c r="BQ390" s="315"/>
      <c r="BR390" s="315"/>
      <c r="BS390" s="315"/>
      <c r="BT390" s="315"/>
      <c r="BU390" s="315"/>
      <c r="BV390" s="315"/>
      <c r="BW390" s="315"/>
      <c r="BX390" s="315"/>
      <c r="BY390" s="315"/>
    </row>
    <row r="391" spans="1:77" customFormat="1" ht="12.75">
      <c r="A391" s="139"/>
      <c r="B391" s="139"/>
      <c r="C391" s="139"/>
      <c r="D391" s="139"/>
      <c r="E391" s="139"/>
      <c r="F391" s="139"/>
      <c r="G391" s="139"/>
      <c r="H391" s="139"/>
      <c r="I391" s="197"/>
      <c r="J391" s="139"/>
      <c r="K391" s="139"/>
      <c r="L391" s="742"/>
      <c r="M391" s="742"/>
      <c r="N391" s="139"/>
      <c r="O391" s="139"/>
      <c r="P391" s="139"/>
      <c r="Q391" s="139"/>
      <c r="R391" s="139"/>
      <c r="S391" s="140"/>
      <c r="T391" s="317"/>
      <c r="U391" s="316"/>
      <c r="V391" s="315"/>
      <c r="W391" s="303"/>
      <c r="X391" s="303"/>
      <c r="Y391" s="303"/>
      <c r="Z391" s="303"/>
      <c r="AA391" s="303"/>
      <c r="AB391" s="303"/>
      <c r="AC391" s="303"/>
      <c r="AD391" s="303"/>
      <c r="AE391" s="303"/>
      <c r="AF391" s="303"/>
      <c r="AG391" s="303"/>
      <c r="AH391" s="303"/>
      <c r="AI391" s="315"/>
      <c r="AJ391" s="140"/>
      <c r="AK391" s="140"/>
      <c r="AL391" s="140"/>
      <c r="AM391" s="140"/>
      <c r="AN391" s="140"/>
      <c r="AO391" s="140"/>
      <c r="AP391" s="140"/>
      <c r="AQ391" s="140"/>
      <c r="AR391" s="140"/>
      <c r="AS391" s="140"/>
      <c r="AT391" s="140"/>
      <c r="AU391" s="140"/>
      <c r="AV391" s="140"/>
      <c r="AW391" s="140"/>
      <c r="AX391" s="140"/>
      <c r="AY391" s="140"/>
      <c r="AZ391" s="140"/>
      <c r="BA391" s="140"/>
      <c r="BB391" s="140"/>
      <c r="BC391" s="140"/>
      <c r="BD391" s="140"/>
      <c r="BE391" s="315"/>
      <c r="BF391" s="315"/>
      <c r="BG391" s="315"/>
      <c r="BH391" s="315"/>
      <c r="BI391" s="315"/>
      <c r="BJ391" s="315"/>
      <c r="BK391" s="315"/>
      <c r="BL391" s="315"/>
      <c r="BM391" s="315"/>
      <c r="BN391" s="315"/>
      <c r="BO391" s="315"/>
      <c r="BP391" s="315"/>
      <c r="BQ391" s="315"/>
      <c r="BR391" s="315"/>
      <c r="BS391" s="315"/>
      <c r="BT391" s="315"/>
      <c r="BU391" s="315"/>
      <c r="BV391" s="315"/>
      <c r="BW391" s="315"/>
      <c r="BX391" s="315"/>
      <c r="BY391" s="315"/>
    </row>
    <row r="392" spans="1:77" customFormat="1" ht="12.75">
      <c r="A392" s="139"/>
      <c r="B392" s="139"/>
      <c r="C392" s="139"/>
      <c r="D392" s="139"/>
      <c r="E392" s="139"/>
      <c r="F392" s="139"/>
      <c r="G392" s="139"/>
      <c r="H392" s="139"/>
      <c r="I392" s="197"/>
      <c r="J392" s="139"/>
      <c r="K392" s="139"/>
      <c r="L392" s="742"/>
      <c r="M392" s="742"/>
      <c r="N392" s="139"/>
      <c r="O392" s="139"/>
      <c r="P392" s="139"/>
      <c r="Q392" s="139"/>
      <c r="R392" s="139"/>
      <c r="S392" s="140"/>
      <c r="T392" s="317"/>
      <c r="U392" s="316"/>
      <c r="V392" s="315"/>
      <c r="W392" s="303"/>
      <c r="X392" s="303"/>
      <c r="Y392" s="303"/>
      <c r="Z392" s="303"/>
      <c r="AA392" s="303"/>
      <c r="AB392" s="303"/>
      <c r="AC392" s="303"/>
      <c r="AD392" s="303"/>
      <c r="AE392" s="303"/>
      <c r="AF392" s="303"/>
      <c r="AG392" s="303"/>
      <c r="AH392" s="303"/>
      <c r="AI392" s="315"/>
      <c r="AJ392" s="140"/>
      <c r="AK392" s="140"/>
      <c r="AL392" s="140"/>
      <c r="AM392" s="140"/>
      <c r="AN392" s="140"/>
      <c r="AO392" s="140"/>
      <c r="AP392" s="140"/>
      <c r="AQ392" s="140"/>
      <c r="AR392" s="140"/>
      <c r="AS392" s="140"/>
      <c r="AT392" s="140"/>
      <c r="AU392" s="140"/>
      <c r="AV392" s="140"/>
      <c r="AW392" s="140"/>
      <c r="AX392" s="140"/>
      <c r="AY392" s="140"/>
      <c r="AZ392" s="140"/>
      <c r="BA392" s="140"/>
      <c r="BB392" s="140"/>
      <c r="BC392" s="140"/>
      <c r="BD392" s="140"/>
      <c r="BE392" s="315"/>
      <c r="BF392" s="315"/>
      <c r="BG392" s="315"/>
      <c r="BH392" s="315"/>
      <c r="BI392" s="315"/>
      <c r="BJ392" s="315"/>
      <c r="BK392" s="315"/>
      <c r="BL392" s="315"/>
      <c r="BM392" s="315"/>
      <c r="BN392" s="315"/>
      <c r="BO392" s="315"/>
      <c r="BP392" s="315"/>
      <c r="BQ392" s="315"/>
      <c r="BR392" s="315"/>
      <c r="BS392" s="315"/>
      <c r="BT392" s="315"/>
      <c r="BU392" s="315"/>
      <c r="BV392" s="315"/>
      <c r="BW392" s="315"/>
      <c r="BX392" s="315"/>
      <c r="BY392" s="315"/>
    </row>
    <row r="393" spans="1:77" customFormat="1" ht="12.75">
      <c r="A393" s="139"/>
      <c r="B393" s="139"/>
      <c r="C393" s="139"/>
      <c r="D393" s="139"/>
      <c r="E393" s="139"/>
      <c r="F393" s="139"/>
      <c r="G393" s="139"/>
      <c r="H393" s="139"/>
      <c r="I393" s="197"/>
      <c r="J393" s="139"/>
      <c r="K393" s="139"/>
      <c r="L393" s="742"/>
      <c r="M393" s="742"/>
      <c r="N393" s="139"/>
      <c r="O393" s="139"/>
      <c r="P393" s="139"/>
      <c r="Q393" s="139"/>
      <c r="R393" s="139"/>
      <c r="S393" s="140"/>
      <c r="T393" s="317"/>
      <c r="U393" s="316"/>
      <c r="V393" s="315"/>
      <c r="W393" s="310"/>
      <c r="X393" s="310"/>
      <c r="Y393" s="310"/>
      <c r="Z393" s="310"/>
      <c r="AA393" s="310"/>
      <c r="AB393" s="301"/>
      <c r="AC393" s="310"/>
      <c r="AD393" s="310"/>
      <c r="AE393" s="310"/>
      <c r="AF393" s="310"/>
      <c r="AG393" s="310"/>
      <c r="AH393" s="310"/>
      <c r="AI393" s="315"/>
      <c r="AJ393" s="140"/>
      <c r="AK393" s="140"/>
      <c r="AL393" s="140"/>
      <c r="AM393" s="140"/>
      <c r="AN393" s="140"/>
      <c r="AO393" s="140"/>
      <c r="AP393" s="140"/>
      <c r="AQ393" s="140"/>
      <c r="AR393" s="140"/>
      <c r="AS393" s="140"/>
      <c r="AT393" s="140"/>
      <c r="AU393" s="140"/>
      <c r="AV393" s="140"/>
      <c r="AW393" s="140"/>
      <c r="AX393" s="140"/>
      <c r="AY393" s="140"/>
      <c r="AZ393" s="140"/>
      <c r="BA393" s="140"/>
      <c r="BB393" s="140"/>
      <c r="BC393" s="140"/>
      <c r="BD393" s="140"/>
      <c r="BE393" s="315"/>
      <c r="BF393" s="315"/>
      <c r="BG393" s="315"/>
      <c r="BH393" s="315"/>
      <c r="BI393" s="315"/>
      <c r="BJ393" s="315"/>
      <c r="BK393" s="315"/>
      <c r="BL393" s="315"/>
      <c r="BM393" s="315"/>
      <c r="BN393" s="315"/>
      <c r="BO393" s="315"/>
      <c r="BP393" s="315"/>
      <c r="BQ393" s="315"/>
      <c r="BR393" s="315"/>
      <c r="BS393" s="315"/>
      <c r="BT393" s="315"/>
      <c r="BU393" s="315"/>
      <c r="BV393" s="315"/>
      <c r="BW393" s="315"/>
      <c r="BX393" s="315"/>
      <c r="BY393" s="315"/>
    </row>
    <row r="394" spans="1:77" customFormat="1" ht="12.75">
      <c r="A394" s="139"/>
      <c r="B394" s="139"/>
      <c r="C394" s="139"/>
      <c r="D394" s="139"/>
      <c r="E394" s="139"/>
      <c r="F394" s="139"/>
      <c r="G394" s="139"/>
      <c r="H394" s="139"/>
      <c r="I394" s="197"/>
      <c r="J394" s="139"/>
      <c r="K394" s="139"/>
      <c r="L394" s="742"/>
      <c r="M394" s="742"/>
      <c r="N394" s="139"/>
      <c r="O394" s="139"/>
      <c r="P394" s="139"/>
      <c r="Q394" s="139"/>
      <c r="R394" s="139"/>
      <c r="S394" s="140"/>
      <c r="T394" s="317"/>
      <c r="U394" s="316"/>
      <c r="V394" s="315"/>
      <c r="W394" s="310"/>
      <c r="X394" s="310"/>
      <c r="Y394" s="310"/>
      <c r="Z394" s="310"/>
      <c r="AA394" s="310"/>
      <c r="AB394" s="301"/>
      <c r="AC394" s="310"/>
      <c r="AD394" s="310"/>
      <c r="AE394" s="310"/>
      <c r="AF394" s="310"/>
      <c r="AG394" s="310"/>
      <c r="AH394" s="310"/>
      <c r="AI394" s="315"/>
      <c r="AJ394" s="140"/>
      <c r="AK394" s="140"/>
      <c r="AL394" s="140"/>
      <c r="AM394" s="140"/>
      <c r="AN394" s="140"/>
      <c r="AO394" s="140"/>
      <c r="AP394" s="140"/>
      <c r="AQ394" s="140"/>
      <c r="AR394" s="140"/>
      <c r="AS394" s="140"/>
      <c r="AT394" s="140"/>
      <c r="AU394" s="140"/>
      <c r="AV394" s="140"/>
      <c r="AW394" s="140"/>
      <c r="AX394" s="140"/>
      <c r="AY394" s="140"/>
      <c r="AZ394" s="140"/>
      <c r="BA394" s="140"/>
      <c r="BB394" s="140"/>
      <c r="BC394" s="140"/>
      <c r="BD394" s="140"/>
      <c r="BE394" s="315"/>
      <c r="BF394" s="315"/>
      <c r="BG394" s="315"/>
      <c r="BH394" s="315"/>
      <c r="BI394" s="315"/>
      <c r="BJ394" s="315"/>
      <c r="BK394" s="315"/>
      <c r="BL394" s="315"/>
      <c r="BM394" s="315"/>
      <c r="BN394" s="315"/>
      <c r="BO394" s="315"/>
      <c r="BP394" s="315"/>
      <c r="BQ394" s="315"/>
      <c r="BR394" s="315"/>
      <c r="BS394" s="315"/>
      <c r="BT394" s="315"/>
      <c r="BU394" s="315"/>
      <c r="BV394" s="315"/>
      <c r="BW394" s="315"/>
      <c r="BX394" s="315"/>
      <c r="BY394" s="315"/>
    </row>
    <row r="395" spans="1:77" customFormat="1" ht="12.75">
      <c r="A395" s="139"/>
      <c r="B395" s="139"/>
      <c r="C395" s="139"/>
      <c r="D395" s="139"/>
      <c r="E395" s="139"/>
      <c r="F395" s="139"/>
      <c r="G395" s="139"/>
      <c r="H395" s="139"/>
      <c r="I395" s="197"/>
      <c r="J395" s="139"/>
      <c r="K395" s="139"/>
      <c r="L395" s="742"/>
      <c r="M395" s="742"/>
      <c r="N395" s="139"/>
      <c r="O395" s="139"/>
      <c r="P395" s="139"/>
      <c r="Q395" s="139"/>
      <c r="R395" s="139"/>
      <c r="S395" s="140"/>
      <c r="T395" s="317"/>
      <c r="U395" s="316"/>
      <c r="V395" s="315"/>
      <c r="W395" s="310"/>
      <c r="X395" s="310"/>
      <c r="Y395" s="310"/>
      <c r="Z395" s="310"/>
      <c r="AA395" s="310"/>
      <c r="AB395" s="301"/>
      <c r="AC395" s="310"/>
      <c r="AD395" s="310"/>
      <c r="AE395" s="310"/>
      <c r="AF395" s="310"/>
      <c r="AG395" s="310"/>
      <c r="AH395" s="310"/>
      <c r="AI395" s="315"/>
      <c r="AJ395" s="140"/>
      <c r="AK395" s="140"/>
      <c r="AL395" s="140"/>
      <c r="AM395" s="140"/>
      <c r="AN395" s="140"/>
      <c r="AO395" s="140"/>
      <c r="AP395" s="140"/>
      <c r="AQ395" s="140"/>
      <c r="AR395" s="140"/>
      <c r="AS395" s="140"/>
      <c r="AT395" s="140"/>
      <c r="AU395" s="140"/>
      <c r="AV395" s="140"/>
      <c r="AW395" s="140"/>
      <c r="AX395" s="140"/>
      <c r="AY395" s="140"/>
      <c r="AZ395" s="140"/>
      <c r="BA395" s="140"/>
      <c r="BB395" s="140"/>
      <c r="BC395" s="140"/>
      <c r="BD395" s="140"/>
      <c r="BE395" s="315"/>
      <c r="BF395" s="315"/>
      <c r="BG395" s="315"/>
      <c r="BH395" s="315"/>
      <c r="BI395" s="315"/>
      <c r="BJ395" s="315"/>
      <c r="BK395" s="315"/>
      <c r="BL395" s="315"/>
      <c r="BM395" s="315"/>
      <c r="BN395" s="315"/>
      <c r="BO395" s="315"/>
      <c r="BP395" s="315"/>
      <c r="BQ395" s="315"/>
      <c r="BR395" s="315"/>
      <c r="BS395" s="315"/>
      <c r="BT395" s="315"/>
      <c r="BU395" s="315"/>
      <c r="BV395" s="315"/>
      <c r="BW395" s="315"/>
      <c r="BX395" s="315"/>
      <c r="BY395" s="315"/>
    </row>
    <row r="396" spans="1:77" customFormat="1" ht="12.75">
      <c r="A396" s="139"/>
      <c r="B396" s="139"/>
      <c r="C396" s="139"/>
      <c r="D396" s="139"/>
      <c r="E396" s="139"/>
      <c r="F396" s="139"/>
      <c r="G396" s="139"/>
      <c r="H396" s="139"/>
      <c r="I396" s="197"/>
      <c r="J396" s="139"/>
      <c r="K396" s="139"/>
      <c r="L396" s="742"/>
      <c r="M396" s="742"/>
      <c r="N396" s="139"/>
      <c r="O396" s="139"/>
      <c r="P396" s="139"/>
      <c r="Q396" s="139"/>
      <c r="R396" s="139"/>
      <c r="S396" s="140"/>
      <c r="T396" s="322"/>
      <c r="U396" s="316"/>
      <c r="V396" s="315"/>
      <c r="W396" s="310"/>
      <c r="X396" s="310"/>
      <c r="Y396" s="310"/>
      <c r="Z396" s="310"/>
      <c r="AA396" s="310"/>
      <c r="AB396" s="301"/>
      <c r="AC396" s="310"/>
      <c r="AD396" s="310"/>
      <c r="AE396" s="310"/>
      <c r="AF396" s="310"/>
      <c r="AG396" s="310"/>
      <c r="AH396" s="310"/>
      <c r="AI396" s="315"/>
      <c r="AJ396" s="140"/>
      <c r="AK396" s="140"/>
      <c r="AL396" s="140"/>
      <c r="AM396" s="140"/>
      <c r="AN396" s="140"/>
      <c r="AO396" s="140"/>
      <c r="AP396" s="140"/>
      <c r="AQ396" s="140"/>
      <c r="AR396" s="140"/>
      <c r="AS396" s="140"/>
      <c r="AT396" s="140"/>
      <c r="AU396" s="140"/>
      <c r="AV396" s="140"/>
      <c r="AW396" s="140"/>
      <c r="AX396" s="140"/>
      <c r="AY396" s="140"/>
      <c r="AZ396" s="140"/>
      <c r="BA396" s="140"/>
      <c r="BB396" s="140"/>
      <c r="BC396" s="140"/>
      <c r="BD396" s="140"/>
      <c r="BE396" s="315"/>
      <c r="BF396" s="315"/>
      <c r="BG396" s="315"/>
      <c r="BH396" s="315"/>
      <c r="BI396" s="315"/>
      <c r="BJ396" s="315"/>
      <c r="BK396" s="315"/>
      <c r="BL396" s="315"/>
      <c r="BM396" s="315"/>
      <c r="BN396" s="315"/>
      <c r="BO396" s="315"/>
      <c r="BP396" s="315"/>
      <c r="BQ396" s="315"/>
      <c r="BR396" s="315"/>
      <c r="BS396" s="315"/>
      <c r="BT396" s="315"/>
      <c r="BU396" s="315"/>
      <c r="BV396" s="315"/>
      <c r="BW396" s="315"/>
      <c r="BX396" s="315"/>
      <c r="BY396" s="315"/>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A6:H6"/>
    <mergeCell ref="A4:H4"/>
    <mergeCell ref="B22:G22"/>
    <mergeCell ref="A48:H48"/>
    <mergeCell ref="B21:F21"/>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14&amp;R&amp;"Calibri Light,Regular"&amp;10Dirección Ejecutiva
Sub Dirección de Gestión de Información</oddFooter>
  </headerFooter>
  <rowBreaks count="2" manualBreakCount="2">
    <brk id="51" max="7" man="1"/>
    <brk id="84" max="7" man="1"/>
  </rowBreak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4"/>
  </sheetPr>
  <dimension ref="A1:AH266"/>
  <sheetViews>
    <sheetView view="pageBreakPreview" zoomScale="115" zoomScaleNormal="100" zoomScaleSheetLayoutView="115" workbookViewId="0">
      <selection activeCell="V24" sqref="V24"/>
    </sheetView>
  </sheetViews>
  <sheetFormatPr defaultRowHeight="11.25"/>
  <cols>
    <col min="1" max="1" width="36" style="139" customWidth="1"/>
    <col min="2" max="2" width="30.6640625" style="139" customWidth="1"/>
    <col min="3" max="3" width="35.6640625" style="139" customWidth="1"/>
    <col min="4" max="4" width="14.33203125" style="139" customWidth="1"/>
    <col min="5" max="5" width="14.83203125" style="139" customWidth="1"/>
    <col min="6" max="7" width="14" style="139" customWidth="1"/>
    <col min="8" max="8" width="14.83203125" style="139" customWidth="1"/>
    <col min="9" max="9" width="3.83203125" style="139" customWidth="1"/>
    <col min="10" max="10" width="12.83203125" style="197" customWidth="1"/>
    <col min="11" max="11" width="1.5" style="618" customWidth="1"/>
    <col min="12" max="12" width="9.33203125" style="618"/>
    <col min="13" max="14" width="9.33203125" style="362"/>
    <col min="15" max="15" width="6.5" style="360" bestFit="1" customWidth="1"/>
    <col min="16" max="16" width="5.83203125" style="360" bestFit="1" customWidth="1"/>
    <col min="17" max="17" width="21.6640625" style="360" bestFit="1" customWidth="1"/>
    <col min="18" max="18" width="20.5" style="360" bestFit="1" customWidth="1"/>
    <col min="19" max="19" width="29.5" style="360" bestFit="1" customWidth="1"/>
    <col min="20" max="20" width="35.83203125" style="360" bestFit="1" customWidth="1"/>
    <col min="21" max="21" width="28" style="360" bestFit="1" customWidth="1"/>
    <col min="22" max="23" width="9.33203125" style="360"/>
    <col min="24" max="25" width="21" style="360" customWidth="1"/>
    <col min="26" max="26" width="30" style="360" customWidth="1"/>
    <col min="27" max="29" width="7.33203125" style="360" customWidth="1"/>
    <col min="30" max="30" width="10.6640625" style="360" customWidth="1"/>
    <col min="31" max="32" width="9.33203125" style="360"/>
    <col min="33" max="34" width="9.33203125" style="742"/>
    <col min="35" max="16384" width="9.33203125" style="139"/>
  </cols>
  <sheetData>
    <row r="1" spans="1:30" ht="14.1" customHeight="1">
      <c r="A1" s="190"/>
      <c r="B1" s="191"/>
      <c r="C1" s="191"/>
      <c r="D1" s="191"/>
      <c r="E1" s="191"/>
      <c r="F1" s="191"/>
      <c r="G1" s="192"/>
      <c r="H1" s="192"/>
      <c r="I1" s="193"/>
      <c r="J1" s="193"/>
      <c r="K1" s="624"/>
    </row>
    <row r="2" spans="1:30" ht="19.5" customHeight="1">
      <c r="A2" s="1370" t="s">
        <v>613</v>
      </c>
      <c r="B2" s="1370"/>
      <c r="C2" s="1370"/>
      <c r="D2" s="1370"/>
      <c r="E2" s="1370"/>
      <c r="F2" s="1370"/>
      <c r="G2" s="1370"/>
      <c r="H2" s="1370"/>
      <c r="I2" s="196"/>
      <c r="J2" s="196"/>
      <c r="K2" s="626"/>
    </row>
    <row r="3" spans="1:30">
      <c r="A3" s="197"/>
      <c r="B3" s="197"/>
      <c r="C3" s="197"/>
      <c r="D3" s="197"/>
      <c r="E3" s="197"/>
      <c r="F3" s="197"/>
      <c r="G3" s="197"/>
      <c r="H3" s="197"/>
      <c r="I3" s="196"/>
      <c r="J3" s="196"/>
      <c r="K3" s="626"/>
      <c r="X3" s="1116" t="s">
        <v>96</v>
      </c>
      <c r="Y3" s="1117">
        <v>6</v>
      </c>
    </row>
    <row r="4" spans="1:30" ht="20.25">
      <c r="A4" s="1300" t="s">
        <v>614</v>
      </c>
      <c r="B4" s="1300"/>
      <c r="C4" s="1300"/>
      <c r="D4" s="1300"/>
      <c r="E4" s="1300"/>
      <c r="F4" s="1300"/>
      <c r="G4" s="1300"/>
      <c r="H4" s="1300"/>
      <c r="I4" s="334"/>
      <c r="J4" s="365"/>
      <c r="K4" s="500"/>
      <c r="X4" s="1116" t="s">
        <v>160</v>
      </c>
      <c r="Y4" s="1118" t="s">
        <v>178</v>
      </c>
    </row>
    <row r="5" spans="1:30" ht="15.95" customHeight="1">
      <c r="A5" s="197"/>
      <c r="B5" s="198"/>
      <c r="C5" s="200"/>
      <c r="D5" s="201"/>
      <c r="E5" s="201"/>
      <c r="F5" s="199"/>
      <c r="G5" s="202"/>
      <c r="H5" s="202"/>
      <c r="I5" s="203"/>
      <c r="J5" s="199"/>
      <c r="K5" s="500"/>
      <c r="O5" s="1119" t="s">
        <v>159</v>
      </c>
      <c r="P5" s="1119" t="s">
        <v>96</v>
      </c>
      <c r="Q5" s="1119" t="s">
        <v>160</v>
      </c>
      <c r="R5" s="1119" t="s">
        <v>161</v>
      </c>
      <c r="S5" s="1119" t="s">
        <v>162</v>
      </c>
      <c r="T5" s="1119" t="s">
        <v>163</v>
      </c>
      <c r="U5" s="1119" t="s">
        <v>164</v>
      </c>
    </row>
    <row r="6" spans="1:30" ht="30">
      <c r="A6" s="1187" t="s">
        <v>161</v>
      </c>
      <c r="B6" s="1188" t="s">
        <v>162</v>
      </c>
      <c r="C6" s="1188" t="s">
        <v>163</v>
      </c>
      <c r="D6" s="1189" t="str">
        <f>+UPPER('3. Resumen_Relevante'!U2)&amp;" 2017"</f>
        <v>JUNIO 2017</v>
      </c>
      <c r="E6" s="1188" t="str">
        <f>+UPPER('3. Resumen_Relevante'!U2)&amp;" 2016"</f>
        <v>JUNIO 2016</v>
      </c>
      <c r="F6" s="1188" t="str">
        <f>+UPPER('3. Resumen_Relevante'!U2)&amp;" 2015"</f>
        <v>JUNIO 2015</v>
      </c>
      <c r="G6" s="1188" t="s">
        <v>379</v>
      </c>
      <c r="H6" s="1190" t="s">
        <v>378</v>
      </c>
      <c r="I6" s="203"/>
      <c r="J6" s="199"/>
      <c r="K6" s="501"/>
      <c r="O6" s="1120">
        <v>2015</v>
      </c>
      <c r="P6" s="1120">
        <v>1</v>
      </c>
      <c r="Q6" s="1121" t="s">
        <v>165</v>
      </c>
      <c r="R6" s="1121" t="s">
        <v>166</v>
      </c>
      <c r="S6" s="1121" t="s">
        <v>167</v>
      </c>
      <c r="T6" s="1121" t="s">
        <v>168</v>
      </c>
      <c r="U6" s="1121">
        <v>2.4700000000000002</v>
      </c>
      <c r="X6" s="1122" t="s">
        <v>179</v>
      </c>
      <c r="Y6" s="1123"/>
      <c r="Z6" s="1123"/>
      <c r="AA6" s="1124" t="s">
        <v>159</v>
      </c>
      <c r="AB6" s="1123"/>
      <c r="AC6" s="1123"/>
      <c r="AD6" s="1125"/>
    </row>
    <row r="7" spans="1:30" ht="15" customHeight="1">
      <c r="A7" s="1180" t="s">
        <v>166</v>
      </c>
      <c r="B7" s="1180" t="s">
        <v>167</v>
      </c>
      <c r="C7" s="1180" t="s">
        <v>181</v>
      </c>
      <c r="D7" s="1181">
        <v>665.4</v>
      </c>
      <c r="E7" s="1181">
        <v>209.4555556</v>
      </c>
      <c r="F7" s="1181">
        <v>23.55</v>
      </c>
      <c r="G7" s="1182">
        <f>+IF(F7=0,"",(E7-F7)/F7)</f>
        <v>7.8940787940552006</v>
      </c>
      <c r="H7" s="1182">
        <f t="shared" ref="H7:H14" si="0">+IF(E7=0,"",D7/E7-1)</f>
        <v>2.1768075957398954</v>
      </c>
      <c r="I7" s="203"/>
      <c r="J7" s="199"/>
      <c r="K7" s="604"/>
      <c r="O7" s="1120">
        <v>2015</v>
      </c>
      <c r="P7" s="1120">
        <f>+P6+1</f>
        <v>2</v>
      </c>
      <c r="Q7" s="1121" t="s">
        <v>165</v>
      </c>
      <c r="R7" s="1121" t="s">
        <v>166</v>
      </c>
      <c r="S7" s="1121" t="s">
        <v>167</v>
      </c>
      <c r="T7" s="1121" t="s">
        <v>168</v>
      </c>
      <c r="U7" s="1121">
        <v>11.96666667</v>
      </c>
      <c r="X7" s="1122" t="s">
        <v>161</v>
      </c>
      <c r="Y7" s="1124" t="s">
        <v>162</v>
      </c>
      <c r="Z7" s="1124" t="s">
        <v>163</v>
      </c>
      <c r="AA7" s="1126">
        <v>2017</v>
      </c>
      <c r="AB7" s="1127">
        <v>2016</v>
      </c>
      <c r="AC7" s="1127">
        <v>2015</v>
      </c>
      <c r="AD7" s="1128" t="s">
        <v>65</v>
      </c>
    </row>
    <row r="8" spans="1:30" ht="15" customHeight="1">
      <c r="A8" s="1378" t="s">
        <v>169</v>
      </c>
      <c r="B8" s="1183" t="s">
        <v>176</v>
      </c>
      <c r="C8" s="1183" t="s">
        <v>177</v>
      </c>
      <c r="D8" s="1184">
        <v>0</v>
      </c>
      <c r="E8" s="1184">
        <v>0</v>
      </c>
      <c r="F8" s="1184">
        <v>0</v>
      </c>
      <c r="G8" s="1185" t="str">
        <f t="shared" ref="G8:G14" si="1">+IF(F8=0,"",(E8-F8)/F8)</f>
        <v/>
      </c>
      <c r="H8" s="1185" t="str">
        <f t="shared" si="0"/>
        <v/>
      </c>
      <c r="I8" s="203"/>
      <c r="J8" s="199"/>
      <c r="K8" s="621"/>
      <c r="O8" s="1120">
        <v>2015</v>
      </c>
      <c r="P8" s="1120">
        <f t="shared" ref="P8:P17" si="2">+P7+1</f>
        <v>3</v>
      </c>
      <c r="Q8" s="1121" t="s">
        <v>165</v>
      </c>
      <c r="R8" s="1121" t="s">
        <v>166</v>
      </c>
      <c r="S8" s="1121" t="s">
        <v>167</v>
      </c>
      <c r="T8" s="1121" t="s">
        <v>168</v>
      </c>
      <c r="U8" s="1121">
        <v>42.366666666666674</v>
      </c>
      <c r="X8" s="1129" t="s">
        <v>166</v>
      </c>
      <c r="Y8" s="1130" t="s">
        <v>167</v>
      </c>
      <c r="Z8" s="1130" t="s">
        <v>168</v>
      </c>
      <c r="AA8" s="1131">
        <v>665.4</v>
      </c>
      <c r="AB8" s="1132">
        <v>209.4555556</v>
      </c>
      <c r="AC8" s="1132">
        <v>23.55</v>
      </c>
      <c r="AD8" s="1133">
        <v>898.40555559999996</v>
      </c>
    </row>
    <row r="9" spans="1:30" ht="15" customHeight="1">
      <c r="A9" s="1379"/>
      <c r="B9" s="1183" t="s">
        <v>170</v>
      </c>
      <c r="C9" s="1186" t="s">
        <v>182</v>
      </c>
      <c r="D9" s="1184">
        <v>0</v>
      </c>
      <c r="E9" s="1184">
        <v>0</v>
      </c>
      <c r="F9" s="1184">
        <v>14.95</v>
      </c>
      <c r="G9" s="1185">
        <f t="shared" si="1"/>
        <v>-1</v>
      </c>
      <c r="H9" s="1185" t="str">
        <f t="shared" si="0"/>
        <v/>
      </c>
      <c r="I9" s="203"/>
      <c r="J9" s="199"/>
      <c r="K9" s="621"/>
      <c r="O9" s="1120">
        <v>2015</v>
      </c>
      <c r="P9" s="1120">
        <f t="shared" si="2"/>
        <v>4</v>
      </c>
      <c r="Q9" s="1121" t="s">
        <v>165</v>
      </c>
      <c r="R9" s="1121" t="s">
        <v>166</v>
      </c>
      <c r="S9" s="1121" t="s">
        <v>167</v>
      </c>
      <c r="T9" s="1121" t="s">
        <v>168</v>
      </c>
      <c r="U9" s="1121">
        <v>12.2</v>
      </c>
      <c r="X9" s="1129" t="s">
        <v>169</v>
      </c>
      <c r="Y9" s="1130" t="s">
        <v>176</v>
      </c>
      <c r="Z9" s="1130" t="s">
        <v>177</v>
      </c>
      <c r="AA9" s="1131"/>
      <c r="AB9" s="1132">
        <v>0</v>
      </c>
      <c r="AC9" s="1132">
        <v>0</v>
      </c>
      <c r="AD9" s="1133">
        <v>0</v>
      </c>
    </row>
    <row r="10" spans="1:30" ht="15" customHeight="1">
      <c r="A10" s="1379"/>
      <c r="B10" s="1183" t="s">
        <v>172</v>
      </c>
      <c r="C10" s="1183" t="s">
        <v>173</v>
      </c>
      <c r="D10" s="1184">
        <v>27.316700000000001</v>
      </c>
      <c r="E10" s="1184">
        <v>45.918055559999999</v>
      </c>
      <c r="F10" s="1184">
        <v>36.42</v>
      </c>
      <c r="G10" s="1185">
        <f t="shared" si="1"/>
        <v>0.26079229983525526</v>
      </c>
      <c r="H10" s="1185">
        <f t="shared" si="0"/>
        <v>-0.40509893838370536</v>
      </c>
      <c r="I10" s="203"/>
      <c r="J10" s="199"/>
      <c r="K10" s="606"/>
      <c r="O10" s="1120">
        <v>2015</v>
      </c>
      <c r="P10" s="1120">
        <f t="shared" si="2"/>
        <v>5</v>
      </c>
      <c r="Q10" s="1121" t="s">
        <v>165</v>
      </c>
      <c r="R10" s="1121" t="s">
        <v>166</v>
      </c>
      <c r="S10" s="1121" t="s">
        <v>167</v>
      </c>
      <c r="T10" s="1121" t="s">
        <v>168</v>
      </c>
      <c r="U10" s="1121">
        <v>39.619999999999997</v>
      </c>
      <c r="X10" s="1134"/>
      <c r="Y10" s="1130" t="s">
        <v>170</v>
      </c>
      <c r="Z10" s="1130" t="s">
        <v>171</v>
      </c>
      <c r="AA10" s="1131"/>
      <c r="AB10" s="1132">
        <v>0</v>
      </c>
      <c r="AC10" s="1132">
        <v>14.95</v>
      </c>
      <c r="AD10" s="1133">
        <v>14.95</v>
      </c>
    </row>
    <row r="11" spans="1:30" ht="15" customHeight="1">
      <c r="A11" s="1379"/>
      <c r="B11" s="1183" t="s">
        <v>174</v>
      </c>
      <c r="C11" s="1183" t="s">
        <v>639</v>
      </c>
      <c r="D11" s="1184">
        <v>0</v>
      </c>
      <c r="E11" s="1184">
        <v>0</v>
      </c>
      <c r="F11" s="1184">
        <v>0</v>
      </c>
      <c r="G11" s="1185" t="str">
        <f t="shared" si="1"/>
        <v/>
      </c>
      <c r="H11" s="1185" t="str">
        <f t="shared" si="0"/>
        <v/>
      </c>
      <c r="I11" s="203"/>
      <c r="J11" s="199"/>
      <c r="K11" s="607"/>
      <c r="N11" s="654"/>
      <c r="O11" s="1120">
        <v>2015</v>
      </c>
      <c r="P11" s="1120">
        <f t="shared" si="2"/>
        <v>6</v>
      </c>
      <c r="Q11" s="1121" t="s">
        <v>165</v>
      </c>
      <c r="R11" s="1121" t="s">
        <v>166</v>
      </c>
      <c r="S11" s="1121" t="s">
        <v>167</v>
      </c>
      <c r="T11" s="1121" t="s">
        <v>168</v>
      </c>
      <c r="U11" s="1121">
        <v>23.55</v>
      </c>
      <c r="X11" s="1134"/>
      <c r="Y11" s="1130" t="s">
        <v>172</v>
      </c>
      <c r="Z11" s="1130" t="s">
        <v>173</v>
      </c>
      <c r="AA11" s="1131">
        <v>27.316700000000001</v>
      </c>
      <c r="AB11" s="1132">
        <v>45.918055559999999</v>
      </c>
      <c r="AC11" s="1132">
        <v>36.42</v>
      </c>
      <c r="AD11" s="1133">
        <v>109.65475556</v>
      </c>
    </row>
    <row r="12" spans="1:30" ht="15" customHeight="1">
      <c r="A12" s="1379"/>
      <c r="B12" s="1183" t="s">
        <v>473</v>
      </c>
      <c r="C12" s="1183" t="s">
        <v>637</v>
      </c>
      <c r="D12" s="1184">
        <v>0</v>
      </c>
      <c r="E12" s="1184">
        <v>0</v>
      </c>
      <c r="F12" s="1184">
        <v>6.92</v>
      </c>
      <c r="G12" s="1185">
        <f t="shared" si="1"/>
        <v>-1</v>
      </c>
      <c r="H12" s="1185" t="str">
        <f t="shared" si="0"/>
        <v/>
      </c>
      <c r="I12" s="203"/>
      <c r="J12" s="199"/>
      <c r="K12" s="607"/>
      <c r="N12" s="654"/>
      <c r="O12" s="1120">
        <v>2015</v>
      </c>
      <c r="P12" s="1120">
        <f t="shared" si="2"/>
        <v>7</v>
      </c>
      <c r="Q12" s="1121" t="s">
        <v>165</v>
      </c>
      <c r="R12" s="1121" t="s">
        <v>166</v>
      </c>
      <c r="S12" s="1121" t="s">
        <v>167</v>
      </c>
      <c r="T12" s="1121" t="s">
        <v>168</v>
      </c>
      <c r="U12" s="1121">
        <v>22.83</v>
      </c>
      <c r="X12" s="1134"/>
      <c r="Y12" s="1130" t="s">
        <v>174</v>
      </c>
      <c r="Z12" s="1130" t="s">
        <v>175</v>
      </c>
      <c r="AA12" s="1131"/>
      <c r="AB12" s="1132">
        <v>0</v>
      </c>
      <c r="AC12" s="1132">
        <v>6.92</v>
      </c>
      <c r="AD12" s="1133">
        <v>6.92</v>
      </c>
    </row>
    <row r="13" spans="1:30" ht="15" customHeight="1">
      <c r="A13" s="1379"/>
      <c r="B13" s="1183" t="s">
        <v>475</v>
      </c>
      <c r="C13" s="1183" t="s">
        <v>638</v>
      </c>
      <c r="D13" s="1184">
        <v>0</v>
      </c>
      <c r="E13" s="1184">
        <v>7.233333333</v>
      </c>
      <c r="F13" s="1184">
        <v>0</v>
      </c>
      <c r="G13" s="1185" t="str">
        <f t="shared" si="1"/>
        <v/>
      </c>
      <c r="H13" s="1185">
        <f t="shared" si="0"/>
        <v>-1</v>
      </c>
      <c r="I13" s="203"/>
      <c r="J13" s="199"/>
      <c r="K13" s="607"/>
      <c r="N13" s="654"/>
      <c r="O13" s="1120">
        <v>2015</v>
      </c>
      <c r="P13" s="1120">
        <f t="shared" si="2"/>
        <v>8</v>
      </c>
      <c r="Q13" s="1121" t="s">
        <v>165</v>
      </c>
      <c r="R13" s="1121" t="s">
        <v>166</v>
      </c>
      <c r="S13" s="1121" t="s">
        <v>167</v>
      </c>
      <c r="T13" s="1121" t="s">
        <v>168</v>
      </c>
      <c r="U13" s="1121">
        <v>19.649999999999999</v>
      </c>
      <c r="X13" s="1135" t="s">
        <v>65</v>
      </c>
      <c r="Y13" s="1136"/>
      <c r="Z13" s="1136"/>
      <c r="AA13" s="1137">
        <v>692.71669999999995</v>
      </c>
      <c r="AB13" s="1138">
        <v>255.37361116</v>
      </c>
      <c r="AC13" s="1138">
        <v>81.84</v>
      </c>
      <c r="AD13" s="1139">
        <v>1029.93031116</v>
      </c>
    </row>
    <row r="14" spans="1:30" ht="15" customHeight="1">
      <c r="A14" s="1380"/>
      <c r="B14" s="1183" t="s">
        <v>474</v>
      </c>
      <c r="C14" s="1183" t="s">
        <v>640</v>
      </c>
      <c r="D14" s="1184">
        <v>0</v>
      </c>
      <c r="E14" s="1184">
        <v>0</v>
      </c>
      <c r="F14" s="1184">
        <v>0</v>
      </c>
      <c r="G14" s="1185" t="str">
        <f t="shared" si="1"/>
        <v/>
      </c>
      <c r="H14" s="1185" t="str">
        <f t="shared" si="0"/>
        <v/>
      </c>
      <c r="N14" s="654"/>
      <c r="O14" s="1120">
        <v>2015</v>
      </c>
      <c r="P14" s="1120">
        <f t="shared" si="2"/>
        <v>9</v>
      </c>
      <c r="Q14" s="1121" t="s">
        <v>165</v>
      </c>
      <c r="R14" s="1121" t="s">
        <v>166</v>
      </c>
      <c r="S14" s="1121" t="s">
        <v>167</v>
      </c>
      <c r="T14" s="1121" t="s">
        <v>168</v>
      </c>
      <c r="U14" s="1121">
        <v>71.183000000000007</v>
      </c>
      <c r="X14" s="1140"/>
      <c r="Y14" s="1140"/>
      <c r="Z14" s="1140"/>
      <c r="AA14" s="1140"/>
      <c r="AB14" s="1140"/>
      <c r="AC14" s="1140"/>
      <c r="AD14" s="1140"/>
    </row>
    <row r="15" spans="1:30" ht="15.75">
      <c r="A15" s="1191" t="s">
        <v>180</v>
      </c>
      <c r="B15" s="1192"/>
      <c r="C15" s="1193"/>
      <c r="D15" s="1194">
        <f>SUM(D7:D14)</f>
        <v>692.71669999999995</v>
      </c>
      <c r="E15" s="1194">
        <f>SUM(E7:E14)</f>
        <v>262.60694449300001</v>
      </c>
      <c r="F15" s="1194">
        <f>SUM(F7:F14)</f>
        <v>81.84</v>
      </c>
      <c r="G15" s="1195">
        <f>+E15/F15-1</f>
        <v>2.2087847567570869</v>
      </c>
      <c r="H15" s="1195">
        <f>+D15/E15-1</f>
        <v>1.637846083382859</v>
      </c>
      <c r="I15" s="203"/>
      <c r="J15" s="199"/>
      <c r="K15" s="607"/>
      <c r="N15" s="654"/>
      <c r="O15" s="1120">
        <v>2015</v>
      </c>
      <c r="P15" s="1120">
        <f t="shared" si="2"/>
        <v>10</v>
      </c>
      <c r="Q15" s="1121" t="s">
        <v>165</v>
      </c>
      <c r="R15" s="1121" t="s">
        <v>166</v>
      </c>
      <c r="S15" s="1121" t="s">
        <v>167</v>
      </c>
      <c r="T15" s="1121" t="s">
        <v>168</v>
      </c>
      <c r="U15" s="1121">
        <v>278.5</v>
      </c>
      <c r="X15" s="1140"/>
      <c r="Y15" s="1140"/>
      <c r="Z15" s="1140"/>
      <c r="AA15" s="1140"/>
      <c r="AB15" s="1140"/>
      <c r="AC15" s="1140"/>
      <c r="AD15" s="1140"/>
    </row>
    <row r="16" spans="1:30" ht="15">
      <c r="A16" s="636" t="s">
        <v>824</v>
      </c>
      <c r="B16" s="198"/>
      <c r="C16" s="200"/>
      <c r="D16" s="201"/>
      <c r="E16" s="201"/>
      <c r="F16" s="199"/>
      <c r="G16" s="202"/>
      <c r="H16" s="216"/>
      <c r="I16" s="203"/>
      <c r="J16" s="199"/>
      <c r="K16" s="607"/>
      <c r="O16" s="1120">
        <v>2015</v>
      </c>
      <c r="P16" s="1120">
        <f t="shared" si="2"/>
        <v>11</v>
      </c>
      <c r="Q16" s="1121" t="s">
        <v>165</v>
      </c>
      <c r="R16" s="1121" t="s">
        <v>166</v>
      </c>
      <c r="S16" s="1121" t="s">
        <v>167</v>
      </c>
      <c r="T16" s="1121" t="s">
        <v>168</v>
      </c>
      <c r="U16" s="1121">
        <v>177.3</v>
      </c>
      <c r="X16" s="1140"/>
      <c r="Y16" s="1140"/>
      <c r="Z16" s="1140"/>
      <c r="AA16" s="1140"/>
      <c r="AB16" s="1140"/>
      <c r="AC16" s="1140"/>
      <c r="AD16" s="1140"/>
    </row>
    <row r="17" spans="1:34" ht="14.25" customHeight="1">
      <c r="A17" s="197"/>
      <c r="B17" s="198"/>
      <c r="C17" s="200"/>
      <c r="D17" s="201"/>
      <c r="E17" s="201"/>
      <c r="F17" s="199"/>
      <c r="G17" s="202"/>
      <c r="H17" s="202"/>
      <c r="I17" s="203"/>
      <c r="J17" s="199"/>
      <c r="K17" s="607"/>
      <c r="O17" s="1120">
        <v>2015</v>
      </c>
      <c r="P17" s="1120">
        <f t="shared" si="2"/>
        <v>12</v>
      </c>
      <c r="Q17" s="1121" t="s">
        <v>165</v>
      </c>
      <c r="R17" s="1121" t="s">
        <v>166</v>
      </c>
      <c r="S17" s="1121" t="s">
        <v>167</v>
      </c>
      <c r="T17" s="1121" t="s">
        <v>168</v>
      </c>
      <c r="U17" s="1121">
        <v>367.9</v>
      </c>
      <c r="X17" s="1141"/>
      <c r="Y17" s="1141"/>
      <c r="Z17" s="1141"/>
      <c r="AA17" s="1141"/>
      <c r="AB17" s="1141"/>
      <c r="AC17" s="1141"/>
      <c r="AD17" s="1141"/>
    </row>
    <row r="18" spans="1:34" ht="14.25" customHeight="1">
      <c r="A18" s="197"/>
      <c r="B18" s="198"/>
      <c r="C18" s="200"/>
      <c r="D18" s="201"/>
      <c r="E18" s="201"/>
      <c r="F18" s="199"/>
      <c r="G18" s="202"/>
      <c r="H18" s="202"/>
      <c r="I18" s="203"/>
      <c r="J18" s="199"/>
      <c r="K18" s="502"/>
      <c r="O18" s="1120">
        <v>2016</v>
      </c>
      <c r="P18" s="1120">
        <v>1</v>
      </c>
      <c r="Q18" s="1121" t="s">
        <v>165</v>
      </c>
      <c r="R18" s="1121" t="s">
        <v>166</v>
      </c>
      <c r="S18" s="1121" t="s">
        <v>167</v>
      </c>
      <c r="T18" s="1121" t="s">
        <v>168</v>
      </c>
      <c r="U18" s="1121">
        <v>150.55000000000001</v>
      </c>
      <c r="Y18" s="1142" t="s">
        <v>167</v>
      </c>
      <c r="Z18" s="1142" t="s">
        <v>181</v>
      </c>
      <c r="AA18" s="1143">
        <f>+AA8</f>
        <v>665.4</v>
      </c>
      <c r="AB18" s="1143">
        <f t="shared" ref="AB18:AD18" si="3">+AB8</f>
        <v>209.4555556</v>
      </c>
      <c r="AC18" s="1143">
        <f t="shared" si="3"/>
        <v>23.55</v>
      </c>
      <c r="AD18" s="1143">
        <f t="shared" si="3"/>
        <v>898.40555559999996</v>
      </c>
    </row>
    <row r="19" spans="1:34" ht="14.25" customHeight="1">
      <c r="A19" s="197"/>
      <c r="B19" s="198"/>
      <c r="C19" s="200"/>
      <c r="D19" s="201"/>
      <c r="E19" s="201"/>
      <c r="F19" s="199"/>
      <c r="G19" s="202"/>
      <c r="H19" s="202"/>
      <c r="I19" s="203"/>
      <c r="J19" s="199" t="s">
        <v>643</v>
      </c>
      <c r="K19" s="502"/>
      <c r="O19" s="1120">
        <v>2016</v>
      </c>
      <c r="P19" s="1120">
        <f>+P18+1</f>
        <v>2</v>
      </c>
      <c r="Q19" s="1121" t="s">
        <v>165</v>
      </c>
      <c r="R19" s="1121" t="s">
        <v>166</v>
      </c>
      <c r="S19" s="1121" t="s">
        <v>167</v>
      </c>
      <c r="T19" s="1121" t="s">
        <v>168</v>
      </c>
      <c r="U19" s="1121">
        <v>175.6</v>
      </c>
      <c r="Y19" s="1142" t="s">
        <v>176</v>
      </c>
      <c r="Z19" s="1142" t="s">
        <v>177</v>
      </c>
      <c r="AA19" s="1143">
        <f>+AA9</f>
        <v>0</v>
      </c>
      <c r="AB19" s="1143">
        <f t="shared" ref="AB19:AD19" si="4">+AB9</f>
        <v>0</v>
      </c>
      <c r="AC19" s="1143">
        <f t="shared" si="4"/>
        <v>0</v>
      </c>
      <c r="AD19" s="1143">
        <f t="shared" si="4"/>
        <v>0</v>
      </c>
    </row>
    <row r="20" spans="1:34" ht="14.25" customHeight="1">
      <c r="A20" s="197"/>
      <c r="B20" s="198"/>
      <c r="C20" s="200"/>
      <c r="D20" s="201"/>
      <c r="E20" s="201"/>
      <c r="F20" s="199"/>
      <c r="G20" s="202"/>
      <c r="H20" s="202"/>
      <c r="I20" s="203"/>
      <c r="J20" s="199"/>
      <c r="K20" s="608"/>
      <c r="O20" s="1120">
        <v>2016</v>
      </c>
      <c r="P20" s="1120">
        <f>+P19+1</f>
        <v>3</v>
      </c>
      <c r="Q20" s="1121" t="s">
        <v>165</v>
      </c>
      <c r="R20" s="1121" t="s">
        <v>166</v>
      </c>
      <c r="S20" s="1121" t="s">
        <v>167</v>
      </c>
      <c r="T20" s="1121" t="s">
        <v>168</v>
      </c>
      <c r="U20" s="1121">
        <v>36.31666666666667</v>
      </c>
      <c r="Y20" s="1142" t="s">
        <v>170</v>
      </c>
      <c r="Z20" s="1142" t="s">
        <v>182</v>
      </c>
      <c r="AA20" s="1143">
        <f>+AA10</f>
        <v>0</v>
      </c>
      <c r="AB20" s="1143">
        <f t="shared" ref="AB20:AD20" si="5">+AB10</f>
        <v>0</v>
      </c>
      <c r="AC20" s="1143">
        <f t="shared" si="5"/>
        <v>14.95</v>
      </c>
      <c r="AD20" s="1143">
        <f t="shared" si="5"/>
        <v>14.95</v>
      </c>
    </row>
    <row r="21" spans="1:34" s="162" customFormat="1" ht="14.25" customHeight="1">
      <c r="A21" s="197"/>
      <c r="B21" s="198"/>
      <c r="C21" s="200"/>
      <c r="D21" s="201"/>
      <c r="E21" s="201"/>
      <c r="F21" s="199"/>
      <c r="G21" s="202"/>
      <c r="H21" s="202"/>
      <c r="I21" s="203"/>
      <c r="J21" s="199"/>
      <c r="K21" s="502"/>
      <c r="L21" s="619"/>
      <c r="M21" s="357"/>
      <c r="N21" s="357"/>
      <c r="O21" s="1120">
        <v>2016</v>
      </c>
      <c r="P21" s="1120">
        <f t="shared" ref="P21:P29" si="6">+P20+1</f>
        <v>4</v>
      </c>
      <c r="Q21" s="1121" t="s">
        <v>165</v>
      </c>
      <c r="R21" s="1121" t="s">
        <v>166</v>
      </c>
      <c r="S21" s="1121" t="s">
        <v>167</v>
      </c>
      <c r="T21" s="1121" t="s">
        <v>168</v>
      </c>
      <c r="U21" s="1121">
        <v>54.6</v>
      </c>
      <c r="V21" s="493"/>
      <c r="W21" s="493"/>
      <c r="X21" s="357"/>
      <c r="Y21" s="1142" t="s">
        <v>172</v>
      </c>
      <c r="Z21" s="1142" t="s">
        <v>173</v>
      </c>
      <c r="AA21" s="1143">
        <f>+AA11</f>
        <v>27.316700000000001</v>
      </c>
      <c r="AB21" s="1143">
        <f t="shared" ref="AB21:AD21" si="7">+AB11</f>
        <v>45.918055559999999</v>
      </c>
      <c r="AC21" s="1143">
        <f t="shared" si="7"/>
        <v>36.42</v>
      </c>
      <c r="AD21" s="1143">
        <f t="shared" si="7"/>
        <v>109.65475556</v>
      </c>
      <c r="AE21" s="493"/>
      <c r="AF21" s="493"/>
      <c r="AG21" s="744"/>
      <c r="AH21" s="744"/>
    </row>
    <row r="22" spans="1:34" s="162" customFormat="1" ht="14.25" customHeight="1">
      <c r="A22" s="197"/>
      <c r="B22" s="198"/>
      <c r="C22" s="200"/>
      <c r="D22" s="201"/>
      <c r="E22" s="201"/>
      <c r="F22" s="199"/>
      <c r="G22" s="202"/>
      <c r="H22" s="202"/>
      <c r="I22" s="203"/>
      <c r="J22" s="199"/>
      <c r="K22" s="502"/>
      <c r="L22" s="619"/>
      <c r="M22" s="357"/>
      <c r="N22" s="357"/>
      <c r="O22" s="1120">
        <v>2016</v>
      </c>
      <c r="P22" s="1120">
        <f t="shared" si="6"/>
        <v>5</v>
      </c>
      <c r="Q22" s="1121" t="s">
        <v>165</v>
      </c>
      <c r="R22" s="1121" t="s">
        <v>166</v>
      </c>
      <c r="S22" s="1121" t="s">
        <v>167</v>
      </c>
      <c r="T22" s="1121" t="s">
        <v>168</v>
      </c>
      <c r="U22" s="1121">
        <v>309.91666670000001</v>
      </c>
      <c r="V22" s="493"/>
      <c r="W22" s="493"/>
      <c r="X22" s="357"/>
      <c r="Y22" s="1142" t="s">
        <v>174</v>
      </c>
      <c r="Z22" s="1142" t="s">
        <v>175</v>
      </c>
      <c r="AA22" s="1143">
        <f>+AA14</f>
        <v>0</v>
      </c>
      <c r="AB22" s="1143">
        <f t="shared" ref="AB22:AD22" si="8">+AB14</f>
        <v>0</v>
      </c>
      <c r="AC22" s="1143">
        <f t="shared" si="8"/>
        <v>0</v>
      </c>
      <c r="AD22" s="1143">
        <f t="shared" si="8"/>
        <v>0</v>
      </c>
      <c r="AE22" s="493"/>
      <c r="AF22" s="493"/>
      <c r="AG22" s="744"/>
      <c r="AH22" s="744"/>
    </row>
    <row r="23" spans="1:34" s="162" customFormat="1" ht="14.25" customHeight="1">
      <c r="A23" s="197"/>
      <c r="B23" s="198"/>
      <c r="C23" s="200"/>
      <c r="D23" s="201"/>
      <c r="E23" s="201"/>
      <c r="F23" s="199"/>
      <c r="G23" s="202"/>
      <c r="H23" s="202"/>
      <c r="I23" s="203"/>
      <c r="J23" s="199"/>
      <c r="K23" s="502"/>
      <c r="L23" s="619"/>
      <c r="M23" s="357"/>
      <c r="N23" s="357"/>
      <c r="O23" s="1120">
        <v>2016</v>
      </c>
      <c r="P23" s="1120">
        <f t="shared" si="6"/>
        <v>6</v>
      </c>
      <c r="Q23" s="1121" t="s">
        <v>165</v>
      </c>
      <c r="R23" s="1121" t="s">
        <v>166</v>
      </c>
      <c r="S23" s="1121" t="s">
        <v>167</v>
      </c>
      <c r="T23" s="1121" t="s">
        <v>168</v>
      </c>
      <c r="U23" s="1121">
        <v>209.4555556</v>
      </c>
      <c r="V23" s="493"/>
      <c r="W23" s="493"/>
      <c r="X23" s="357"/>
      <c r="Y23" s="1142" t="s">
        <v>473</v>
      </c>
      <c r="Z23" s="1142" t="s">
        <v>470</v>
      </c>
      <c r="AA23" s="1144">
        <f>+AA12</f>
        <v>0</v>
      </c>
      <c r="AB23" s="1144">
        <f t="shared" ref="AB23:AD23" si="9">+AB12</f>
        <v>0</v>
      </c>
      <c r="AC23" s="1144">
        <f t="shared" si="9"/>
        <v>6.92</v>
      </c>
      <c r="AD23" s="1144">
        <f t="shared" si="9"/>
        <v>6.92</v>
      </c>
      <c r="AE23" s="493"/>
      <c r="AF23" s="493"/>
      <c r="AG23" s="744"/>
      <c r="AH23" s="744"/>
    </row>
    <row r="24" spans="1:34" s="162" customFormat="1" ht="14.25" customHeight="1">
      <c r="A24" s="197"/>
      <c r="B24" s="198"/>
      <c r="C24" s="200"/>
      <c r="D24" s="201"/>
      <c r="E24" s="201"/>
      <c r="F24" s="199"/>
      <c r="G24" s="202"/>
      <c r="H24" s="202"/>
      <c r="I24" s="203"/>
      <c r="J24" s="199"/>
      <c r="K24" s="502"/>
      <c r="L24" s="619"/>
      <c r="M24" s="357"/>
      <c r="N24" s="357"/>
      <c r="O24" s="1120">
        <v>2016</v>
      </c>
      <c r="P24" s="1120">
        <f t="shared" si="6"/>
        <v>7</v>
      </c>
      <c r="Q24" s="1121" t="s">
        <v>165</v>
      </c>
      <c r="R24" s="1121" t="s">
        <v>166</v>
      </c>
      <c r="S24" s="1121" t="s">
        <v>167</v>
      </c>
      <c r="T24" s="1121" t="s">
        <v>168</v>
      </c>
      <c r="U24" s="1121">
        <v>386</v>
      </c>
      <c r="V24" s="493"/>
      <c r="W24" s="493"/>
      <c r="X24" s="357"/>
      <c r="Y24" s="1145" t="s">
        <v>475</v>
      </c>
      <c r="Z24" s="1145" t="s">
        <v>471</v>
      </c>
      <c r="AA24" s="1143">
        <v>0</v>
      </c>
      <c r="AB24" s="1143">
        <v>0</v>
      </c>
      <c r="AC24" s="1143">
        <v>0</v>
      </c>
      <c r="AD24" s="1145"/>
      <c r="AE24" s="493"/>
      <c r="AF24" s="493"/>
      <c r="AG24" s="744"/>
      <c r="AH24" s="744"/>
    </row>
    <row r="25" spans="1:34" s="162" customFormat="1" ht="14.25" customHeight="1">
      <c r="A25" s="197"/>
      <c r="B25" s="198"/>
      <c r="C25" s="200"/>
      <c r="D25" s="201"/>
      <c r="E25" s="201"/>
      <c r="F25" s="199"/>
      <c r="G25" s="202"/>
      <c r="H25" s="202"/>
      <c r="I25" s="203"/>
      <c r="J25" s="199"/>
      <c r="K25" s="502"/>
      <c r="L25" s="619"/>
      <c r="M25" s="357"/>
      <c r="N25" s="357"/>
      <c r="O25" s="1120">
        <v>2016</v>
      </c>
      <c r="P25" s="1120">
        <f t="shared" si="6"/>
        <v>8</v>
      </c>
      <c r="Q25" s="1121" t="s">
        <v>165</v>
      </c>
      <c r="R25" s="1121" t="s">
        <v>166</v>
      </c>
      <c r="S25" s="1121" t="s">
        <v>167</v>
      </c>
      <c r="T25" s="1121" t="s">
        <v>168</v>
      </c>
      <c r="U25" s="1121">
        <v>616.3833333</v>
      </c>
      <c r="V25" s="493"/>
      <c r="W25" s="493"/>
      <c r="X25" s="357"/>
      <c r="Y25" s="1145" t="s">
        <v>474</v>
      </c>
      <c r="Z25" s="1145" t="s">
        <v>472</v>
      </c>
      <c r="AA25" s="1143"/>
      <c r="AB25" s="1143"/>
      <c r="AC25" s="1143"/>
      <c r="AD25" s="1145"/>
      <c r="AE25" s="493"/>
      <c r="AF25" s="493"/>
      <c r="AG25" s="744"/>
      <c r="AH25" s="744"/>
    </row>
    <row r="26" spans="1:34" s="162" customFormat="1" ht="14.25" customHeight="1">
      <c r="A26" s="197"/>
      <c r="B26" s="198"/>
      <c r="C26" s="200"/>
      <c r="D26" s="201"/>
      <c r="E26" s="201"/>
      <c r="F26" s="199"/>
      <c r="G26" s="202"/>
      <c r="H26" s="202"/>
      <c r="I26" s="203"/>
      <c r="J26" s="239"/>
      <c r="K26" s="502"/>
      <c r="L26" s="619"/>
      <c r="M26" s="357"/>
      <c r="N26" s="357"/>
      <c r="O26" s="1120">
        <v>2016</v>
      </c>
      <c r="P26" s="1120">
        <f t="shared" si="6"/>
        <v>9</v>
      </c>
      <c r="Q26" s="1121" t="s">
        <v>165</v>
      </c>
      <c r="R26" s="1121" t="s">
        <v>166</v>
      </c>
      <c r="S26" s="1121" t="s">
        <v>167</v>
      </c>
      <c r="T26" s="1121" t="s">
        <v>168</v>
      </c>
      <c r="U26" s="1121">
        <v>471.91666670000001</v>
      </c>
      <c r="V26" s="493"/>
      <c r="W26" s="493"/>
      <c r="X26" s="493"/>
      <c r="Y26" s="493"/>
      <c r="Z26" s="493"/>
      <c r="AA26" s="493"/>
      <c r="AB26" s="493"/>
      <c r="AC26" s="493"/>
      <c r="AD26" s="493"/>
      <c r="AE26" s="493"/>
      <c r="AF26" s="493"/>
      <c r="AG26" s="744"/>
      <c r="AH26" s="744"/>
    </row>
    <row r="27" spans="1:34" s="162" customFormat="1" ht="14.25" customHeight="1">
      <c r="A27" s="197"/>
      <c r="B27" s="198"/>
      <c r="C27" s="200"/>
      <c r="D27" s="201"/>
      <c r="E27" s="201"/>
      <c r="F27" s="199"/>
      <c r="G27" s="202"/>
      <c r="H27" s="202"/>
      <c r="I27" s="203"/>
      <c r="J27" s="239"/>
      <c r="K27" s="502"/>
      <c r="L27" s="619"/>
      <c r="M27" s="357"/>
      <c r="N27" s="357"/>
      <c r="O27" s="1120">
        <v>2016</v>
      </c>
      <c r="P27" s="1120">
        <f t="shared" si="6"/>
        <v>10</v>
      </c>
      <c r="Q27" s="1121" t="s">
        <v>165</v>
      </c>
      <c r="R27" s="1121" t="s">
        <v>166</v>
      </c>
      <c r="S27" s="1121" t="s">
        <v>167</v>
      </c>
      <c r="T27" s="1121" t="s">
        <v>168</v>
      </c>
      <c r="U27" s="1121"/>
      <c r="V27" s="493"/>
      <c r="W27" s="493"/>
      <c r="X27" s="493"/>
      <c r="Y27" s="493"/>
      <c r="Z27" s="493"/>
      <c r="AA27" s="493"/>
      <c r="AB27" s="493"/>
      <c r="AC27" s="493"/>
      <c r="AD27" s="493"/>
      <c r="AE27" s="493"/>
      <c r="AF27" s="493"/>
      <c r="AG27" s="744"/>
      <c r="AH27" s="744"/>
    </row>
    <row r="28" spans="1:34" s="162" customFormat="1" ht="14.25" customHeight="1">
      <c r="A28" s="197"/>
      <c r="B28" s="198"/>
      <c r="C28" s="200"/>
      <c r="D28" s="201"/>
      <c r="E28" s="201"/>
      <c r="F28" s="199"/>
      <c r="G28" s="202"/>
      <c r="H28" s="202"/>
      <c r="I28" s="203"/>
      <c r="J28" s="239"/>
      <c r="K28" s="502"/>
      <c r="L28" s="619"/>
      <c r="M28" s="357"/>
      <c r="N28" s="357"/>
      <c r="O28" s="1120">
        <v>2016</v>
      </c>
      <c r="P28" s="1120">
        <f t="shared" si="6"/>
        <v>11</v>
      </c>
      <c r="Q28" s="1121" t="s">
        <v>165</v>
      </c>
      <c r="R28" s="1121" t="s">
        <v>166</v>
      </c>
      <c r="S28" s="1121" t="s">
        <v>167</v>
      </c>
      <c r="T28" s="1121" t="s">
        <v>168</v>
      </c>
      <c r="U28" s="1121"/>
      <c r="V28" s="493"/>
      <c r="W28" s="493"/>
      <c r="X28" s="493"/>
      <c r="Y28" s="493"/>
      <c r="Z28" s="493"/>
      <c r="AA28" s="493"/>
      <c r="AB28" s="493"/>
      <c r="AC28" s="493"/>
      <c r="AD28" s="493"/>
      <c r="AE28" s="493"/>
      <c r="AF28" s="493"/>
      <c r="AG28" s="744"/>
      <c r="AH28" s="744"/>
    </row>
    <row r="29" spans="1:34" s="162" customFormat="1" ht="15">
      <c r="A29" s="197"/>
      <c r="B29" s="198"/>
      <c r="C29" s="200"/>
      <c r="D29" s="201"/>
      <c r="E29" s="201"/>
      <c r="F29" s="199"/>
      <c r="G29" s="202"/>
      <c r="H29" s="202"/>
      <c r="I29" s="216"/>
      <c r="J29" s="239"/>
      <c r="K29" s="502"/>
      <c r="L29" s="619"/>
      <c r="M29" s="357"/>
      <c r="N29" s="357"/>
      <c r="O29" s="1120">
        <v>2016</v>
      </c>
      <c r="P29" s="1120">
        <f t="shared" si="6"/>
        <v>12</v>
      </c>
      <c r="Q29" s="1121" t="s">
        <v>165</v>
      </c>
      <c r="R29" s="1121" t="s">
        <v>166</v>
      </c>
      <c r="S29" s="1121" t="s">
        <v>167</v>
      </c>
      <c r="T29" s="1121" t="s">
        <v>168</v>
      </c>
      <c r="U29" s="1121"/>
      <c r="V29" s="493"/>
      <c r="W29" s="493"/>
      <c r="X29" s="493"/>
      <c r="Y29" s="493"/>
      <c r="Z29" s="493"/>
      <c r="AA29" s="493"/>
      <c r="AB29" s="493"/>
      <c r="AC29" s="493"/>
      <c r="AD29" s="493"/>
      <c r="AE29" s="493"/>
      <c r="AF29" s="493"/>
      <c r="AG29" s="744"/>
      <c r="AH29" s="744"/>
    </row>
    <row r="30" spans="1:34" s="162" customFormat="1" ht="15">
      <c r="A30" s="197"/>
      <c r="B30" s="198"/>
      <c r="C30" s="200"/>
      <c r="D30" s="201"/>
      <c r="E30" s="201"/>
      <c r="F30" s="199"/>
      <c r="G30" s="202"/>
      <c r="H30" s="202"/>
      <c r="I30" s="216"/>
      <c r="J30" s="239"/>
      <c r="K30" s="502"/>
      <c r="L30" s="619"/>
      <c r="M30" s="357"/>
      <c r="N30" s="357"/>
      <c r="O30" s="1120">
        <v>2015</v>
      </c>
      <c r="P30" s="1120">
        <v>1</v>
      </c>
      <c r="Q30" s="1121">
        <v>138</v>
      </c>
      <c r="R30" s="1121" t="s">
        <v>169</v>
      </c>
      <c r="S30" s="1121" t="s">
        <v>170</v>
      </c>
      <c r="T30" s="1121" t="s">
        <v>171</v>
      </c>
      <c r="U30" s="1121">
        <v>20.55</v>
      </c>
      <c r="V30" s="493"/>
      <c r="W30" s="493"/>
      <c r="X30" s="493"/>
      <c r="Y30" s="493"/>
      <c r="Z30" s="493"/>
      <c r="AA30" s="493"/>
      <c r="AB30" s="493"/>
      <c r="AC30" s="493"/>
      <c r="AD30" s="493"/>
      <c r="AE30" s="493"/>
      <c r="AF30" s="493"/>
      <c r="AG30" s="744"/>
      <c r="AH30" s="744"/>
    </row>
    <row r="31" spans="1:34" s="162" customFormat="1" ht="15">
      <c r="A31" s="197"/>
      <c r="B31" s="198"/>
      <c r="C31" s="200"/>
      <c r="D31" s="201"/>
      <c r="E31" s="201"/>
      <c r="F31" s="199"/>
      <c r="G31" s="202"/>
      <c r="H31" s="202"/>
      <c r="I31" s="216"/>
      <c r="J31" s="239"/>
      <c r="K31" s="502"/>
      <c r="L31" s="619"/>
      <c r="M31" s="357"/>
      <c r="N31" s="357"/>
      <c r="O31" s="1120">
        <v>2015</v>
      </c>
      <c r="P31" s="1120">
        <f>+P30+1</f>
        <v>2</v>
      </c>
      <c r="Q31" s="1121">
        <v>138</v>
      </c>
      <c r="R31" s="1121" t="s">
        <v>169</v>
      </c>
      <c r="S31" s="1121" t="s">
        <v>170</v>
      </c>
      <c r="T31" s="1121" t="s">
        <v>171</v>
      </c>
      <c r="U31" s="1121">
        <v>15.06666667</v>
      </c>
      <c r="V31" s="493"/>
      <c r="W31" s="493"/>
      <c r="X31" s="493"/>
      <c r="Y31" s="493"/>
      <c r="Z31" s="493"/>
      <c r="AA31" s="493"/>
      <c r="AB31" s="493"/>
      <c r="AC31" s="493"/>
      <c r="AD31" s="493"/>
      <c r="AE31" s="493"/>
      <c r="AF31" s="493"/>
      <c r="AG31" s="744"/>
      <c r="AH31" s="744"/>
    </row>
    <row r="32" spans="1:34" s="162" customFormat="1" ht="18" customHeight="1">
      <c r="A32" s="197"/>
      <c r="B32" s="198"/>
      <c r="C32" s="200"/>
      <c r="D32" s="201"/>
      <c r="E32" s="201"/>
      <c r="F32" s="199"/>
      <c r="G32" s="202"/>
      <c r="H32" s="202"/>
      <c r="I32" s="216"/>
      <c r="J32" s="239"/>
      <c r="K32" s="502"/>
      <c r="L32" s="619"/>
      <c r="M32" s="357"/>
      <c r="N32" s="357"/>
      <c r="O32" s="1120">
        <v>2015</v>
      </c>
      <c r="P32" s="1120">
        <f t="shared" ref="P32:P41" si="10">+P31+1</f>
        <v>3</v>
      </c>
      <c r="Q32" s="1121">
        <v>138</v>
      </c>
      <c r="R32" s="1121" t="s">
        <v>169</v>
      </c>
      <c r="S32" s="1121" t="s">
        <v>170</v>
      </c>
      <c r="T32" s="1121" t="s">
        <v>171</v>
      </c>
      <c r="U32" s="1121">
        <v>20.5</v>
      </c>
      <c r="V32" s="493"/>
      <c r="W32" s="493"/>
      <c r="X32" s="493"/>
      <c r="Y32" s="493"/>
      <c r="Z32" s="493"/>
      <c r="AA32" s="493"/>
      <c r="AB32" s="493"/>
      <c r="AC32" s="493"/>
      <c r="AD32" s="493"/>
      <c r="AE32" s="493"/>
      <c r="AF32" s="493"/>
      <c r="AG32" s="744"/>
      <c r="AH32" s="744"/>
    </row>
    <row r="33" spans="1:34" s="162" customFormat="1" ht="15">
      <c r="A33" s="197"/>
      <c r="B33" s="198"/>
      <c r="C33" s="200"/>
      <c r="D33" s="201"/>
      <c r="E33" s="201"/>
      <c r="F33" s="199"/>
      <c r="G33" s="202"/>
      <c r="H33" s="202"/>
      <c r="I33" s="216"/>
      <c r="J33" s="239"/>
      <c r="K33" s="502"/>
      <c r="L33" s="619"/>
      <c r="M33" s="357"/>
      <c r="N33" s="357"/>
      <c r="O33" s="1120">
        <v>2015</v>
      </c>
      <c r="P33" s="1120">
        <f t="shared" si="10"/>
        <v>4</v>
      </c>
      <c r="Q33" s="1121">
        <v>138</v>
      </c>
      <c r="R33" s="1121" t="s">
        <v>169</v>
      </c>
      <c r="S33" s="1121" t="s">
        <v>170</v>
      </c>
      <c r="T33" s="1121" t="s">
        <v>171</v>
      </c>
      <c r="U33" s="1121">
        <v>36.366666666666674</v>
      </c>
      <c r="V33" s="493"/>
      <c r="W33" s="493"/>
      <c r="X33" s="493"/>
      <c r="Y33" s="493"/>
      <c r="Z33" s="493"/>
      <c r="AA33" s="493"/>
      <c r="AB33" s="493"/>
      <c r="AC33" s="493"/>
      <c r="AD33" s="493"/>
      <c r="AE33" s="493"/>
      <c r="AF33" s="493"/>
      <c r="AG33" s="744"/>
      <c r="AH33" s="744"/>
    </row>
    <row r="34" spans="1:34" s="162" customFormat="1" ht="15">
      <c r="A34" s="197"/>
      <c r="B34" s="198"/>
      <c r="C34" s="200"/>
      <c r="D34" s="201"/>
      <c r="E34" s="201"/>
      <c r="F34" s="199"/>
      <c r="G34" s="202"/>
      <c r="H34" s="202"/>
      <c r="I34" s="216"/>
      <c r="J34" s="239"/>
      <c r="K34" s="502"/>
      <c r="L34" s="619"/>
      <c r="M34" s="357"/>
      <c r="N34" s="357"/>
      <c r="O34" s="1120">
        <v>2015</v>
      </c>
      <c r="P34" s="1120">
        <f t="shared" si="10"/>
        <v>5</v>
      </c>
      <c r="Q34" s="1121">
        <v>138</v>
      </c>
      <c r="R34" s="1121" t="s">
        <v>169</v>
      </c>
      <c r="S34" s="1121" t="s">
        <v>170</v>
      </c>
      <c r="T34" s="1121" t="s">
        <v>171</v>
      </c>
      <c r="U34" s="1121">
        <v>62.5</v>
      </c>
      <c r="V34" s="493"/>
      <c r="W34" s="493"/>
      <c r="X34" s="493"/>
      <c r="Y34" s="493"/>
      <c r="Z34" s="493"/>
      <c r="AA34" s="493"/>
      <c r="AB34" s="493"/>
      <c r="AC34" s="493"/>
      <c r="AD34" s="493"/>
      <c r="AE34" s="493"/>
      <c r="AF34" s="493"/>
      <c r="AG34" s="744"/>
      <c r="AH34" s="744"/>
    </row>
    <row r="35" spans="1:34" s="162" customFormat="1" ht="15">
      <c r="A35" s="197"/>
      <c r="B35" s="198"/>
      <c r="C35" s="200"/>
      <c r="D35" s="201"/>
      <c r="E35" s="201"/>
      <c r="F35" s="199"/>
      <c r="G35" s="202"/>
      <c r="H35" s="202"/>
      <c r="I35" s="216"/>
      <c r="J35" s="239"/>
      <c r="K35" s="502"/>
      <c r="L35" s="619"/>
      <c r="M35" s="357"/>
      <c r="N35" s="357"/>
      <c r="O35" s="1120">
        <v>2015</v>
      </c>
      <c r="P35" s="1120">
        <f t="shared" si="10"/>
        <v>6</v>
      </c>
      <c r="Q35" s="1121">
        <v>138</v>
      </c>
      <c r="R35" s="1121" t="s">
        <v>169</v>
      </c>
      <c r="S35" s="1121" t="s">
        <v>170</v>
      </c>
      <c r="T35" s="1121" t="s">
        <v>171</v>
      </c>
      <c r="U35" s="1121">
        <v>14.95</v>
      </c>
      <c r="V35" s="493"/>
      <c r="W35" s="493"/>
      <c r="X35" s="493"/>
      <c r="Y35" s="493"/>
      <c r="Z35" s="493"/>
      <c r="AA35" s="493"/>
      <c r="AB35" s="493"/>
      <c r="AC35" s="493"/>
      <c r="AD35" s="493"/>
      <c r="AE35" s="493"/>
      <c r="AF35" s="493"/>
      <c r="AG35" s="744"/>
      <c r="AH35" s="744"/>
    </row>
    <row r="36" spans="1:34" s="162" customFormat="1" ht="15">
      <c r="A36" s="197"/>
      <c r="B36" s="198"/>
      <c r="C36" s="200"/>
      <c r="D36" s="201"/>
      <c r="E36" s="201"/>
      <c r="F36" s="199"/>
      <c r="G36" s="202"/>
      <c r="H36" s="202"/>
      <c r="I36" s="216"/>
      <c r="J36" s="239"/>
      <c r="K36" s="502"/>
      <c r="L36" s="619"/>
      <c r="M36" s="357"/>
      <c r="N36" s="357"/>
      <c r="O36" s="1120">
        <v>2015</v>
      </c>
      <c r="P36" s="1120">
        <f t="shared" si="10"/>
        <v>7</v>
      </c>
      <c r="Q36" s="1121">
        <v>138</v>
      </c>
      <c r="R36" s="1121" t="s">
        <v>169</v>
      </c>
      <c r="S36" s="1121" t="s">
        <v>170</v>
      </c>
      <c r="T36" s="1121" t="s">
        <v>171</v>
      </c>
      <c r="U36" s="1121">
        <v>5.23</v>
      </c>
      <c r="V36" s="493"/>
      <c r="W36" s="493"/>
      <c r="X36" s="493"/>
      <c r="Y36" s="493"/>
      <c r="Z36" s="493"/>
      <c r="AA36" s="493"/>
      <c r="AB36" s="493"/>
      <c r="AC36" s="493"/>
      <c r="AD36" s="493"/>
      <c r="AE36" s="493"/>
      <c r="AF36" s="493"/>
      <c r="AG36" s="744"/>
      <c r="AH36" s="744"/>
    </row>
    <row r="37" spans="1:34" s="162" customFormat="1" ht="15">
      <c r="A37" s="197"/>
      <c r="B37" s="198"/>
      <c r="C37" s="200"/>
      <c r="D37" s="201"/>
      <c r="E37" s="201"/>
      <c r="F37" s="199"/>
      <c r="G37" s="202"/>
      <c r="H37" s="202"/>
      <c r="I37" s="216"/>
      <c r="J37" s="239"/>
      <c r="K37" s="502"/>
      <c r="L37" s="619"/>
      <c r="M37" s="357"/>
      <c r="N37" s="357"/>
      <c r="O37" s="1120">
        <v>2015</v>
      </c>
      <c r="P37" s="1120">
        <f t="shared" si="10"/>
        <v>8</v>
      </c>
      <c r="Q37" s="1121">
        <v>138</v>
      </c>
      <c r="R37" s="1121" t="s">
        <v>169</v>
      </c>
      <c r="S37" s="1121" t="s">
        <v>170</v>
      </c>
      <c r="T37" s="1121" t="s">
        <v>171</v>
      </c>
      <c r="U37" s="1121">
        <v>2.85</v>
      </c>
      <c r="V37" s="493"/>
      <c r="W37" s="493"/>
      <c r="X37" s="493"/>
      <c r="Y37" s="493"/>
      <c r="Z37" s="493"/>
      <c r="AA37" s="493"/>
      <c r="AB37" s="493"/>
      <c r="AC37" s="493"/>
      <c r="AD37" s="493"/>
      <c r="AE37" s="493"/>
      <c r="AF37" s="493"/>
      <c r="AG37" s="744"/>
      <c r="AH37" s="744"/>
    </row>
    <row r="38" spans="1:34" s="162" customFormat="1" ht="15">
      <c r="A38" s="197"/>
      <c r="B38" s="198"/>
      <c r="C38" s="200"/>
      <c r="D38" s="201"/>
      <c r="E38" s="201"/>
      <c r="F38" s="199"/>
      <c r="G38" s="202"/>
      <c r="H38" s="202"/>
      <c r="I38" s="216"/>
      <c r="J38" s="239"/>
      <c r="K38" s="502"/>
      <c r="L38" s="619"/>
      <c r="M38" s="357"/>
      <c r="N38" s="357"/>
      <c r="O38" s="1120">
        <v>2015</v>
      </c>
      <c r="P38" s="1120">
        <f t="shared" si="10"/>
        <v>9</v>
      </c>
      <c r="Q38" s="1121">
        <v>138</v>
      </c>
      <c r="R38" s="1121" t="s">
        <v>169</v>
      </c>
      <c r="S38" s="1121" t="s">
        <v>170</v>
      </c>
      <c r="T38" s="1121" t="s">
        <v>171</v>
      </c>
      <c r="U38" s="1121">
        <v>0</v>
      </c>
      <c r="V38" s="493"/>
      <c r="W38" s="493"/>
      <c r="X38" s="493"/>
      <c r="Y38" s="493"/>
      <c r="Z38" s="493"/>
      <c r="AA38" s="493"/>
      <c r="AB38" s="493"/>
      <c r="AC38" s="493"/>
      <c r="AD38" s="493"/>
      <c r="AE38" s="493"/>
      <c r="AF38" s="493"/>
      <c r="AG38" s="744"/>
      <c r="AH38" s="744"/>
    </row>
    <row r="39" spans="1:34" s="162" customFormat="1" ht="15">
      <c r="A39" s="197"/>
      <c r="B39" s="198"/>
      <c r="C39" s="200"/>
      <c r="D39" s="201"/>
      <c r="E39" s="201"/>
      <c r="F39" s="199"/>
      <c r="G39" s="202"/>
      <c r="H39" s="202"/>
      <c r="I39" s="216"/>
      <c r="J39" s="239"/>
      <c r="K39" s="502"/>
      <c r="L39" s="619"/>
      <c r="M39" s="357"/>
      <c r="N39" s="357"/>
      <c r="O39" s="1120">
        <v>2015</v>
      </c>
      <c r="P39" s="1120">
        <f t="shared" si="10"/>
        <v>10</v>
      </c>
      <c r="Q39" s="1121">
        <v>138</v>
      </c>
      <c r="R39" s="1121" t="s">
        <v>169</v>
      </c>
      <c r="S39" s="1121" t="s">
        <v>170</v>
      </c>
      <c r="T39" s="1121" t="s">
        <v>171</v>
      </c>
      <c r="U39" s="1121">
        <v>0</v>
      </c>
      <c r="V39" s="493"/>
      <c r="W39" s="493"/>
      <c r="X39" s="493"/>
      <c r="Y39" s="493"/>
      <c r="Z39" s="493"/>
      <c r="AA39" s="493"/>
      <c r="AB39" s="493"/>
      <c r="AC39" s="493"/>
      <c r="AD39" s="493"/>
      <c r="AE39" s="493"/>
      <c r="AF39" s="493"/>
      <c r="AG39" s="744"/>
      <c r="AH39" s="744"/>
    </row>
    <row r="40" spans="1:34" s="162" customFormat="1" ht="15">
      <c r="A40" s="197"/>
      <c r="B40" s="198"/>
      <c r="C40" s="200"/>
      <c r="D40" s="201"/>
      <c r="E40" s="201"/>
      <c r="F40" s="199"/>
      <c r="G40" s="202"/>
      <c r="H40" s="202"/>
      <c r="I40" s="216"/>
      <c r="J40" s="239"/>
      <c r="K40" s="502"/>
      <c r="L40" s="619"/>
      <c r="M40" s="357"/>
      <c r="N40" s="357"/>
      <c r="O40" s="1120">
        <v>2015</v>
      </c>
      <c r="P40" s="1120">
        <f t="shared" si="10"/>
        <v>11</v>
      </c>
      <c r="Q40" s="1121">
        <v>138</v>
      </c>
      <c r="R40" s="1121" t="s">
        <v>169</v>
      </c>
      <c r="S40" s="1121" t="s">
        <v>170</v>
      </c>
      <c r="T40" s="1121" t="s">
        <v>171</v>
      </c>
      <c r="U40" s="1121">
        <v>0</v>
      </c>
      <c r="V40" s="493"/>
      <c r="W40" s="493"/>
      <c r="X40" s="493"/>
      <c r="Y40" s="493"/>
      <c r="Z40" s="493"/>
      <c r="AA40" s="493"/>
      <c r="AB40" s="493"/>
      <c r="AC40" s="493"/>
      <c r="AD40" s="493"/>
      <c r="AE40" s="493"/>
      <c r="AF40" s="493"/>
      <c r="AG40" s="744"/>
      <c r="AH40" s="744"/>
    </row>
    <row r="41" spans="1:34" customFormat="1" ht="12.75">
      <c r="A41" s="197"/>
      <c r="B41" s="197"/>
      <c r="C41" s="197"/>
      <c r="D41" s="197"/>
      <c r="E41" s="197"/>
      <c r="F41" s="197"/>
      <c r="G41" s="197"/>
      <c r="H41" s="197"/>
      <c r="I41" s="197"/>
      <c r="J41" s="197"/>
      <c r="K41" s="618"/>
      <c r="L41" s="618"/>
      <c r="M41" s="362"/>
      <c r="N41" s="362"/>
      <c r="O41" s="1120">
        <v>2015</v>
      </c>
      <c r="P41" s="1120">
        <f t="shared" si="10"/>
        <v>12</v>
      </c>
      <c r="Q41" s="1121">
        <v>138</v>
      </c>
      <c r="R41" s="1121" t="s">
        <v>169</v>
      </c>
      <c r="S41" s="1121" t="s">
        <v>170</v>
      </c>
      <c r="T41" s="1121" t="s">
        <v>171</v>
      </c>
      <c r="U41" s="1121">
        <v>0</v>
      </c>
      <c r="V41" s="1141"/>
      <c r="W41" s="1141"/>
      <c r="X41" s="1141"/>
      <c r="Y41" s="1141"/>
      <c r="Z41" s="1141"/>
      <c r="AA41" s="1141"/>
      <c r="AB41" s="1141"/>
      <c r="AC41" s="1141"/>
      <c r="AD41" s="1141"/>
      <c r="AE41" s="1141"/>
      <c r="AF41" s="1141"/>
      <c r="AG41" s="760"/>
      <c r="AH41" s="760"/>
    </row>
    <row r="42" spans="1:34" customFormat="1" ht="12.75">
      <c r="A42" s="197"/>
      <c r="B42" s="197"/>
      <c r="C42" s="197"/>
      <c r="D42" s="197"/>
      <c r="E42" s="197"/>
      <c r="F42" s="197"/>
      <c r="G42" s="197"/>
      <c r="H42" s="197"/>
      <c r="I42" s="197"/>
      <c r="J42" s="197"/>
      <c r="K42" s="618"/>
      <c r="L42" s="618"/>
      <c r="M42" s="362"/>
      <c r="N42" s="362"/>
      <c r="O42" s="1120">
        <v>2016</v>
      </c>
      <c r="P42" s="1120">
        <v>1</v>
      </c>
      <c r="Q42" s="1121">
        <v>138</v>
      </c>
      <c r="R42" s="1121" t="s">
        <v>169</v>
      </c>
      <c r="S42" s="1121" t="s">
        <v>170</v>
      </c>
      <c r="T42" s="1121" t="s">
        <v>171</v>
      </c>
      <c r="U42" s="1121">
        <v>0</v>
      </c>
      <c r="V42" s="1141"/>
      <c r="W42" s="1141"/>
      <c r="X42" s="1141"/>
      <c r="Y42" s="1141"/>
      <c r="Z42" s="1141"/>
      <c r="AA42" s="1141"/>
      <c r="AB42" s="1141"/>
      <c r="AC42" s="1141"/>
      <c r="AD42" s="1141"/>
      <c r="AE42" s="1141"/>
      <c r="AF42" s="1141"/>
      <c r="AG42" s="760"/>
      <c r="AH42" s="760"/>
    </row>
    <row r="43" spans="1:34" customFormat="1" ht="12.75">
      <c r="A43" s="197"/>
      <c r="B43" s="197"/>
      <c r="C43" s="197"/>
      <c r="D43" s="197"/>
      <c r="E43" s="197"/>
      <c r="F43" s="197"/>
      <c r="G43" s="197"/>
      <c r="H43" s="197"/>
      <c r="I43" s="197"/>
      <c r="J43" s="197"/>
      <c r="K43" s="618"/>
      <c r="L43" s="618"/>
      <c r="M43" s="362"/>
      <c r="N43" s="362"/>
      <c r="O43" s="1120">
        <v>2016</v>
      </c>
      <c r="P43" s="1120">
        <f>+P42+1</f>
        <v>2</v>
      </c>
      <c r="Q43" s="1121">
        <v>138</v>
      </c>
      <c r="R43" s="1121" t="s">
        <v>169</v>
      </c>
      <c r="S43" s="1121" t="s">
        <v>170</v>
      </c>
      <c r="T43" s="1121" t="s">
        <v>171</v>
      </c>
      <c r="U43" s="1121">
        <v>7.5833333329999997</v>
      </c>
      <c r="V43" s="1141"/>
      <c r="W43" s="1141"/>
      <c r="X43" s="1141"/>
      <c r="Y43" s="1141"/>
      <c r="Z43" s="1141"/>
      <c r="AA43" s="1141"/>
      <c r="AB43" s="1141"/>
      <c r="AC43" s="1141"/>
      <c r="AD43" s="1141"/>
      <c r="AE43" s="1141"/>
      <c r="AF43" s="1141"/>
      <c r="AG43" s="760"/>
      <c r="AH43" s="760"/>
    </row>
    <row r="44" spans="1:34" customFormat="1" ht="12.75">
      <c r="A44" s="197"/>
      <c r="B44" s="197"/>
      <c r="C44" s="197"/>
      <c r="D44" s="197"/>
      <c r="E44" s="197"/>
      <c r="F44" s="197"/>
      <c r="G44" s="197"/>
      <c r="H44" s="197"/>
      <c r="I44" s="197"/>
      <c r="J44" s="197"/>
      <c r="K44" s="618"/>
      <c r="L44" s="618"/>
      <c r="M44" s="362"/>
      <c r="N44" s="362"/>
      <c r="O44" s="1120">
        <v>2016</v>
      </c>
      <c r="P44" s="1120">
        <f>+P43+1</f>
        <v>3</v>
      </c>
      <c r="Q44" s="1121">
        <v>138</v>
      </c>
      <c r="R44" s="1121" t="s">
        <v>169</v>
      </c>
      <c r="S44" s="1121" t="s">
        <v>170</v>
      </c>
      <c r="T44" s="1121" t="s">
        <v>171</v>
      </c>
      <c r="U44" s="1121">
        <v>0</v>
      </c>
      <c r="V44" s="1141"/>
      <c r="W44" s="1141"/>
      <c r="X44" s="1141"/>
      <c r="Y44" s="1141"/>
      <c r="Z44" s="1141"/>
      <c r="AA44" s="1141"/>
      <c r="AB44" s="1141"/>
      <c r="AC44" s="1141"/>
      <c r="AD44" s="1141"/>
      <c r="AE44" s="1141"/>
      <c r="AF44" s="1141"/>
      <c r="AG44" s="760"/>
      <c r="AH44" s="760"/>
    </row>
    <row r="45" spans="1:34" customFormat="1" ht="12.75">
      <c r="A45" s="197"/>
      <c r="B45" s="197"/>
      <c r="C45" s="197"/>
      <c r="D45" s="197"/>
      <c r="E45" s="197"/>
      <c r="F45" s="197"/>
      <c r="G45" s="197"/>
      <c r="H45" s="197"/>
      <c r="I45" s="197"/>
      <c r="J45" s="197"/>
      <c r="K45" s="618"/>
      <c r="L45" s="618"/>
      <c r="M45" s="362"/>
      <c r="N45" s="362"/>
      <c r="O45" s="1120">
        <v>2016</v>
      </c>
      <c r="P45" s="1120">
        <f t="shared" ref="P45:P53" si="11">+P44+1</f>
        <v>4</v>
      </c>
      <c r="Q45" s="1121">
        <v>138</v>
      </c>
      <c r="R45" s="1121" t="s">
        <v>169</v>
      </c>
      <c r="S45" s="1121" t="s">
        <v>170</v>
      </c>
      <c r="T45" s="1121" t="s">
        <v>171</v>
      </c>
      <c r="U45" s="1121">
        <v>0</v>
      </c>
      <c r="V45" s="1141"/>
      <c r="W45" s="1141"/>
      <c r="X45" s="1141"/>
      <c r="Y45" s="1141"/>
      <c r="Z45" s="1141"/>
      <c r="AA45" s="1141"/>
      <c r="AB45" s="1141"/>
      <c r="AC45" s="1141"/>
      <c r="AD45" s="1141"/>
      <c r="AE45" s="1141"/>
      <c r="AF45" s="1141"/>
      <c r="AG45" s="760"/>
      <c r="AH45" s="760"/>
    </row>
    <row r="46" spans="1:34" customFormat="1" ht="12.75">
      <c r="A46" s="197"/>
      <c r="B46" s="197"/>
      <c r="C46" s="197"/>
      <c r="D46" s="197"/>
      <c r="E46" s="197"/>
      <c r="F46" s="197"/>
      <c r="G46" s="197"/>
      <c r="H46" s="197"/>
      <c r="I46" s="197"/>
      <c r="J46" s="197"/>
      <c r="K46" s="618"/>
      <c r="L46" s="618"/>
      <c r="M46" s="362"/>
      <c r="N46" s="362"/>
      <c r="O46" s="1120">
        <v>2016</v>
      </c>
      <c r="P46" s="1120">
        <f t="shared" si="11"/>
        <v>5</v>
      </c>
      <c r="Q46" s="1121">
        <v>138</v>
      </c>
      <c r="R46" s="1121" t="s">
        <v>169</v>
      </c>
      <c r="S46" s="1121" t="s">
        <v>170</v>
      </c>
      <c r="T46" s="1121" t="s">
        <v>171</v>
      </c>
      <c r="U46" s="1121">
        <v>0</v>
      </c>
      <c r="V46" s="1141"/>
      <c r="W46" s="1141"/>
      <c r="X46" s="1141"/>
      <c r="Y46" s="1141"/>
      <c r="Z46" s="1141"/>
      <c r="AA46" s="1141"/>
      <c r="AB46" s="1141"/>
      <c r="AC46" s="1141"/>
      <c r="AD46" s="1141"/>
      <c r="AE46" s="1141"/>
      <c r="AF46" s="1141"/>
      <c r="AG46" s="760"/>
      <c r="AH46" s="760"/>
    </row>
    <row r="47" spans="1:34" customFormat="1" ht="12.75">
      <c r="A47" s="197"/>
      <c r="B47" s="197"/>
      <c r="C47" s="197"/>
      <c r="D47" s="197"/>
      <c r="E47" s="197"/>
      <c r="F47" s="197"/>
      <c r="G47" s="197"/>
      <c r="H47" s="197"/>
      <c r="I47" s="197"/>
      <c r="J47" s="197"/>
      <c r="K47" s="618"/>
      <c r="L47" s="618"/>
      <c r="M47" s="362"/>
      <c r="N47" s="362"/>
      <c r="O47" s="1120">
        <v>2016</v>
      </c>
      <c r="P47" s="1120">
        <f t="shared" si="11"/>
        <v>6</v>
      </c>
      <c r="Q47" s="1121">
        <v>138</v>
      </c>
      <c r="R47" s="1121" t="s">
        <v>169</v>
      </c>
      <c r="S47" s="1121" t="s">
        <v>170</v>
      </c>
      <c r="T47" s="1121" t="s">
        <v>171</v>
      </c>
      <c r="U47" s="1121">
        <v>0</v>
      </c>
      <c r="V47" s="1141"/>
      <c r="W47" s="1141"/>
      <c r="X47" s="1141"/>
      <c r="Y47" s="1141"/>
      <c r="Z47" s="1141"/>
      <c r="AA47" s="1141"/>
      <c r="AB47" s="1141"/>
      <c r="AC47" s="1141"/>
      <c r="AD47" s="1141"/>
      <c r="AE47" s="1141"/>
      <c r="AF47" s="1141"/>
      <c r="AG47" s="760"/>
      <c r="AH47" s="760"/>
    </row>
    <row r="48" spans="1:34" customFormat="1" ht="12.75">
      <c r="A48" s="197"/>
      <c r="B48" s="197"/>
      <c r="C48" s="197"/>
      <c r="D48" s="197"/>
      <c r="E48" s="197"/>
      <c r="F48" s="197"/>
      <c r="G48" s="197"/>
      <c r="H48" s="197"/>
      <c r="I48" s="197"/>
      <c r="J48" s="197"/>
      <c r="K48" s="618"/>
      <c r="L48" s="618"/>
      <c r="M48" s="362"/>
      <c r="N48" s="362"/>
      <c r="O48" s="1120">
        <v>2016</v>
      </c>
      <c r="P48" s="1120">
        <f t="shared" si="11"/>
        <v>7</v>
      </c>
      <c r="Q48" s="1121">
        <v>138</v>
      </c>
      <c r="R48" s="1121" t="s">
        <v>169</v>
      </c>
      <c r="S48" s="1121" t="s">
        <v>170</v>
      </c>
      <c r="T48" s="1121" t="s">
        <v>171</v>
      </c>
      <c r="U48" s="1121">
        <v>0</v>
      </c>
      <c r="V48" s="1141"/>
      <c r="W48" s="1141"/>
      <c r="X48" s="1141"/>
      <c r="Y48" s="1141"/>
      <c r="Z48" s="1141"/>
      <c r="AA48" s="1141"/>
      <c r="AB48" s="1141"/>
      <c r="AC48" s="1141"/>
      <c r="AD48" s="1141"/>
      <c r="AE48" s="1141"/>
      <c r="AF48" s="1141"/>
      <c r="AG48" s="760"/>
      <c r="AH48" s="760"/>
    </row>
    <row r="49" spans="1:34" customFormat="1" ht="12.75">
      <c r="A49" s="197"/>
      <c r="B49" s="197"/>
      <c r="C49" s="197"/>
      <c r="D49" s="197"/>
      <c r="E49" s="197"/>
      <c r="F49" s="197"/>
      <c r="G49" s="197"/>
      <c r="H49" s="197"/>
      <c r="I49" s="197"/>
      <c r="J49" s="197"/>
      <c r="K49" s="618"/>
      <c r="L49" s="618"/>
      <c r="M49" s="362"/>
      <c r="N49" s="362"/>
      <c r="O49" s="1120">
        <v>2016</v>
      </c>
      <c r="P49" s="1120">
        <f t="shared" si="11"/>
        <v>8</v>
      </c>
      <c r="Q49" s="1121">
        <v>138</v>
      </c>
      <c r="R49" s="1121" t="s">
        <v>169</v>
      </c>
      <c r="S49" s="1121" t="s">
        <v>170</v>
      </c>
      <c r="T49" s="1121" t="s">
        <v>171</v>
      </c>
      <c r="U49" s="1121">
        <v>0</v>
      </c>
      <c r="V49" s="1141"/>
      <c r="W49" s="1141"/>
      <c r="X49" s="1141"/>
      <c r="Y49" s="1141"/>
      <c r="Z49" s="1141"/>
      <c r="AA49" s="1141"/>
      <c r="AB49" s="1141"/>
      <c r="AC49" s="1141"/>
      <c r="AD49" s="1141"/>
      <c r="AE49" s="1141"/>
      <c r="AF49" s="1141"/>
      <c r="AG49" s="760"/>
      <c r="AH49" s="760"/>
    </row>
    <row r="50" spans="1:34" customFormat="1" ht="12.75">
      <c r="A50" s="139"/>
      <c r="B50" s="197"/>
      <c r="C50" s="197"/>
      <c r="D50" s="197"/>
      <c r="E50" s="197"/>
      <c r="F50" s="197"/>
      <c r="G50" s="197"/>
      <c r="H50" s="197"/>
      <c r="I50" s="197"/>
      <c r="J50" s="197"/>
      <c r="K50" s="618"/>
      <c r="L50" s="618"/>
      <c r="M50" s="362"/>
      <c r="N50" s="362"/>
      <c r="O50" s="1120">
        <v>2016</v>
      </c>
      <c r="P50" s="1120">
        <f t="shared" si="11"/>
        <v>9</v>
      </c>
      <c r="Q50" s="1121">
        <v>138</v>
      </c>
      <c r="R50" s="1121" t="s">
        <v>169</v>
      </c>
      <c r="S50" s="1121" t="s">
        <v>170</v>
      </c>
      <c r="T50" s="1121" t="s">
        <v>171</v>
      </c>
      <c r="U50" s="1121">
        <v>0</v>
      </c>
      <c r="V50" s="1141"/>
      <c r="W50" s="1141"/>
      <c r="X50" s="1141"/>
      <c r="Y50" s="1141"/>
      <c r="Z50" s="1141"/>
      <c r="AA50" s="1141"/>
      <c r="AB50" s="1141"/>
      <c r="AC50" s="1141"/>
      <c r="AD50" s="1141"/>
      <c r="AE50" s="1141"/>
      <c r="AF50" s="1141"/>
      <c r="AG50" s="760"/>
      <c r="AH50" s="760"/>
    </row>
    <row r="51" spans="1:34" customFormat="1" ht="12.75">
      <c r="A51" s="197"/>
      <c r="B51" s="197"/>
      <c r="C51" s="197"/>
      <c r="D51" s="197"/>
      <c r="E51" s="197"/>
      <c r="F51" s="197"/>
      <c r="G51" s="197"/>
      <c r="H51" s="197"/>
      <c r="I51" s="197"/>
      <c r="J51" s="197"/>
      <c r="K51" s="618"/>
      <c r="L51" s="618"/>
      <c r="M51" s="362"/>
      <c r="N51" s="362"/>
      <c r="O51" s="1120">
        <v>2016</v>
      </c>
      <c r="P51" s="1120">
        <f t="shared" si="11"/>
        <v>10</v>
      </c>
      <c r="Q51" s="1121">
        <v>138</v>
      </c>
      <c r="R51" s="1121" t="s">
        <v>169</v>
      </c>
      <c r="S51" s="1121" t="s">
        <v>170</v>
      </c>
      <c r="T51" s="1121" t="s">
        <v>171</v>
      </c>
      <c r="U51" s="1121"/>
      <c r="V51" s="1141"/>
      <c r="W51" s="1141"/>
      <c r="X51" s="1141"/>
      <c r="Y51" s="1141"/>
      <c r="Z51" s="1141"/>
      <c r="AA51" s="1141"/>
      <c r="AB51" s="1141"/>
      <c r="AC51" s="1141"/>
      <c r="AD51" s="1141"/>
      <c r="AE51" s="1141"/>
      <c r="AF51" s="1141"/>
      <c r="AG51" s="760"/>
      <c r="AH51" s="760"/>
    </row>
    <row r="52" spans="1:34" customFormat="1" ht="12.75">
      <c r="A52" s="197"/>
      <c r="B52" s="197"/>
      <c r="C52" s="197"/>
      <c r="D52" s="197"/>
      <c r="E52" s="197"/>
      <c r="F52" s="197"/>
      <c r="G52" s="197"/>
      <c r="H52" s="197"/>
      <c r="I52" s="197"/>
      <c r="J52" s="197"/>
      <c r="K52" s="618"/>
      <c r="L52" s="618"/>
      <c r="M52" s="362"/>
      <c r="N52" s="362"/>
      <c r="O52" s="1120">
        <v>2016</v>
      </c>
      <c r="P52" s="1120">
        <f t="shared" si="11"/>
        <v>11</v>
      </c>
      <c r="Q52" s="1121">
        <v>138</v>
      </c>
      <c r="R52" s="1121" t="s">
        <v>169</v>
      </c>
      <c r="S52" s="1121" t="s">
        <v>170</v>
      </c>
      <c r="T52" s="1121" t="s">
        <v>171</v>
      </c>
      <c r="U52" s="1121"/>
      <c r="V52" s="1141"/>
      <c r="W52" s="1141"/>
      <c r="X52" s="1141"/>
      <c r="Y52" s="1141"/>
      <c r="Z52" s="1141"/>
      <c r="AA52" s="1141"/>
      <c r="AB52" s="1141"/>
      <c r="AC52" s="1141"/>
      <c r="AD52" s="1141"/>
      <c r="AE52" s="1141"/>
      <c r="AF52" s="1141"/>
      <c r="AG52" s="760"/>
      <c r="AH52" s="760"/>
    </row>
    <row r="53" spans="1:34" customFormat="1" ht="12.75">
      <c r="A53" s="197"/>
      <c r="B53" s="197"/>
      <c r="C53" s="197"/>
      <c r="D53" s="197"/>
      <c r="E53" s="197"/>
      <c r="F53" s="197"/>
      <c r="G53" s="197"/>
      <c r="H53" s="197"/>
      <c r="I53" s="197"/>
      <c r="J53" s="197"/>
      <c r="K53" s="618"/>
      <c r="L53" s="618"/>
      <c r="M53" s="362"/>
      <c r="N53" s="362"/>
      <c r="O53" s="1120">
        <v>2016</v>
      </c>
      <c r="P53" s="1120">
        <f t="shared" si="11"/>
        <v>12</v>
      </c>
      <c r="Q53" s="1121">
        <v>138</v>
      </c>
      <c r="R53" s="1121" t="s">
        <v>169</v>
      </c>
      <c r="S53" s="1121" t="s">
        <v>170</v>
      </c>
      <c r="T53" s="1121" t="s">
        <v>171</v>
      </c>
      <c r="U53" s="1121"/>
      <c r="V53" s="1141"/>
      <c r="W53" s="1141"/>
      <c r="X53" s="1141"/>
      <c r="Y53" s="1141"/>
      <c r="Z53" s="1141"/>
      <c r="AA53" s="1141"/>
      <c r="AB53" s="1141"/>
      <c r="AC53" s="1141"/>
      <c r="AD53" s="1141"/>
      <c r="AE53" s="1141"/>
      <c r="AF53" s="1141"/>
      <c r="AG53" s="760"/>
      <c r="AH53" s="760"/>
    </row>
    <row r="54" spans="1:34" customFormat="1" ht="12.75">
      <c r="A54" s="197"/>
      <c r="B54" s="197"/>
      <c r="C54" s="197"/>
      <c r="D54" s="197"/>
      <c r="E54" s="197"/>
      <c r="F54" s="197"/>
      <c r="G54" s="197"/>
      <c r="H54" s="197"/>
      <c r="I54" s="197"/>
      <c r="J54" s="197"/>
      <c r="K54" s="618"/>
      <c r="L54" s="618"/>
      <c r="M54" s="362"/>
      <c r="N54" s="362"/>
      <c r="O54" s="1120">
        <v>2015</v>
      </c>
      <c r="P54" s="1120">
        <v>1</v>
      </c>
      <c r="Q54" s="1121">
        <v>220</v>
      </c>
      <c r="R54" s="1121" t="s">
        <v>169</v>
      </c>
      <c r="S54" s="1121" t="s">
        <v>172</v>
      </c>
      <c r="T54" s="1121" t="s">
        <v>173</v>
      </c>
      <c r="U54" s="1121">
        <v>0</v>
      </c>
      <c r="V54" s="1141"/>
      <c r="W54" s="1141"/>
      <c r="X54" s="1141"/>
      <c r="Y54" s="1141"/>
      <c r="Z54" s="1141"/>
      <c r="AA54" s="1141"/>
      <c r="AB54" s="1141"/>
      <c r="AC54" s="1141"/>
      <c r="AD54" s="1141"/>
      <c r="AE54" s="1141"/>
      <c r="AF54" s="1141"/>
      <c r="AG54" s="760"/>
      <c r="AH54" s="760"/>
    </row>
    <row r="55" spans="1:34" customFormat="1" ht="12.75">
      <c r="A55" s="139"/>
      <c r="B55" s="139"/>
      <c r="C55" s="139"/>
      <c r="D55" s="139"/>
      <c r="E55" s="139"/>
      <c r="F55" s="139"/>
      <c r="G55" s="139"/>
      <c r="H55" s="139"/>
      <c r="I55" s="139"/>
      <c r="J55" s="197"/>
      <c r="K55" s="618"/>
      <c r="L55" s="618"/>
      <c r="M55" s="362"/>
      <c r="N55" s="362"/>
      <c r="O55" s="1120">
        <v>2015</v>
      </c>
      <c r="P55" s="1120">
        <f>+P54+1</f>
        <v>2</v>
      </c>
      <c r="Q55" s="1121">
        <v>220</v>
      </c>
      <c r="R55" s="1121" t="s">
        <v>169</v>
      </c>
      <c r="S55" s="1121" t="s">
        <v>172</v>
      </c>
      <c r="T55" s="1121" t="s">
        <v>173</v>
      </c>
      <c r="U55" s="1121">
        <v>0</v>
      </c>
      <c r="V55" s="1141"/>
      <c r="W55" s="1141"/>
      <c r="X55" s="1141"/>
      <c r="Y55" s="1141"/>
      <c r="Z55" s="1141"/>
      <c r="AA55" s="1141"/>
      <c r="AB55" s="1141"/>
      <c r="AC55" s="1141"/>
      <c r="AD55" s="1141"/>
      <c r="AE55" s="1141"/>
      <c r="AF55" s="1141"/>
      <c r="AG55" s="760"/>
      <c r="AH55" s="760"/>
    </row>
    <row r="56" spans="1:34" customFormat="1" ht="12.75">
      <c r="A56" s="139"/>
      <c r="B56" s="139"/>
      <c r="C56" s="139"/>
      <c r="D56" s="139"/>
      <c r="E56" s="139"/>
      <c r="F56" s="139"/>
      <c r="G56" s="139"/>
      <c r="H56" s="139"/>
      <c r="I56" s="139"/>
      <c r="J56" s="197"/>
      <c r="K56" s="618"/>
      <c r="L56" s="618"/>
      <c r="M56" s="362"/>
      <c r="N56" s="362"/>
      <c r="O56" s="1120">
        <v>2015</v>
      </c>
      <c r="P56" s="1120">
        <f t="shared" ref="P56:P65" si="12">+P55+1</f>
        <v>3</v>
      </c>
      <c r="Q56" s="1121">
        <v>220</v>
      </c>
      <c r="R56" s="1121" t="s">
        <v>169</v>
      </c>
      <c r="S56" s="1121" t="s">
        <v>172</v>
      </c>
      <c r="T56" s="1121" t="s">
        <v>173</v>
      </c>
      <c r="U56" s="1121">
        <v>25.37</v>
      </c>
      <c r="V56" s="1141"/>
      <c r="W56" s="1141"/>
      <c r="X56" s="1141"/>
      <c r="Y56" s="1141"/>
      <c r="Z56" s="1141"/>
      <c r="AA56" s="1141"/>
      <c r="AB56" s="1141"/>
      <c r="AC56" s="1141"/>
      <c r="AD56" s="1141"/>
      <c r="AE56" s="1141"/>
      <c r="AF56" s="1141"/>
      <c r="AG56" s="760"/>
      <c r="AH56" s="760"/>
    </row>
    <row r="57" spans="1:34" customFormat="1" ht="12.75">
      <c r="A57" s="139"/>
      <c r="B57" s="139"/>
      <c r="C57" s="139"/>
      <c r="D57" s="139"/>
      <c r="E57" s="139"/>
      <c r="F57" s="139"/>
      <c r="G57" s="139"/>
      <c r="H57" s="139"/>
      <c r="I57" s="139"/>
      <c r="J57" s="197"/>
      <c r="K57" s="618"/>
      <c r="L57" s="618"/>
      <c r="M57" s="362"/>
      <c r="N57" s="362"/>
      <c r="O57" s="1120">
        <v>2015</v>
      </c>
      <c r="P57" s="1120">
        <f t="shared" si="12"/>
        <v>4</v>
      </c>
      <c r="Q57" s="1121">
        <v>220</v>
      </c>
      <c r="R57" s="1121" t="s">
        <v>169</v>
      </c>
      <c r="S57" s="1121" t="s">
        <v>172</v>
      </c>
      <c r="T57" s="1121" t="s">
        <v>173</v>
      </c>
      <c r="U57" s="1121">
        <v>4.67</v>
      </c>
      <c r="V57" s="1141"/>
      <c r="W57" s="1141"/>
      <c r="X57" s="1141"/>
      <c r="Y57" s="1141"/>
      <c r="Z57" s="1141"/>
      <c r="AA57" s="1141"/>
      <c r="AB57" s="1141"/>
      <c r="AC57" s="1141"/>
      <c r="AD57" s="1141"/>
      <c r="AE57" s="1141"/>
      <c r="AF57" s="1141"/>
      <c r="AG57" s="760"/>
      <c r="AH57" s="760"/>
    </row>
    <row r="58" spans="1:34" customFormat="1" ht="12.75">
      <c r="A58" s="636" t="s">
        <v>825</v>
      </c>
      <c r="B58" s="139"/>
      <c r="C58" s="139"/>
      <c r="D58" s="139"/>
      <c r="E58" s="139"/>
      <c r="F58" s="139"/>
      <c r="G58" s="139"/>
      <c r="H58" s="139"/>
      <c r="I58" s="139"/>
      <c r="J58" s="197"/>
      <c r="K58" s="618"/>
      <c r="L58" s="618"/>
      <c r="M58" s="362"/>
      <c r="N58" s="362"/>
      <c r="O58" s="1120">
        <v>2015</v>
      </c>
      <c r="P58" s="1120">
        <f t="shared" si="12"/>
        <v>5</v>
      </c>
      <c r="Q58" s="1121">
        <v>220</v>
      </c>
      <c r="R58" s="1121" t="s">
        <v>169</v>
      </c>
      <c r="S58" s="1121" t="s">
        <v>172</v>
      </c>
      <c r="T58" s="1121" t="s">
        <v>173</v>
      </c>
      <c r="U58" s="1121">
        <v>65.650000000000006</v>
      </c>
      <c r="V58" s="1141"/>
      <c r="W58" s="1141"/>
      <c r="X58" s="1141"/>
      <c r="Y58" s="1141"/>
      <c r="Z58" s="1141"/>
      <c r="AA58" s="1141"/>
      <c r="AB58" s="1141"/>
      <c r="AC58" s="1141"/>
      <c r="AD58" s="1141"/>
      <c r="AE58" s="1141"/>
      <c r="AF58" s="1141"/>
      <c r="AG58" s="760"/>
      <c r="AH58" s="760"/>
    </row>
    <row r="59" spans="1:34" customFormat="1" ht="12.75">
      <c r="A59" s="139"/>
      <c r="B59" s="139"/>
      <c r="C59" s="139"/>
      <c r="D59" s="139"/>
      <c r="E59" s="139"/>
      <c r="F59" s="139"/>
      <c r="G59" s="139"/>
      <c r="H59" s="139"/>
      <c r="I59" s="139"/>
      <c r="J59" s="197"/>
      <c r="K59" s="618"/>
      <c r="L59" s="618"/>
      <c r="M59" s="362"/>
      <c r="N59" s="362"/>
      <c r="O59" s="1120">
        <v>2015</v>
      </c>
      <c r="P59" s="1120">
        <f t="shared" si="12"/>
        <v>6</v>
      </c>
      <c r="Q59" s="1121">
        <v>220</v>
      </c>
      <c r="R59" s="1121" t="s">
        <v>169</v>
      </c>
      <c r="S59" s="1121" t="s">
        <v>172</v>
      </c>
      <c r="T59" s="1121" t="s">
        <v>173</v>
      </c>
      <c r="U59" s="1121">
        <v>36.42</v>
      </c>
      <c r="V59" s="1141"/>
      <c r="W59" s="1141"/>
      <c r="X59" s="1141"/>
      <c r="Y59" s="1141"/>
      <c r="Z59" s="1141"/>
      <c r="AA59" s="1141"/>
      <c r="AB59" s="1141"/>
      <c r="AC59" s="1141"/>
      <c r="AD59" s="1141"/>
      <c r="AE59" s="1141"/>
      <c r="AF59" s="1141"/>
      <c r="AG59" s="760"/>
      <c r="AH59" s="760"/>
    </row>
    <row r="60" spans="1:34" customFormat="1" ht="12.75">
      <c r="A60" s="139"/>
      <c r="B60" s="139"/>
      <c r="C60" s="139"/>
      <c r="D60" s="139"/>
      <c r="E60" s="139"/>
      <c r="F60" s="139"/>
      <c r="G60" s="139"/>
      <c r="H60" s="139"/>
      <c r="I60" s="139"/>
      <c r="J60" s="197"/>
      <c r="K60" s="618"/>
      <c r="L60" s="618"/>
      <c r="M60" s="362"/>
      <c r="N60" s="362"/>
      <c r="O60" s="1120">
        <v>2015</v>
      </c>
      <c r="P60" s="1120">
        <f t="shared" si="12"/>
        <v>7</v>
      </c>
      <c r="Q60" s="1121">
        <v>220</v>
      </c>
      <c r="R60" s="1121" t="s">
        <v>169</v>
      </c>
      <c r="S60" s="1121" t="s">
        <v>172</v>
      </c>
      <c r="T60" s="1121" t="s">
        <v>173</v>
      </c>
      <c r="U60" s="1121">
        <v>84.73</v>
      </c>
      <c r="V60" s="1141"/>
      <c r="W60" s="1141"/>
      <c r="X60" s="1141"/>
      <c r="Y60" s="1141"/>
      <c r="Z60" s="1141"/>
      <c r="AA60" s="1141"/>
      <c r="AB60" s="1141"/>
      <c r="AC60" s="1141"/>
      <c r="AD60" s="1141"/>
      <c r="AE60" s="1141"/>
      <c r="AF60" s="1141"/>
      <c r="AG60" s="760"/>
      <c r="AH60" s="760"/>
    </row>
    <row r="61" spans="1:34" customFormat="1" ht="12.75">
      <c r="A61" s="139"/>
      <c r="B61" s="139"/>
      <c r="C61" s="139"/>
      <c r="D61" s="139"/>
      <c r="E61" s="139"/>
      <c r="F61" s="139"/>
      <c r="G61" s="139"/>
      <c r="H61" s="139"/>
      <c r="I61" s="139"/>
      <c r="J61" s="197"/>
      <c r="K61" s="618"/>
      <c r="L61" s="618"/>
      <c r="M61" s="362"/>
      <c r="N61" s="362"/>
      <c r="O61" s="1120">
        <v>2015</v>
      </c>
      <c r="P61" s="1120">
        <f t="shared" si="12"/>
        <v>8</v>
      </c>
      <c r="Q61" s="1121">
        <v>220</v>
      </c>
      <c r="R61" s="1121" t="s">
        <v>169</v>
      </c>
      <c r="S61" s="1121" t="s">
        <v>172</v>
      </c>
      <c r="T61" s="1121" t="s">
        <v>173</v>
      </c>
      <c r="U61" s="1121">
        <v>3.9166666666666665</v>
      </c>
      <c r="V61" s="1141"/>
      <c r="W61" s="1141"/>
      <c r="X61" s="1141"/>
      <c r="Y61" s="1141"/>
      <c r="Z61" s="1141"/>
      <c r="AA61" s="1141"/>
      <c r="AB61" s="1141"/>
      <c r="AC61" s="1141"/>
      <c r="AD61" s="1141"/>
      <c r="AE61" s="1141"/>
      <c r="AF61" s="1141"/>
      <c r="AG61" s="760"/>
      <c r="AH61" s="760"/>
    </row>
    <row r="62" spans="1:34" customFormat="1" ht="12.75">
      <c r="A62" s="139"/>
      <c r="B62" s="139"/>
      <c r="C62" s="139"/>
      <c r="D62" s="139"/>
      <c r="E62" s="139"/>
      <c r="F62" s="139"/>
      <c r="G62" s="139"/>
      <c r="H62" s="139"/>
      <c r="I62" s="139"/>
      <c r="J62" s="197"/>
      <c r="K62" s="618"/>
      <c r="L62" s="618"/>
      <c r="M62" s="362"/>
      <c r="N62" s="362"/>
      <c r="O62" s="1120">
        <v>2015</v>
      </c>
      <c r="P62" s="1120">
        <f t="shared" si="12"/>
        <v>9</v>
      </c>
      <c r="Q62" s="1121">
        <v>220</v>
      </c>
      <c r="R62" s="1121" t="s">
        <v>169</v>
      </c>
      <c r="S62" s="1121" t="s">
        <v>172</v>
      </c>
      <c r="T62" s="1121" t="s">
        <v>173</v>
      </c>
      <c r="U62" s="1121">
        <v>12.53</v>
      </c>
      <c r="V62" s="1141"/>
      <c r="W62" s="1141"/>
      <c r="X62" s="1141"/>
      <c r="Y62" s="1141"/>
      <c r="Z62" s="1141"/>
      <c r="AA62" s="1141"/>
      <c r="AB62" s="1141"/>
      <c r="AC62" s="1141"/>
      <c r="AD62" s="1141"/>
      <c r="AE62" s="1141"/>
      <c r="AF62" s="1141"/>
      <c r="AG62" s="760"/>
      <c r="AH62" s="760"/>
    </row>
    <row r="63" spans="1:34" customFormat="1" ht="12.75">
      <c r="A63" s="139"/>
      <c r="B63" s="139"/>
      <c r="C63" s="139"/>
      <c r="D63" s="139"/>
      <c r="E63" s="139"/>
      <c r="F63" s="139"/>
      <c r="G63" s="139"/>
      <c r="H63" s="139"/>
      <c r="I63" s="139"/>
      <c r="J63" s="197"/>
      <c r="K63" s="618"/>
      <c r="L63" s="618"/>
      <c r="M63" s="362"/>
      <c r="N63" s="362"/>
      <c r="O63" s="1120">
        <v>2015</v>
      </c>
      <c r="P63" s="1120">
        <f t="shared" si="12"/>
        <v>10</v>
      </c>
      <c r="Q63" s="1121">
        <v>220</v>
      </c>
      <c r="R63" s="1121" t="s">
        <v>169</v>
      </c>
      <c r="S63" s="1121" t="s">
        <v>172</v>
      </c>
      <c r="T63" s="1121" t="s">
        <v>173</v>
      </c>
      <c r="U63" s="1121">
        <v>4.57</v>
      </c>
      <c r="V63" s="1141"/>
      <c r="W63" s="1141"/>
      <c r="X63" s="1141"/>
      <c r="Y63" s="1141"/>
      <c r="Z63" s="1141"/>
      <c r="AA63" s="1141"/>
      <c r="AB63" s="1141"/>
      <c r="AC63" s="1141"/>
      <c r="AD63" s="1141"/>
      <c r="AE63" s="1141"/>
      <c r="AF63" s="1141"/>
      <c r="AG63" s="760"/>
      <c r="AH63" s="760"/>
    </row>
    <row r="64" spans="1:34" customFormat="1" ht="12.75">
      <c r="A64" s="139"/>
      <c r="B64" s="139"/>
      <c r="C64" s="139"/>
      <c r="D64" s="139"/>
      <c r="E64" s="139"/>
      <c r="F64" s="139"/>
      <c r="G64" s="139"/>
      <c r="H64" s="139"/>
      <c r="I64" s="139"/>
      <c r="J64" s="197"/>
      <c r="K64" s="618"/>
      <c r="L64" s="618"/>
      <c r="M64" s="362"/>
      <c r="N64" s="362"/>
      <c r="O64" s="1120">
        <v>2015</v>
      </c>
      <c r="P64" s="1120">
        <f t="shared" si="12"/>
        <v>11</v>
      </c>
      <c r="Q64" s="1121">
        <v>220</v>
      </c>
      <c r="R64" s="1121" t="s">
        <v>169</v>
      </c>
      <c r="S64" s="1121" t="s">
        <v>172</v>
      </c>
      <c r="T64" s="1121" t="s">
        <v>173</v>
      </c>
      <c r="U64" s="1121">
        <v>38.116999999999997</v>
      </c>
      <c r="V64" s="1141"/>
      <c r="W64" s="1141"/>
      <c r="X64" s="1141"/>
      <c r="Y64" s="1141"/>
      <c r="Z64" s="1141"/>
      <c r="AA64" s="1141"/>
      <c r="AB64" s="1141"/>
      <c r="AC64" s="1141"/>
      <c r="AD64" s="1141"/>
      <c r="AE64" s="1141"/>
      <c r="AF64" s="1141"/>
      <c r="AG64" s="760"/>
      <c r="AH64" s="760"/>
    </row>
    <row r="65" spans="1:34" customFormat="1" ht="12.75">
      <c r="A65" s="139"/>
      <c r="B65" s="139"/>
      <c r="C65" s="139"/>
      <c r="D65" s="139"/>
      <c r="E65" s="139"/>
      <c r="F65" s="139"/>
      <c r="G65" s="139"/>
      <c r="H65" s="139"/>
      <c r="I65" s="139"/>
      <c r="J65" s="197"/>
      <c r="K65" s="618"/>
      <c r="L65" s="618"/>
      <c r="M65" s="362"/>
      <c r="N65" s="362"/>
      <c r="O65" s="1120">
        <v>2015</v>
      </c>
      <c r="P65" s="1120">
        <f t="shared" si="12"/>
        <v>12</v>
      </c>
      <c r="Q65" s="1121">
        <v>220</v>
      </c>
      <c r="R65" s="1121" t="s">
        <v>169</v>
      </c>
      <c r="S65" s="1121" t="s">
        <v>172</v>
      </c>
      <c r="T65" s="1121" t="s">
        <v>173</v>
      </c>
      <c r="U65" s="1121">
        <v>120.8</v>
      </c>
      <c r="V65" s="1141"/>
      <c r="W65" s="1141"/>
      <c r="X65" s="1141"/>
      <c r="Y65" s="1141"/>
      <c r="Z65" s="1141"/>
      <c r="AA65" s="1141"/>
      <c r="AB65" s="1141"/>
      <c r="AC65" s="1141"/>
      <c r="AD65" s="1141"/>
      <c r="AE65" s="1141"/>
      <c r="AF65" s="1141"/>
      <c r="AG65" s="760"/>
      <c r="AH65" s="760"/>
    </row>
    <row r="66" spans="1:34" customFormat="1" ht="12.75">
      <c r="A66" s="139"/>
      <c r="B66" s="139"/>
      <c r="C66" s="139"/>
      <c r="D66" s="139"/>
      <c r="E66" s="139"/>
      <c r="F66" s="139"/>
      <c r="G66" s="139"/>
      <c r="H66" s="139"/>
      <c r="I66" s="139"/>
      <c r="J66" s="197"/>
      <c r="K66" s="618"/>
      <c r="L66" s="618"/>
      <c r="M66" s="362"/>
      <c r="N66" s="362"/>
      <c r="O66" s="1120">
        <v>2016</v>
      </c>
      <c r="P66" s="1120">
        <v>1</v>
      </c>
      <c r="Q66" s="1121">
        <v>220</v>
      </c>
      <c r="R66" s="1121" t="s">
        <v>169</v>
      </c>
      <c r="S66" s="1121" t="s">
        <v>172</v>
      </c>
      <c r="T66" s="1121" t="s">
        <v>173</v>
      </c>
      <c r="U66" s="1121">
        <v>2.4</v>
      </c>
      <c r="V66" s="1141"/>
      <c r="W66" s="1141"/>
      <c r="X66" s="1141"/>
      <c r="Y66" s="1141"/>
      <c r="Z66" s="1141"/>
      <c r="AA66" s="1141"/>
      <c r="AB66" s="1141"/>
      <c r="AC66" s="1141"/>
      <c r="AD66" s="1141"/>
      <c r="AE66" s="1141"/>
      <c r="AF66" s="1141"/>
      <c r="AG66" s="760"/>
      <c r="AH66" s="760"/>
    </row>
    <row r="67" spans="1:34" customFormat="1" ht="12.75">
      <c r="A67" s="139"/>
      <c r="B67" s="139"/>
      <c r="C67" s="139"/>
      <c r="D67" s="139"/>
      <c r="E67" s="139"/>
      <c r="F67" s="139"/>
      <c r="G67" s="139"/>
      <c r="H67" s="139"/>
      <c r="I67" s="139"/>
      <c r="J67" s="197"/>
      <c r="K67" s="618"/>
      <c r="L67" s="618"/>
      <c r="M67" s="362"/>
      <c r="N67" s="362"/>
      <c r="O67" s="1120">
        <v>2016</v>
      </c>
      <c r="P67" s="1120">
        <f>+P66+1</f>
        <v>2</v>
      </c>
      <c r="Q67" s="1121">
        <v>220</v>
      </c>
      <c r="R67" s="1121" t="s">
        <v>169</v>
      </c>
      <c r="S67" s="1121" t="s">
        <v>172</v>
      </c>
      <c r="T67" s="1121" t="s">
        <v>173</v>
      </c>
      <c r="U67" s="1121">
        <v>5.45</v>
      </c>
      <c r="V67" s="1141"/>
      <c r="W67" s="1141"/>
      <c r="X67" s="1141"/>
      <c r="Y67" s="1141"/>
      <c r="Z67" s="1141"/>
      <c r="AA67" s="1141"/>
      <c r="AB67" s="1141"/>
      <c r="AC67" s="1141"/>
      <c r="AD67" s="1141"/>
      <c r="AE67" s="1141"/>
      <c r="AF67" s="1141"/>
      <c r="AG67" s="760"/>
      <c r="AH67" s="760"/>
    </row>
    <row r="68" spans="1:34" customFormat="1" ht="12.75">
      <c r="A68" s="139"/>
      <c r="B68" s="139"/>
      <c r="C68" s="139"/>
      <c r="D68" s="139"/>
      <c r="E68" s="139"/>
      <c r="F68" s="139"/>
      <c r="G68" s="139"/>
      <c r="H68" s="139"/>
      <c r="I68" s="139"/>
      <c r="J68" s="197"/>
      <c r="K68" s="618"/>
      <c r="L68" s="618"/>
      <c r="M68" s="362"/>
      <c r="N68" s="362"/>
      <c r="O68" s="1120">
        <v>2016</v>
      </c>
      <c r="P68" s="1120">
        <f>+P67+1</f>
        <v>3</v>
      </c>
      <c r="Q68" s="1121">
        <v>220</v>
      </c>
      <c r="R68" s="1121" t="s">
        <v>169</v>
      </c>
      <c r="S68" s="1121" t="s">
        <v>172</v>
      </c>
      <c r="T68" s="1121" t="s">
        <v>173</v>
      </c>
      <c r="U68" s="1121">
        <v>4.466666666666665</v>
      </c>
      <c r="V68" s="1141"/>
      <c r="W68" s="1141"/>
      <c r="X68" s="1141"/>
      <c r="Y68" s="1141"/>
      <c r="Z68" s="1141"/>
      <c r="AA68" s="1141"/>
      <c r="AB68" s="1141"/>
      <c r="AC68" s="1141"/>
      <c r="AD68" s="1141"/>
      <c r="AE68" s="1141"/>
      <c r="AF68" s="1141"/>
      <c r="AG68" s="760"/>
      <c r="AH68" s="760"/>
    </row>
    <row r="69" spans="1:34" customFormat="1" ht="12.75">
      <c r="A69" s="139"/>
      <c r="B69" s="139"/>
      <c r="C69" s="139"/>
      <c r="D69" s="139"/>
      <c r="E69" s="139"/>
      <c r="F69" s="139"/>
      <c r="G69" s="139"/>
      <c r="H69" s="139"/>
      <c r="I69" s="139"/>
      <c r="J69" s="197"/>
      <c r="K69" s="618"/>
      <c r="L69" s="618"/>
      <c r="M69" s="362"/>
      <c r="N69" s="362"/>
      <c r="O69" s="1120">
        <v>2016</v>
      </c>
      <c r="P69" s="1120">
        <f t="shared" ref="P69:P77" si="13">+P68+1</f>
        <v>4</v>
      </c>
      <c r="Q69" s="1121">
        <v>220</v>
      </c>
      <c r="R69" s="1121" t="s">
        <v>169</v>
      </c>
      <c r="S69" s="1121" t="s">
        <v>172</v>
      </c>
      <c r="T69" s="1121" t="s">
        <v>173</v>
      </c>
      <c r="U69" s="1121">
        <v>100.03333000000001</v>
      </c>
      <c r="V69" s="1141"/>
      <c r="W69" s="1141"/>
      <c r="X69" s="1141"/>
      <c r="Y69" s="1141"/>
      <c r="Z69" s="1141"/>
      <c r="AA69" s="1141"/>
      <c r="AB69" s="1141"/>
      <c r="AC69" s="1141"/>
      <c r="AD69" s="1141"/>
      <c r="AE69" s="1141"/>
      <c r="AF69" s="1141"/>
      <c r="AG69" s="760"/>
      <c r="AH69" s="760"/>
    </row>
    <row r="70" spans="1:34" customFormat="1" ht="12.75">
      <c r="A70" s="139"/>
      <c r="B70" s="139"/>
      <c r="C70" s="139"/>
      <c r="D70" s="139"/>
      <c r="E70" s="139"/>
      <c r="F70" s="139"/>
      <c r="G70" s="139"/>
      <c r="H70" s="139"/>
      <c r="I70" s="139"/>
      <c r="J70" s="197"/>
      <c r="K70" s="618"/>
      <c r="L70" s="618"/>
      <c r="M70" s="362"/>
      <c r="N70" s="362"/>
      <c r="O70" s="1120">
        <v>2016</v>
      </c>
      <c r="P70" s="1120">
        <f t="shared" si="13"/>
        <v>5</v>
      </c>
      <c r="Q70" s="1121">
        <v>220</v>
      </c>
      <c r="R70" s="1121" t="s">
        <v>169</v>
      </c>
      <c r="S70" s="1121" t="s">
        <v>172</v>
      </c>
      <c r="T70" s="1121" t="s">
        <v>173</v>
      </c>
      <c r="U70" s="1121">
        <v>431.3</v>
      </c>
      <c r="V70" s="1141"/>
      <c r="W70" s="1141"/>
      <c r="X70" s="1141"/>
      <c r="Y70" s="1141"/>
      <c r="Z70" s="1141"/>
      <c r="AA70" s="1141"/>
      <c r="AB70" s="1141"/>
      <c r="AC70" s="1141"/>
      <c r="AD70" s="1141"/>
      <c r="AE70" s="1141"/>
      <c r="AF70" s="1141"/>
      <c r="AG70" s="760"/>
      <c r="AH70" s="760"/>
    </row>
    <row r="71" spans="1:34" customFormat="1" ht="12.75">
      <c r="A71" s="139"/>
      <c r="B71" s="139"/>
      <c r="C71" s="139"/>
      <c r="D71" s="139"/>
      <c r="E71" s="139"/>
      <c r="F71" s="139"/>
      <c r="G71" s="139"/>
      <c r="H71" s="139"/>
      <c r="I71" s="139"/>
      <c r="J71" s="197"/>
      <c r="K71" s="618"/>
      <c r="L71" s="618"/>
      <c r="M71" s="362"/>
      <c r="N71" s="362"/>
      <c r="O71" s="1120">
        <v>2016</v>
      </c>
      <c r="P71" s="1120">
        <f t="shared" si="13"/>
        <v>6</v>
      </c>
      <c r="Q71" s="1121">
        <v>220</v>
      </c>
      <c r="R71" s="1121" t="s">
        <v>169</v>
      </c>
      <c r="S71" s="1121" t="s">
        <v>172</v>
      </c>
      <c r="T71" s="1121" t="s">
        <v>173</v>
      </c>
      <c r="U71" s="1121">
        <v>45.918055559999999</v>
      </c>
      <c r="V71" s="1141"/>
      <c r="W71" s="1141"/>
      <c r="X71" s="1141"/>
      <c r="Y71" s="1141"/>
      <c r="Z71" s="1141"/>
      <c r="AA71" s="1141"/>
      <c r="AB71" s="1141"/>
      <c r="AC71" s="1141"/>
      <c r="AD71" s="1141"/>
      <c r="AE71" s="1141"/>
      <c r="AF71" s="1141"/>
      <c r="AG71" s="760"/>
      <c r="AH71" s="760"/>
    </row>
    <row r="72" spans="1:34" customFormat="1" ht="12.75">
      <c r="A72" s="139"/>
      <c r="B72" s="139"/>
      <c r="C72" s="139"/>
      <c r="D72" s="139"/>
      <c r="E72" s="139"/>
      <c r="F72" s="139"/>
      <c r="G72" s="139"/>
      <c r="H72" s="139"/>
      <c r="I72" s="139"/>
      <c r="J72" s="197"/>
      <c r="K72" s="618"/>
      <c r="L72" s="618"/>
      <c r="M72" s="362"/>
      <c r="N72" s="362"/>
      <c r="O72" s="1120">
        <v>2016</v>
      </c>
      <c r="P72" s="1120">
        <f t="shared" si="13"/>
        <v>7</v>
      </c>
      <c r="Q72" s="1121">
        <v>220</v>
      </c>
      <c r="R72" s="1121" t="s">
        <v>169</v>
      </c>
      <c r="S72" s="1121" t="s">
        <v>172</v>
      </c>
      <c r="T72" s="1121" t="s">
        <v>173</v>
      </c>
      <c r="U72" s="1121">
        <v>31.883333329999999</v>
      </c>
      <c r="V72" s="1141"/>
      <c r="W72" s="1141"/>
      <c r="X72" s="1141"/>
      <c r="Y72" s="1141"/>
      <c r="Z72" s="1141"/>
      <c r="AA72" s="1141"/>
      <c r="AB72" s="1141"/>
      <c r="AC72" s="1141"/>
      <c r="AD72" s="1141"/>
      <c r="AE72" s="1141"/>
      <c r="AF72" s="1141"/>
      <c r="AG72" s="760"/>
      <c r="AH72" s="760"/>
    </row>
    <row r="73" spans="1:34" customFormat="1" ht="12.75">
      <c r="A73" s="139"/>
      <c r="B73" s="139"/>
      <c r="C73" s="139"/>
      <c r="D73" s="139"/>
      <c r="E73" s="139"/>
      <c r="F73" s="139"/>
      <c r="G73" s="139"/>
      <c r="H73" s="139"/>
      <c r="I73" s="139"/>
      <c r="J73" s="197"/>
      <c r="K73" s="618"/>
      <c r="L73" s="618"/>
      <c r="M73" s="362"/>
      <c r="N73" s="362"/>
      <c r="O73" s="1120">
        <v>2016</v>
      </c>
      <c r="P73" s="1120">
        <f t="shared" si="13"/>
        <v>8</v>
      </c>
      <c r="Q73" s="1121">
        <v>220</v>
      </c>
      <c r="R73" s="1121" t="s">
        <v>169</v>
      </c>
      <c r="S73" s="1121" t="s">
        <v>172</v>
      </c>
      <c r="T73" s="1121" t="s">
        <v>173</v>
      </c>
      <c r="U73" s="1121">
        <v>0</v>
      </c>
      <c r="V73" s="1141"/>
      <c r="W73" s="1141"/>
      <c r="X73" s="1141"/>
      <c r="Y73" s="1141"/>
      <c r="Z73" s="1141"/>
      <c r="AA73" s="1141"/>
      <c r="AB73" s="1141"/>
      <c r="AC73" s="1141"/>
      <c r="AD73" s="1141"/>
      <c r="AE73" s="1141"/>
      <c r="AF73" s="1141"/>
      <c r="AG73" s="760"/>
      <c r="AH73" s="760"/>
    </row>
    <row r="74" spans="1:34" customFormat="1" ht="12.75">
      <c r="A74" s="139"/>
      <c r="B74" s="139"/>
      <c r="C74" s="139"/>
      <c r="D74" s="139"/>
      <c r="E74" s="139"/>
      <c r="F74" s="139"/>
      <c r="G74" s="139"/>
      <c r="H74" s="139"/>
      <c r="I74" s="139"/>
      <c r="J74" s="197"/>
      <c r="K74" s="618"/>
      <c r="L74" s="618"/>
      <c r="M74" s="362"/>
      <c r="N74" s="362"/>
      <c r="O74" s="1120">
        <v>2016</v>
      </c>
      <c r="P74" s="1120">
        <f t="shared" si="13"/>
        <v>9</v>
      </c>
      <c r="Q74" s="1121">
        <v>220</v>
      </c>
      <c r="R74" s="1121" t="s">
        <v>169</v>
      </c>
      <c r="S74" s="1121" t="s">
        <v>172</v>
      </c>
      <c r="T74" s="1121" t="s">
        <v>173</v>
      </c>
      <c r="U74" s="1121">
        <v>0</v>
      </c>
      <c r="V74" s="1141"/>
      <c r="W74" s="1141"/>
      <c r="X74" s="1141"/>
      <c r="Y74" s="1141"/>
      <c r="Z74" s="1141"/>
      <c r="AA74" s="1141"/>
      <c r="AB74" s="1141"/>
      <c r="AC74" s="1141"/>
      <c r="AD74" s="1141"/>
      <c r="AE74" s="1141"/>
      <c r="AF74" s="1141"/>
      <c r="AG74" s="760"/>
      <c r="AH74" s="760"/>
    </row>
    <row r="75" spans="1:34" customFormat="1" ht="12.75">
      <c r="A75" s="139"/>
      <c r="B75" s="139"/>
      <c r="C75" s="139"/>
      <c r="D75" s="139"/>
      <c r="E75" s="139"/>
      <c r="F75" s="139"/>
      <c r="G75" s="139"/>
      <c r="H75" s="139"/>
      <c r="I75" s="139"/>
      <c r="J75" s="197"/>
      <c r="K75" s="618"/>
      <c r="L75" s="618"/>
      <c r="M75" s="362"/>
      <c r="N75" s="362"/>
      <c r="O75" s="1120">
        <v>2016</v>
      </c>
      <c r="P75" s="1120">
        <f t="shared" si="13"/>
        <v>10</v>
      </c>
      <c r="Q75" s="1121">
        <v>220</v>
      </c>
      <c r="R75" s="1121" t="s">
        <v>169</v>
      </c>
      <c r="S75" s="1121" t="s">
        <v>172</v>
      </c>
      <c r="T75" s="1121" t="s">
        <v>173</v>
      </c>
      <c r="U75" s="1121"/>
      <c r="V75" s="1141"/>
      <c r="W75" s="1141"/>
      <c r="X75" s="1141"/>
      <c r="Y75" s="1141"/>
      <c r="Z75" s="1141"/>
      <c r="AA75" s="1141"/>
      <c r="AB75" s="1141"/>
      <c r="AC75" s="1141"/>
      <c r="AD75" s="1141"/>
      <c r="AE75" s="1141"/>
      <c r="AF75" s="1141"/>
      <c r="AG75" s="760"/>
      <c r="AH75" s="760"/>
    </row>
    <row r="76" spans="1:34" customFormat="1" ht="12.75">
      <c r="A76" s="139"/>
      <c r="B76" s="139"/>
      <c r="C76" s="139"/>
      <c r="D76" s="139"/>
      <c r="E76" s="139"/>
      <c r="F76" s="139"/>
      <c r="G76" s="139"/>
      <c r="H76" s="139"/>
      <c r="I76" s="139"/>
      <c r="J76" s="197"/>
      <c r="K76" s="618"/>
      <c r="L76" s="618"/>
      <c r="M76" s="362"/>
      <c r="N76" s="362"/>
      <c r="O76" s="1120">
        <v>2016</v>
      </c>
      <c r="P76" s="1120">
        <f t="shared" si="13"/>
        <v>11</v>
      </c>
      <c r="Q76" s="1121">
        <v>220</v>
      </c>
      <c r="R76" s="1121" t="s">
        <v>169</v>
      </c>
      <c r="S76" s="1121" t="s">
        <v>172</v>
      </c>
      <c r="T76" s="1121" t="s">
        <v>173</v>
      </c>
      <c r="U76" s="1121"/>
      <c r="V76" s="1141"/>
      <c r="W76" s="1141"/>
      <c r="X76" s="1141"/>
      <c r="Y76" s="1141"/>
      <c r="Z76" s="1141"/>
      <c r="AA76" s="1141"/>
      <c r="AB76" s="1141"/>
      <c r="AC76" s="1141"/>
      <c r="AD76" s="1141"/>
      <c r="AE76" s="1141"/>
      <c r="AF76" s="1141"/>
      <c r="AG76" s="760"/>
      <c r="AH76" s="760"/>
    </row>
    <row r="77" spans="1:34" customFormat="1" ht="12.75">
      <c r="A77" s="139"/>
      <c r="B77" s="139"/>
      <c r="C77" s="139"/>
      <c r="D77" s="139"/>
      <c r="E77" s="139"/>
      <c r="F77" s="139"/>
      <c r="G77" s="139"/>
      <c r="H77" s="139"/>
      <c r="I77" s="139"/>
      <c r="J77" s="197"/>
      <c r="K77" s="618"/>
      <c r="L77" s="618"/>
      <c r="M77" s="362"/>
      <c r="N77" s="362"/>
      <c r="O77" s="1120">
        <v>2016</v>
      </c>
      <c r="P77" s="1120">
        <f t="shared" si="13"/>
        <v>12</v>
      </c>
      <c r="Q77" s="1121">
        <v>220</v>
      </c>
      <c r="R77" s="1121" t="s">
        <v>169</v>
      </c>
      <c r="S77" s="1121" t="s">
        <v>172</v>
      </c>
      <c r="T77" s="1121" t="s">
        <v>173</v>
      </c>
      <c r="U77" s="1121"/>
      <c r="V77" s="1141"/>
      <c r="W77" s="1141"/>
      <c r="X77" s="1141"/>
      <c r="Y77" s="1141"/>
      <c r="Z77" s="1141"/>
      <c r="AA77" s="1141"/>
      <c r="AB77" s="1141"/>
      <c r="AC77" s="1141"/>
      <c r="AD77" s="1141"/>
      <c r="AE77" s="1141"/>
      <c r="AF77" s="1141"/>
      <c r="AG77" s="760"/>
      <c r="AH77" s="760"/>
    </row>
    <row r="78" spans="1:34" customFormat="1" ht="12.75">
      <c r="A78" s="139"/>
      <c r="B78" s="139"/>
      <c r="C78" s="139"/>
      <c r="D78" s="139"/>
      <c r="E78" s="139"/>
      <c r="F78" s="139"/>
      <c r="G78" s="139"/>
      <c r="H78" s="139"/>
      <c r="I78" s="139"/>
      <c r="J78" s="197"/>
      <c r="K78" s="618"/>
      <c r="L78" s="618"/>
      <c r="M78" s="362"/>
      <c r="N78" s="362"/>
      <c r="O78" s="1120">
        <v>2015</v>
      </c>
      <c r="P78" s="1120">
        <v>1</v>
      </c>
      <c r="Q78" s="1121">
        <v>220</v>
      </c>
      <c r="R78" s="1121" t="s">
        <v>169</v>
      </c>
      <c r="S78" s="1121" t="s">
        <v>174</v>
      </c>
      <c r="T78" s="1121" t="s">
        <v>175</v>
      </c>
      <c r="U78" s="1121">
        <v>0</v>
      </c>
      <c r="V78" s="1141"/>
      <c r="W78" s="1141"/>
      <c r="X78" s="1141"/>
      <c r="Y78" s="1141"/>
      <c r="Z78" s="1141"/>
      <c r="AA78" s="1141"/>
      <c r="AB78" s="1141"/>
      <c r="AC78" s="1141"/>
      <c r="AD78" s="1141"/>
      <c r="AE78" s="1141"/>
      <c r="AF78" s="1141"/>
      <c r="AG78" s="760"/>
      <c r="AH78" s="760"/>
    </row>
    <row r="79" spans="1:34" customFormat="1" ht="12.75">
      <c r="A79" s="139"/>
      <c r="B79" s="139"/>
      <c r="C79" s="139"/>
      <c r="D79" s="139"/>
      <c r="E79" s="139"/>
      <c r="F79" s="139"/>
      <c r="G79" s="139"/>
      <c r="H79" s="139"/>
      <c r="I79" s="139"/>
      <c r="J79" s="197"/>
      <c r="K79" s="618"/>
      <c r="L79" s="618"/>
      <c r="M79" s="362"/>
      <c r="N79" s="362"/>
      <c r="O79" s="1120">
        <v>2015</v>
      </c>
      <c r="P79" s="1120">
        <f>+P78+1</f>
        <v>2</v>
      </c>
      <c r="Q79" s="1121">
        <v>220</v>
      </c>
      <c r="R79" s="1121" t="s">
        <v>169</v>
      </c>
      <c r="S79" s="1121" t="s">
        <v>174</v>
      </c>
      <c r="T79" s="1121" t="s">
        <v>175</v>
      </c>
      <c r="U79" s="1121">
        <v>0</v>
      </c>
      <c r="V79" s="1141"/>
      <c r="W79" s="1141"/>
      <c r="X79" s="1141"/>
      <c r="Y79" s="1141"/>
      <c r="Z79" s="1141"/>
      <c r="AA79" s="1141"/>
      <c r="AB79" s="1141"/>
      <c r="AC79" s="1141"/>
      <c r="AD79" s="1141"/>
      <c r="AE79" s="1141"/>
      <c r="AF79" s="1141"/>
      <c r="AG79" s="760"/>
      <c r="AH79" s="760"/>
    </row>
    <row r="80" spans="1:34" customFormat="1" ht="12.75">
      <c r="A80" s="139"/>
      <c r="B80" s="139"/>
      <c r="C80" s="139"/>
      <c r="D80" s="139"/>
      <c r="E80" s="139"/>
      <c r="F80" s="139"/>
      <c r="G80" s="139"/>
      <c r="H80" s="139"/>
      <c r="I80" s="139"/>
      <c r="J80" s="197"/>
      <c r="K80" s="618"/>
      <c r="L80" s="618"/>
      <c r="M80" s="362"/>
      <c r="N80" s="362"/>
      <c r="O80" s="1120">
        <v>2015</v>
      </c>
      <c r="P80" s="1120">
        <f t="shared" ref="P80:P89" si="14">+P79+1</f>
        <v>3</v>
      </c>
      <c r="Q80" s="1121">
        <v>220</v>
      </c>
      <c r="R80" s="1121" t="s">
        <v>169</v>
      </c>
      <c r="S80" s="1121" t="s">
        <v>174</v>
      </c>
      <c r="T80" s="1121" t="s">
        <v>175</v>
      </c>
      <c r="U80" s="1121">
        <v>0</v>
      </c>
      <c r="V80" s="1141"/>
      <c r="W80" s="1141"/>
      <c r="X80" s="1141"/>
      <c r="Y80" s="1141"/>
      <c r="Z80" s="1141"/>
      <c r="AA80" s="1141"/>
      <c r="AB80" s="1141"/>
      <c r="AC80" s="1141"/>
      <c r="AD80" s="1141"/>
      <c r="AE80" s="1141"/>
      <c r="AF80" s="1141"/>
      <c r="AG80" s="760"/>
      <c r="AH80" s="760"/>
    </row>
    <row r="81" spans="1:34" customFormat="1" ht="12.75">
      <c r="A81" s="139"/>
      <c r="B81" s="139"/>
      <c r="C81" s="139"/>
      <c r="D81" s="139"/>
      <c r="E81" s="139"/>
      <c r="F81" s="139"/>
      <c r="G81" s="139"/>
      <c r="H81" s="139"/>
      <c r="I81" s="139"/>
      <c r="J81" s="197"/>
      <c r="K81" s="618"/>
      <c r="L81" s="618"/>
      <c r="M81" s="362"/>
      <c r="N81" s="362"/>
      <c r="O81" s="1120">
        <v>2015</v>
      </c>
      <c r="P81" s="1120">
        <f t="shared" si="14"/>
        <v>4</v>
      </c>
      <c r="Q81" s="1121">
        <v>220</v>
      </c>
      <c r="R81" s="1121" t="s">
        <v>169</v>
      </c>
      <c r="S81" s="1121" t="s">
        <v>174</v>
      </c>
      <c r="T81" s="1121" t="s">
        <v>175</v>
      </c>
      <c r="U81" s="1121">
        <v>0</v>
      </c>
      <c r="V81" s="1141"/>
      <c r="W81" s="1141"/>
      <c r="X81" s="1141"/>
      <c r="Y81" s="1141"/>
      <c r="Z81" s="1141"/>
      <c r="AA81" s="1141"/>
      <c r="AB81" s="1141"/>
      <c r="AC81" s="1141"/>
      <c r="AD81" s="1141"/>
      <c r="AE81" s="1141"/>
      <c r="AF81" s="1141"/>
      <c r="AG81" s="760"/>
      <c r="AH81" s="760"/>
    </row>
    <row r="82" spans="1:34" customFormat="1" ht="12.75">
      <c r="A82" s="139"/>
      <c r="B82" s="139"/>
      <c r="C82" s="139"/>
      <c r="D82" s="139"/>
      <c r="E82" s="139"/>
      <c r="F82" s="139"/>
      <c r="G82" s="139"/>
      <c r="H82" s="139"/>
      <c r="I82" s="139"/>
      <c r="J82" s="197"/>
      <c r="K82" s="618"/>
      <c r="L82" s="618"/>
      <c r="M82" s="362"/>
      <c r="N82" s="362"/>
      <c r="O82" s="1120">
        <v>2015</v>
      </c>
      <c r="P82" s="1120">
        <f t="shared" si="14"/>
        <v>5</v>
      </c>
      <c r="Q82" s="1121">
        <v>220</v>
      </c>
      <c r="R82" s="1121" t="s">
        <v>169</v>
      </c>
      <c r="S82" s="1121" t="s">
        <v>174</v>
      </c>
      <c r="T82" s="1121" t="s">
        <v>175</v>
      </c>
      <c r="U82" s="1121">
        <v>0</v>
      </c>
      <c r="V82" s="1141"/>
      <c r="W82" s="1141"/>
      <c r="X82" s="1141"/>
      <c r="Y82" s="1141"/>
      <c r="Z82" s="1141"/>
      <c r="AA82" s="1141"/>
      <c r="AB82" s="1141"/>
      <c r="AC82" s="1141"/>
      <c r="AD82" s="1141"/>
      <c r="AE82" s="1141"/>
      <c r="AF82" s="1141"/>
      <c r="AG82" s="760"/>
      <c r="AH82" s="760"/>
    </row>
    <row r="83" spans="1:34" customFormat="1" ht="12.75">
      <c r="A83" s="139"/>
      <c r="B83" s="139"/>
      <c r="C83" s="139"/>
      <c r="D83" s="139"/>
      <c r="E83" s="139"/>
      <c r="F83" s="139"/>
      <c r="G83" s="139"/>
      <c r="H83" s="139"/>
      <c r="I83" s="139"/>
      <c r="J83" s="197"/>
      <c r="K83" s="618"/>
      <c r="L83" s="618"/>
      <c r="M83" s="362"/>
      <c r="N83" s="362"/>
      <c r="O83" s="1120">
        <v>2015</v>
      </c>
      <c r="P83" s="1120">
        <f t="shared" si="14"/>
        <v>6</v>
      </c>
      <c r="Q83" s="1121">
        <v>220</v>
      </c>
      <c r="R83" s="1121" t="s">
        <v>169</v>
      </c>
      <c r="S83" s="1121" t="s">
        <v>174</v>
      </c>
      <c r="T83" s="1121" t="s">
        <v>175</v>
      </c>
      <c r="U83" s="1121">
        <v>6.92</v>
      </c>
      <c r="V83" s="1141"/>
      <c r="W83" s="1141"/>
      <c r="X83" s="1141"/>
      <c r="Y83" s="1141"/>
      <c r="Z83" s="1141"/>
      <c r="AA83" s="1141"/>
      <c r="AB83" s="1141"/>
      <c r="AC83" s="1141"/>
      <c r="AD83" s="1141"/>
      <c r="AE83" s="1141"/>
      <c r="AF83" s="1141"/>
      <c r="AG83" s="760"/>
      <c r="AH83" s="760"/>
    </row>
    <row r="84" spans="1:34" customFormat="1" ht="12.75">
      <c r="A84" s="139"/>
      <c r="B84" s="139"/>
      <c r="C84" s="139"/>
      <c r="D84" s="139"/>
      <c r="E84" s="139"/>
      <c r="F84" s="139"/>
      <c r="G84" s="139"/>
      <c r="H84" s="139"/>
      <c r="I84" s="139"/>
      <c r="J84" s="197"/>
      <c r="K84" s="618"/>
      <c r="L84" s="618"/>
      <c r="M84" s="362"/>
      <c r="N84" s="362"/>
      <c r="O84" s="1120">
        <v>2015</v>
      </c>
      <c r="P84" s="1120">
        <f t="shared" si="14"/>
        <v>7</v>
      </c>
      <c r="Q84" s="1121">
        <v>220</v>
      </c>
      <c r="R84" s="1121" t="s">
        <v>169</v>
      </c>
      <c r="S84" s="1121" t="s">
        <v>174</v>
      </c>
      <c r="T84" s="1121" t="s">
        <v>175</v>
      </c>
      <c r="U84" s="1121">
        <v>0</v>
      </c>
      <c r="V84" s="1141"/>
      <c r="W84" s="1141"/>
      <c r="X84" s="1141"/>
      <c r="Y84" s="1141"/>
      <c r="Z84" s="1141"/>
      <c r="AA84" s="1141"/>
      <c r="AB84" s="1141"/>
      <c r="AC84" s="1141"/>
      <c r="AD84" s="1141"/>
      <c r="AE84" s="1141"/>
      <c r="AF84" s="1141"/>
      <c r="AG84" s="760"/>
      <c r="AH84" s="760"/>
    </row>
    <row r="85" spans="1:34" customFormat="1" ht="12.75">
      <c r="A85" s="139"/>
      <c r="B85" s="139"/>
      <c r="C85" s="139"/>
      <c r="D85" s="139"/>
      <c r="E85" s="139"/>
      <c r="F85" s="139"/>
      <c r="G85" s="139"/>
      <c r="H85" s="139"/>
      <c r="I85" s="139"/>
      <c r="J85" s="197"/>
      <c r="K85" s="618"/>
      <c r="L85" s="618"/>
      <c r="M85" s="362"/>
      <c r="N85" s="362"/>
      <c r="O85" s="1120">
        <v>2015</v>
      </c>
      <c r="P85" s="1120">
        <f t="shared" si="14"/>
        <v>8</v>
      </c>
      <c r="Q85" s="1121">
        <v>220</v>
      </c>
      <c r="R85" s="1121" t="s">
        <v>169</v>
      </c>
      <c r="S85" s="1121" t="s">
        <v>174</v>
      </c>
      <c r="T85" s="1121" t="s">
        <v>175</v>
      </c>
      <c r="U85" s="1121">
        <v>0</v>
      </c>
      <c r="V85" s="1141"/>
      <c r="W85" s="1141"/>
      <c r="X85" s="1141"/>
      <c r="Y85" s="1141"/>
      <c r="Z85" s="1141"/>
      <c r="AA85" s="1141"/>
      <c r="AB85" s="1141"/>
      <c r="AC85" s="1141"/>
      <c r="AD85" s="1141"/>
      <c r="AE85" s="1141"/>
      <c r="AF85" s="1141"/>
      <c r="AG85" s="760"/>
      <c r="AH85" s="760"/>
    </row>
    <row r="86" spans="1:34" customFormat="1" ht="12.75">
      <c r="A86" s="139"/>
      <c r="B86" s="139"/>
      <c r="C86" s="139"/>
      <c r="D86" s="139"/>
      <c r="E86" s="139"/>
      <c r="F86" s="139"/>
      <c r="G86" s="139"/>
      <c r="H86" s="139"/>
      <c r="I86" s="139"/>
      <c r="J86" s="197"/>
      <c r="K86" s="618"/>
      <c r="L86" s="618"/>
      <c r="M86" s="362"/>
      <c r="N86" s="362"/>
      <c r="O86" s="1120">
        <v>2015</v>
      </c>
      <c r="P86" s="1120">
        <f t="shared" si="14"/>
        <v>9</v>
      </c>
      <c r="Q86" s="1121">
        <v>220</v>
      </c>
      <c r="R86" s="1121" t="s">
        <v>169</v>
      </c>
      <c r="S86" s="1121" t="s">
        <v>174</v>
      </c>
      <c r="T86" s="1121" t="s">
        <v>175</v>
      </c>
      <c r="U86" s="1121">
        <v>12.38</v>
      </c>
      <c r="V86" s="1141"/>
      <c r="W86" s="1141"/>
      <c r="X86" s="1141"/>
      <c r="Y86" s="1141"/>
      <c r="Z86" s="1141"/>
      <c r="AA86" s="1141"/>
      <c r="AB86" s="1141"/>
      <c r="AC86" s="1141"/>
      <c r="AD86" s="1141"/>
      <c r="AE86" s="1141"/>
      <c r="AF86" s="1141"/>
      <c r="AG86" s="760"/>
      <c r="AH86" s="760"/>
    </row>
    <row r="87" spans="1:34" customFormat="1" ht="12.75">
      <c r="A87" s="139"/>
      <c r="B87" s="139"/>
      <c r="C87" s="139"/>
      <c r="D87" s="139"/>
      <c r="E87" s="139"/>
      <c r="F87" s="139"/>
      <c r="G87" s="139"/>
      <c r="H87" s="139"/>
      <c r="I87" s="139"/>
      <c r="J87" s="197"/>
      <c r="K87" s="618"/>
      <c r="L87" s="618"/>
      <c r="M87" s="362"/>
      <c r="N87" s="362"/>
      <c r="O87" s="1120">
        <v>2015</v>
      </c>
      <c r="P87" s="1120">
        <f t="shared" si="14"/>
        <v>10</v>
      </c>
      <c r="Q87" s="1121">
        <v>220</v>
      </c>
      <c r="R87" s="1121" t="s">
        <v>169</v>
      </c>
      <c r="S87" s="1121" t="s">
        <v>174</v>
      </c>
      <c r="T87" s="1121" t="s">
        <v>175</v>
      </c>
      <c r="U87" s="1121">
        <v>0</v>
      </c>
      <c r="V87" s="1141"/>
      <c r="W87" s="1141"/>
      <c r="X87" s="1141"/>
      <c r="Y87" s="1141"/>
      <c r="Z87" s="1141"/>
      <c r="AA87" s="1141"/>
      <c r="AB87" s="1141"/>
      <c r="AC87" s="1141"/>
      <c r="AD87" s="1141"/>
      <c r="AE87" s="1141"/>
      <c r="AF87" s="1141"/>
      <c r="AG87" s="760"/>
      <c r="AH87" s="760"/>
    </row>
    <row r="88" spans="1:34" customFormat="1" ht="12.75">
      <c r="A88" s="139"/>
      <c r="B88" s="139"/>
      <c r="C88" s="139"/>
      <c r="D88" s="139"/>
      <c r="E88" s="139"/>
      <c r="F88" s="139"/>
      <c r="G88" s="139"/>
      <c r="H88" s="139"/>
      <c r="I88" s="139"/>
      <c r="J88" s="197"/>
      <c r="K88" s="618"/>
      <c r="L88" s="618"/>
      <c r="M88" s="362"/>
      <c r="N88" s="362"/>
      <c r="O88" s="1120">
        <v>2015</v>
      </c>
      <c r="P88" s="1120">
        <f t="shared" si="14"/>
        <v>11</v>
      </c>
      <c r="Q88" s="1121">
        <v>220</v>
      </c>
      <c r="R88" s="1121" t="s">
        <v>169</v>
      </c>
      <c r="S88" s="1121" t="s">
        <v>174</v>
      </c>
      <c r="T88" s="1121" t="s">
        <v>175</v>
      </c>
      <c r="U88" s="1121">
        <v>3.03</v>
      </c>
      <c r="V88" s="1141"/>
      <c r="W88" s="1141"/>
      <c r="X88" s="1141"/>
      <c r="Y88" s="1141"/>
      <c r="Z88" s="1141"/>
      <c r="AA88" s="1141"/>
      <c r="AB88" s="1141"/>
      <c r="AC88" s="1141"/>
      <c r="AD88" s="1141"/>
      <c r="AE88" s="1141"/>
      <c r="AF88" s="1141"/>
      <c r="AG88" s="760"/>
      <c r="AH88" s="760"/>
    </row>
    <row r="89" spans="1:34" customFormat="1" ht="12.75">
      <c r="A89" s="139"/>
      <c r="B89" s="139"/>
      <c r="C89" s="139"/>
      <c r="D89" s="139"/>
      <c r="E89" s="139"/>
      <c r="F89" s="139"/>
      <c r="G89" s="139"/>
      <c r="H89" s="139"/>
      <c r="I89" s="139"/>
      <c r="J89" s="197"/>
      <c r="K89" s="618"/>
      <c r="L89" s="618"/>
      <c r="M89" s="362"/>
      <c r="N89" s="362"/>
      <c r="O89" s="1120">
        <v>2015</v>
      </c>
      <c r="P89" s="1120">
        <f t="shared" si="14"/>
        <v>12</v>
      </c>
      <c r="Q89" s="1121">
        <v>220</v>
      </c>
      <c r="R89" s="1121" t="s">
        <v>169</v>
      </c>
      <c r="S89" s="1121" t="s">
        <v>174</v>
      </c>
      <c r="T89" s="1121" t="s">
        <v>175</v>
      </c>
      <c r="U89" s="1121">
        <v>0</v>
      </c>
      <c r="V89" s="1141"/>
      <c r="W89" s="1141"/>
      <c r="X89" s="1141"/>
      <c r="Y89" s="1141"/>
      <c r="Z89" s="1141"/>
      <c r="AA89" s="1141"/>
      <c r="AB89" s="1141"/>
      <c r="AC89" s="1141"/>
      <c r="AD89" s="1141"/>
      <c r="AE89" s="1141"/>
      <c r="AF89" s="1141"/>
      <c r="AG89" s="760"/>
      <c r="AH89" s="760"/>
    </row>
    <row r="90" spans="1:34" customFormat="1" ht="12.75">
      <c r="A90" s="139"/>
      <c r="B90" s="139"/>
      <c r="C90" s="139"/>
      <c r="D90" s="139"/>
      <c r="E90" s="139"/>
      <c r="F90" s="139"/>
      <c r="G90" s="139"/>
      <c r="H90" s="139"/>
      <c r="I90" s="139"/>
      <c r="J90" s="197"/>
      <c r="K90" s="618"/>
      <c r="L90" s="618"/>
      <c r="M90" s="362"/>
      <c r="N90" s="362"/>
      <c r="O90" s="1120">
        <v>2016</v>
      </c>
      <c r="P90" s="1120">
        <v>1</v>
      </c>
      <c r="Q90" s="1121">
        <v>220</v>
      </c>
      <c r="R90" s="1121" t="s">
        <v>169</v>
      </c>
      <c r="S90" s="1121" t="s">
        <v>174</v>
      </c>
      <c r="T90" s="1121" t="s">
        <v>175</v>
      </c>
      <c r="U90" s="1121">
        <v>0</v>
      </c>
      <c r="V90" s="1141"/>
      <c r="W90" s="1141"/>
      <c r="X90" s="1141"/>
      <c r="Y90" s="1141"/>
      <c r="Z90" s="1141"/>
      <c r="AA90" s="1141"/>
      <c r="AB90" s="1141"/>
      <c r="AC90" s="1141"/>
      <c r="AD90" s="1141"/>
      <c r="AE90" s="1141"/>
      <c r="AF90" s="1141"/>
      <c r="AG90" s="760"/>
      <c r="AH90" s="760"/>
    </row>
    <row r="91" spans="1:34" customFormat="1" ht="12.75">
      <c r="A91" s="139"/>
      <c r="B91" s="139"/>
      <c r="C91" s="139"/>
      <c r="D91" s="139"/>
      <c r="E91" s="139"/>
      <c r="F91" s="139"/>
      <c r="G91" s="139"/>
      <c r="H91" s="139"/>
      <c r="I91" s="139"/>
      <c r="J91" s="197"/>
      <c r="K91" s="618"/>
      <c r="L91" s="618"/>
      <c r="M91" s="362"/>
      <c r="N91" s="362"/>
      <c r="O91" s="1120">
        <v>2016</v>
      </c>
      <c r="P91" s="1120">
        <f>+P90+1</f>
        <v>2</v>
      </c>
      <c r="Q91" s="1121">
        <v>220</v>
      </c>
      <c r="R91" s="1121" t="s">
        <v>169</v>
      </c>
      <c r="S91" s="1121" t="s">
        <v>174</v>
      </c>
      <c r="T91" s="1121" t="s">
        <v>175</v>
      </c>
      <c r="U91" s="1121">
        <v>0</v>
      </c>
      <c r="V91" s="1141"/>
      <c r="W91" s="1141"/>
      <c r="X91" s="1141"/>
      <c r="Y91" s="1141"/>
      <c r="Z91" s="1141"/>
      <c r="AA91" s="1141"/>
      <c r="AB91" s="1141"/>
      <c r="AC91" s="1141"/>
      <c r="AD91" s="1141"/>
      <c r="AE91" s="1141"/>
      <c r="AF91" s="1141"/>
      <c r="AG91" s="760"/>
      <c r="AH91" s="760"/>
    </row>
    <row r="92" spans="1:34" customFormat="1" ht="12.75">
      <c r="A92" s="139"/>
      <c r="B92" s="139"/>
      <c r="C92" s="139"/>
      <c r="D92" s="139"/>
      <c r="E92" s="139"/>
      <c r="F92" s="139"/>
      <c r="G92" s="139"/>
      <c r="H92" s="139"/>
      <c r="I92" s="139"/>
      <c r="J92" s="197"/>
      <c r="K92" s="618"/>
      <c r="L92" s="618"/>
      <c r="M92" s="362"/>
      <c r="N92" s="362"/>
      <c r="O92" s="1120">
        <v>2016</v>
      </c>
      <c r="P92" s="1120">
        <f>+P91+1</f>
        <v>3</v>
      </c>
      <c r="Q92" s="1121">
        <v>220</v>
      </c>
      <c r="R92" s="1121" t="s">
        <v>169</v>
      </c>
      <c r="S92" s="1121" t="s">
        <v>174</v>
      </c>
      <c r="T92" s="1121" t="s">
        <v>175</v>
      </c>
      <c r="U92" s="1121">
        <v>0</v>
      </c>
      <c r="V92" s="1141"/>
      <c r="W92" s="1141"/>
      <c r="X92" s="1141"/>
      <c r="Y92" s="1141"/>
      <c r="Z92" s="1141"/>
      <c r="AA92" s="1141"/>
      <c r="AB92" s="1141"/>
      <c r="AC92" s="1141"/>
      <c r="AD92" s="1141"/>
      <c r="AE92" s="1141"/>
      <c r="AF92" s="1141"/>
      <c r="AG92" s="760"/>
      <c r="AH92" s="760"/>
    </row>
    <row r="93" spans="1:34" customFormat="1" ht="12.75">
      <c r="A93" s="139"/>
      <c r="B93" s="139"/>
      <c r="C93" s="139"/>
      <c r="D93" s="139"/>
      <c r="E93" s="139"/>
      <c r="F93" s="139"/>
      <c r="G93" s="139"/>
      <c r="H93" s="139"/>
      <c r="I93" s="139"/>
      <c r="J93" s="197"/>
      <c r="K93" s="618"/>
      <c r="L93" s="618"/>
      <c r="M93" s="362"/>
      <c r="N93" s="362"/>
      <c r="O93" s="1120">
        <v>2016</v>
      </c>
      <c r="P93" s="1120">
        <f t="shared" ref="P93:P101" si="15">+P92+1</f>
        <v>4</v>
      </c>
      <c r="Q93" s="1121">
        <v>220</v>
      </c>
      <c r="R93" s="1121" t="s">
        <v>169</v>
      </c>
      <c r="S93" s="1121" t="s">
        <v>174</v>
      </c>
      <c r="T93" s="1121" t="s">
        <v>175</v>
      </c>
      <c r="U93" s="1121">
        <v>0</v>
      </c>
      <c r="V93" s="1141"/>
      <c r="W93" s="1141"/>
      <c r="X93" s="1141"/>
      <c r="Y93" s="1141"/>
      <c r="Z93" s="1141"/>
      <c r="AA93" s="1141"/>
      <c r="AB93" s="1141"/>
      <c r="AC93" s="1141"/>
      <c r="AD93" s="1141"/>
      <c r="AE93" s="1141"/>
      <c r="AF93" s="1141"/>
      <c r="AG93" s="760"/>
      <c r="AH93" s="760"/>
    </row>
    <row r="94" spans="1:34" customFormat="1" ht="12.75">
      <c r="A94" s="139"/>
      <c r="B94" s="139"/>
      <c r="C94" s="139"/>
      <c r="D94" s="139"/>
      <c r="E94" s="139"/>
      <c r="F94" s="139"/>
      <c r="G94" s="139"/>
      <c r="H94" s="139"/>
      <c r="I94" s="139"/>
      <c r="J94" s="197"/>
      <c r="K94" s="618"/>
      <c r="L94" s="618"/>
      <c r="M94" s="362"/>
      <c r="N94" s="362"/>
      <c r="O94" s="1120">
        <v>2016</v>
      </c>
      <c r="P94" s="1120">
        <f t="shared" si="15"/>
        <v>5</v>
      </c>
      <c r="Q94" s="1121">
        <v>220</v>
      </c>
      <c r="R94" s="1121" t="s">
        <v>169</v>
      </c>
      <c r="S94" s="1121" t="s">
        <v>174</v>
      </c>
      <c r="T94" s="1121" t="s">
        <v>175</v>
      </c>
      <c r="U94" s="1121">
        <v>0</v>
      </c>
      <c r="V94" s="1141"/>
      <c r="W94" s="1141"/>
      <c r="X94" s="1141"/>
      <c r="Y94" s="1141"/>
      <c r="Z94" s="1141"/>
      <c r="AA94" s="1141"/>
      <c r="AB94" s="1141"/>
      <c r="AC94" s="1141"/>
      <c r="AD94" s="1141"/>
      <c r="AE94" s="1141"/>
      <c r="AF94" s="1141"/>
      <c r="AG94" s="760"/>
      <c r="AH94" s="760"/>
    </row>
    <row r="95" spans="1:34" customFormat="1" ht="12.75">
      <c r="A95" s="139"/>
      <c r="B95" s="139"/>
      <c r="C95" s="139"/>
      <c r="D95" s="139"/>
      <c r="E95" s="139"/>
      <c r="F95" s="139"/>
      <c r="G95" s="139"/>
      <c r="H95" s="139"/>
      <c r="I95" s="139"/>
      <c r="J95" s="197"/>
      <c r="K95" s="618"/>
      <c r="L95" s="618"/>
      <c r="M95" s="362"/>
      <c r="N95" s="362"/>
      <c r="O95" s="1120">
        <v>2016</v>
      </c>
      <c r="P95" s="1120">
        <f t="shared" si="15"/>
        <v>6</v>
      </c>
      <c r="Q95" s="1121">
        <v>220</v>
      </c>
      <c r="R95" s="1121" t="s">
        <v>169</v>
      </c>
      <c r="S95" s="1121" t="s">
        <v>174</v>
      </c>
      <c r="T95" s="1121" t="s">
        <v>175</v>
      </c>
      <c r="U95" s="1121">
        <v>0</v>
      </c>
      <c r="V95" s="1141"/>
      <c r="W95" s="1141"/>
      <c r="X95" s="1141"/>
      <c r="Y95" s="1141"/>
      <c r="Z95" s="1141"/>
      <c r="AA95" s="1141"/>
      <c r="AB95" s="1141"/>
      <c r="AC95" s="1141"/>
      <c r="AD95" s="1141"/>
      <c r="AE95" s="1141"/>
      <c r="AF95" s="1141"/>
      <c r="AG95" s="760"/>
      <c r="AH95" s="760"/>
    </row>
    <row r="96" spans="1:34" customFormat="1" ht="12.75">
      <c r="A96" s="139"/>
      <c r="B96" s="139"/>
      <c r="C96" s="139"/>
      <c r="D96" s="139"/>
      <c r="E96" s="139"/>
      <c r="F96" s="139"/>
      <c r="G96" s="139"/>
      <c r="H96" s="139"/>
      <c r="I96" s="139"/>
      <c r="J96" s="197"/>
      <c r="K96" s="618"/>
      <c r="L96" s="618"/>
      <c r="M96" s="362"/>
      <c r="N96" s="362"/>
      <c r="O96" s="1120">
        <v>2016</v>
      </c>
      <c r="P96" s="1120">
        <f t="shared" si="15"/>
        <v>7</v>
      </c>
      <c r="Q96" s="1121">
        <v>220</v>
      </c>
      <c r="R96" s="1121" t="s">
        <v>169</v>
      </c>
      <c r="S96" s="1121" t="s">
        <v>174</v>
      </c>
      <c r="T96" s="1121" t="s">
        <v>175</v>
      </c>
      <c r="U96" s="1121">
        <v>0</v>
      </c>
      <c r="V96" s="1141"/>
      <c r="W96" s="1141"/>
      <c r="X96" s="1141"/>
      <c r="Y96" s="1141"/>
      <c r="Z96" s="1141"/>
      <c r="AA96" s="1141"/>
      <c r="AB96" s="1141"/>
      <c r="AC96" s="1141"/>
      <c r="AD96" s="1141"/>
      <c r="AE96" s="1141"/>
      <c r="AF96" s="1141"/>
      <c r="AG96" s="760"/>
      <c r="AH96" s="760"/>
    </row>
    <row r="97" spans="1:34" customFormat="1" ht="12.75">
      <c r="A97" s="139"/>
      <c r="B97" s="139"/>
      <c r="C97" s="139"/>
      <c r="D97" s="139"/>
      <c r="E97" s="139"/>
      <c r="F97" s="139"/>
      <c r="G97" s="139"/>
      <c r="H97" s="139"/>
      <c r="I97" s="139"/>
      <c r="J97" s="197"/>
      <c r="K97" s="618"/>
      <c r="L97" s="618"/>
      <c r="M97" s="362"/>
      <c r="N97" s="362"/>
      <c r="O97" s="1120">
        <v>2016</v>
      </c>
      <c r="P97" s="1120">
        <f t="shared" si="15"/>
        <v>8</v>
      </c>
      <c r="Q97" s="1121">
        <v>220</v>
      </c>
      <c r="R97" s="1121" t="s">
        <v>169</v>
      </c>
      <c r="S97" s="1121" t="s">
        <v>174</v>
      </c>
      <c r="T97" s="1121" t="s">
        <v>175</v>
      </c>
      <c r="U97" s="1121">
        <v>12.85</v>
      </c>
      <c r="V97" s="1141"/>
      <c r="W97" s="1141"/>
      <c r="X97" s="1141"/>
      <c r="Y97" s="1141"/>
      <c r="Z97" s="1141"/>
      <c r="AA97" s="1141"/>
      <c r="AB97" s="1141"/>
      <c r="AC97" s="1141"/>
      <c r="AD97" s="1141"/>
      <c r="AE97" s="1141"/>
      <c r="AF97" s="1141"/>
      <c r="AG97" s="760"/>
      <c r="AH97" s="760"/>
    </row>
    <row r="98" spans="1:34" customFormat="1" ht="12.75">
      <c r="A98" s="139"/>
      <c r="B98" s="139"/>
      <c r="C98" s="139"/>
      <c r="D98" s="139"/>
      <c r="E98" s="139"/>
      <c r="F98" s="139"/>
      <c r="G98" s="139"/>
      <c r="H98" s="139"/>
      <c r="I98" s="139"/>
      <c r="J98" s="197"/>
      <c r="K98" s="618"/>
      <c r="L98" s="618"/>
      <c r="M98" s="362"/>
      <c r="N98" s="362"/>
      <c r="O98" s="1120">
        <v>2016</v>
      </c>
      <c r="P98" s="1120">
        <f t="shared" si="15"/>
        <v>9</v>
      </c>
      <c r="Q98" s="1121">
        <v>220</v>
      </c>
      <c r="R98" s="1121" t="s">
        <v>169</v>
      </c>
      <c r="S98" s="1121" t="s">
        <v>174</v>
      </c>
      <c r="T98" s="1121" t="s">
        <v>175</v>
      </c>
      <c r="U98" s="1121">
        <v>18.283329999999999</v>
      </c>
      <c r="V98" s="1141"/>
      <c r="W98" s="1141"/>
      <c r="X98" s="1141"/>
      <c r="Y98" s="1141"/>
      <c r="Z98" s="1141"/>
      <c r="AA98" s="1141"/>
      <c r="AB98" s="1141"/>
      <c r="AC98" s="1141"/>
      <c r="AD98" s="1141"/>
      <c r="AE98" s="1141"/>
      <c r="AF98" s="1141"/>
      <c r="AG98" s="760"/>
      <c r="AH98" s="760"/>
    </row>
    <row r="99" spans="1:34" customFormat="1" ht="12.75">
      <c r="A99" s="139"/>
      <c r="B99" s="139"/>
      <c r="C99" s="139"/>
      <c r="D99" s="139"/>
      <c r="E99" s="139"/>
      <c r="F99" s="139"/>
      <c r="G99" s="139"/>
      <c r="H99" s="139"/>
      <c r="I99" s="139"/>
      <c r="J99" s="197"/>
      <c r="K99" s="618"/>
      <c r="L99" s="618"/>
      <c r="M99" s="362"/>
      <c r="N99" s="362"/>
      <c r="O99" s="1120">
        <v>2016</v>
      </c>
      <c r="P99" s="1120">
        <f t="shared" si="15"/>
        <v>10</v>
      </c>
      <c r="Q99" s="1121">
        <v>220</v>
      </c>
      <c r="R99" s="1121" t="s">
        <v>169</v>
      </c>
      <c r="S99" s="1121" t="s">
        <v>174</v>
      </c>
      <c r="T99" s="1121" t="s">
        <v>175</v>
      </c>
      <c r="U99" s="1121"/>
      <c r="V99" s="1141"/>
      <c r="W99" s="1141"/>
      <c r="X99" s="1141"/>
      <c r="Y99" s="1141"/>
      <c r="Z99" s="1141"/>
      <c r="AA99" s="1141"/>
      <c r="AB99" s="1141"/>
      <c r="AC99" s="1141"/>
      <c r="AD99" s="1141"/>
      <c r="AE99" s="1141"/>
      <c r="AF99" s="1141"/>
      <c r="AG99" s="760"/>
      <c r="AH99" s="760"/>
    </row>
    <row r="100" spans="1:34" customFormat="1" ht="12.75">
      <c r="A100" s="139"/>
      <c r="B100" s="139"/>
      <c r="C100" s="139"/>
      <c r="D100" s="139"/>
      <c r="E100" s="139"/>
      <c r="F100" s="139"/>
      <c r="G100" s="139"/>
      <c r="H100" s="139"/>
      <c r="I100" s="139"/>
      <c r="J100" s="197"/>
      <c r="K100" s="618"/>
      <c r="L100" s="618"/>
      <c r="M100" s="362"/>
      <c r="N100" s="362"/>
      <c r="O100" s="1120">
        <v>2016</v>
      </c>
      <c r="P100" s="1120">
        <f t="shared" si="15"/>
        <v>11</v>
      </c>
      <c r="Q100" s="1121">
        <v>220</v>
      </c>
      <c r="R100" s="1121" t="s">
        <v>169</v>
      </c>
      <c r="S100" s="1121" t="s">
        <v>174</v>
      </c>
      <c r="T100" s="1121" t="s">
        <v>175</v>
      </c>
      <c r="U100" s="1121"/>
      <c r="V100" s="1141"/>
      <c r="W100" s="1141"/>
      <c r="X100" s="1141"/>
      <c r="Y100" s="1141"/>
      <c r="Z100" s="1141"/>
      <c r="AA100" s="1141"/>
      <c r="AB100" s="1141"/>
      <c r="AC100" s="1141"/>
      <c r="AD100" s="1141"/>
      <c r="AE100" s="1141"/>
      <c r="AF100" s="1141"/>
      <c r="AG100" s="760"/>
      <c r="AH100" s="760"/>
    </row>
    <row r="101" spans="1:34" customFormat="1" ht="12.75">
      <c r="A101" s="139"/>
      <c r="B101" s="139"/>
      <c r="C101" s="139"/>
      <c r="D101" s="139"/>
      <c r="E101" s="139"/>
      <c r="F101" s="139"/>
      <c r="G101" s="139"/>
      <c r="H101" s="139"/>
      <c r="I101" s="139"/>
      <c r="J101" s="197"/>
      <c r="K101" s="618"/>
      <c r="L101" s="618"/>
      <c r="M101" s="362"/>
      <c r="N101" s="362"/>
      <c r="O101" s="1120">
        <v>2016</v>
      </c>
      <c r="P101" s="1120">
        <f t="shared" si="15"/>
        <v>12</v>
      </c>
      <c r="Q101" s="1121">
        <v>220</v>
      </c>
      <c r="R101" s="1121" t="s">
        <v>169</v>
      </c>
      <c r="S101" s="1121" t="s">
        <v>174</v>
      </c>
      <c r="T101" s="1121" t="s">
        <v>175</v>
      </c>
      <c r="U101" s="1121"/>
      <c r="V101" s="1141"/>
      <c r="W101" s="1141"/>
      <c r="X101" s="1141"/>
      <c r="Y101" s="1141"/>
      <c r="Z101" s="1141"/>
      <c r="AA101" s="1141"/>
      <c r="AB101" s="1141"/>
      <c r="AC101" s="1141"/>
      <c r="AD101" s="1141"/>
      <c r="AE101" s="1141"/>
      <c r="AF101" s="1141"/>
      <c r="AG101" s="760"/>
      <c r="AH101" s="760"/>
    </row>
    <row r="102" spans="1:34" customFormat="1" ht="12.75">
      <c r="A102" s="139"/>
      <c r="B102" s="139"/>
      <c r="C102" s="139"/>
      <c r="D102" s="139"/>
      <c r="E102" s="139"/>
      <c r="F102" s="139"/>
      <c r="G102" s="139"/>
      <c r="H102" s="139"/>
      <c r="I102" s="139"/>
      <c r="J102" s="197"/>
      <c r="K102" s="618"/>
      <c r="L102" s="618"/>
      <c r="M102" s="362"/>
      <c r="N102" s="362"/>
      <c r="O102" s="1120">
        <v>2015</v>
      </c>
      <c r="P102" s="1120">
        <v>1</v>
      </c>
      <c r="Q102" s="1121">
        <v>220</v>
      </c>
      <c r="R102" s="1121" t="s">
        <v>169</v>
      </c>
      <c r="S102" s="1121" t="s">
        <v>176</v>
      </c>
      <c r="T102" s="1121" t="s">
        <v>177</v>
      </c>
      <c r="U102" s="1121">
        <v>0</v>
      </c>
      <c r="V102" s="1141"/>
      <c r="W102" s="1141"/>
      <c r="X102" s="1141"/>
      <c r="Y102" s="1141"/>
      <c r="Z102" s="1141"/>
      <c r="AA102" s="1141"/>
      <c r="AB102" s="1141"/>
      <c r="AC102" s="1141"/>
      <c r="AD102" s="1141"/>
      <c r="AE102" s="1141"/>
      <c r="AF102" s="1141"/>
      <c r="AG102" s="760"/>
      <c r="AH102" s="760"/>
    </row>
    <row r="103" spans="1:34" customFormat="1" ht="12.75">
      <c r="A103" s="139"/>
      <c r="B103" s="139"/>
      <c r="C103" s="139"/>
      <c r="D103" s="139"/>
      <c r="E103" s="139"/>
      <c r="F103" s="139"/>
      <c r="G103" s="139"/>
      <c r="H103" s="139"/>
      <c r="I103" s="139"/>
      <c r="J103" s="197"/>
      <c r="K103" s="618"/>
      <c r="L103" s="618"/>
      <c r="M103" s="362"/>
      <c r="N103" s="362"/>
      <c r="O103" s="1120">
        <v>2015</v>
      </c>
      <c r="P103" s="1120">
        <f>+P102+1</f>
        <v>2</v>
      </c>
      <c r="Q103" s="1121">
        <v>220</v>
      </c>
      <c r="R103" s="1121" t="s">
        <v>169</v>
      </c>
      <c r="S103" s="1121" t="s">
        <v>176</v>
      </c>
      <c r="T103" s="1121" t="s">
        <v>177</v>
      </c>
      <c r="U103" s="1121">
        <v>0</v>
      </c>
      <c r="V103" s="1141"/>
      <c r="W103" s="1141"/>
      <c r="X103" s="1141"/>
      <c r="Y103" s="1141"/>
      <c r="Z103" s="1141"/>
      <c r="AA103" s="1141"/>
      <c r="AB103" s="1141"/>
      <c r="AC103" s="1141"/>
      <c r="AD103" s="1141"/>
      <c r="AE103" s="1141"/>
      <c r="AF103" s="1141"/>
      <c r="AG103" s="760"/>
      <c r="AH103" s="760"/>
    </row>
    <row r="104" spans="1:34" customFormat="1" ht="12.75">
      <c r="A104" s="139"/>
      <c r="B104" s="139"/>
      <c r="C104" s="139"/>
      <c r="D104" s="139"/>
      <c r="E104" s="139"/>
      <c r="F104" s="139"/>
      <c r="G104" s="139"/>
      <c r="H104" s="139"/>
      <c r="I104" s="139"/>
      <c r="J104" s="197"/>
      <c r="K104" s="618"/>
      <c r="L104" s="618"/>
      <c r="M104" s="362"/>
      <c r="N104" s="362"/>
      <c r="O104" s="1120">
        <v>2015</v>
      </c>
      <c r="P104" s="1120">
        <f t="shared" ref="P104:P113" si="16">+P103+1</f>
        <v>3</v>
      </c>
      <c r="Q104" s="1121">
        <v>220</v>
      </c>
      <c r="R104" s="1121" t="s">
        <v>169</v>
      </c>
      <c r="S104" s="1121" t="s">
        <v>176</v>
      </c>
      <c r="T104" s="1121" t="s">
        <v>177</v>
      </c>
      <c r="U104" s="1121">
        <v>0</v>
      </c>
      <c r="V104" s="1141"/>
      <c r="W104" s="1141"/>
      <c r="X104" s="1141"/>
      <c r="Y104" s="1141"/>
      <c r="Z104" s="1141"/>
      <c r="AA104" s="1141"/>
      <c r="AB104" s="1141"/>
      <c r="AC104" s="1141"/>
      <c r="AD104" s="1141"/>
      <c r="AE104" s="1141"/>
      <c r="AF104" s="1141"/>
      <c r="AG104" s="760"/>
      <c r="AH104" s="760"/>
    </row>
    <row r="105" spans="1:34" customFormat="1" ht="12.75">
      <c r="A105" s="139"/>
      <c r="B105" s="139"/>
      <c r="C105" s="139"/>
      <c r="D105" s="139"/>
      <c r="E105" s="139"/>
      <c r="F105" s="139"/>
      <c r="G105" s="139"/>
      <c r="H105" s="139"/>
      <c r="I105" s="139"/>
      <c r="J105" s="197"/>
      <c r="K105" s="618"/>
      <c r="L105" s="618"/>
      <c r="M105" s="362"/>
      <c r="N105" s="362"/>
      <c r="O105" s="1120">
        <v>2015</v>
      </c>
      <c r="P105" s="1120">
        <f t="shared" si="16"/>
        <v>4</v>
      </c>
      <c r="Q105" s="1121">
        <v>220</v>
      </c>
      <c r="R105" s="1121" t="s">
        <v>169</v>
      </c>
      <c r="S105" s="1121" t="s">
        <v>176</v>
      </c>
      <c r="T105" s="1121" t="s">
        <v>177</v>
      </c>
      <c r="U105" s="1121">
        <v>0</v>
      </c>
      <c r="V105" s="1141"/>
      <c r="W105" s="1141"/>
      <c r="X105" s="1141"/>
      <c r="Y105" s="1141"/>
      <c r="Z105" s="1141"/>
      <c r="AA105" s="1141"/>
      <c r="AB105" s="1141"/>
      <c r="AC105" s="1141"/>
      <c r="AD105" s="1141"/>
      <c r="AE105" s="1141"/>
      <c r="AF105" s="1141"/>
      <c r="AG105" s="760"/>
      <c r="AH105" s="760"/>
    </row>
    <row r="106" spans="1:34" customFormat="1" ht="12.75">
      <c r="A106" s="139"/>
      <c r="B106" s="139"/>
      <c r="C106" s="139"/>
      <c r="D106" s="139"/>
      <c r="E106" s="139"/>
      <c r="F106" s="139"/>
      <c r="G106" s="139"/>
      <c r="H106" s="139"/>
      <c r="I106" s="139"/>
      <c r="J106" s="197"/>
      <c r="K106" s="618"/>
      <c r="L106" s="618"/>
      <c r="M106" s="362"/>
      <c r="N106" s="362"/>
      <c r="O106" s="1120">
        <v>2015</v>
      </c>
      <c r="P106" s="1120">
        <f t="shared" si="16"/>
        <v>5</v>
      </c>
      <c r="Q106" s="1121">
        <v>220</v>
      </c>
      <c r="R106" s="1121" t="s">
        <v>169</v>
      </c>
      <c r="S106" s="1121" t="s">
        <v>176</v>
      </c>
      <c r="T106" s="1121" t="s">
        <v>177</v>
      </c>
      <c r="U106" s="1121">
        <v>0</v>
      </c>
      <c r="V106" s="1141"/>
      <c r="W106" s="1141"/>
      <c r="X106" s="1141"/>
      <c r="Y106" s="1141"/>
      <c r="Z106" s="1141"/>
      <c r="AA106" s="1141"/>
      <c r="AB106" s="1141"/>
      <c r="AC106" s="1141"/>
      <c r="AD106" s="1141"/>
      <c r="AE106" s="1141"/>
      <c r="AF106" s="1141"/>
      <c r="AG106" s="760"/>
      <c r="AH106" s="760"/>
    </row>
    <row r="107" spans="1:34" customFormat="1" ht="12.75">
      <c r="A107" s="139"/>
      <c r="B107" s="139"/>
      <c r="C107" s="139"/>
      <c r="D107" s="139"/>
      <c r="E107" s="139"/>
      <c r="F107" s="139"/>
      <c r="G107" s="139"/>
      <c r="H107" s="139"/>
      <c r="I107" s="139"/>
      <c r="J107" s="197"/>
      <c r="K107" s="618"/>
      <c r="L107" s="618"/>
      <c r="M107" s="362"/>
      <c r="N107" s="362"/>
      <c r="O107" s="1120">
        <v>2015</v>
      </c>
      <c r="P107" s="1120">
        <f t="shared" si="16"/>
        <v>6</v>
      </c>
      <c r="Q107" s="1121">
        <v>220</v>
      </c>
      <c r="R107" s="1121" t="s">
        <v>169</v>
      </c>
      <c r="S107" s="1121" t="s">
        <v>176</v>
      </c>
      <c r="T107" s="1121" t="s">
        <v>177</v>
      </c>
      <c r="U107" s="1121">
        <v>0</v>
      </c>
      <c r="V107" s="1141"/>
      <c r="W107" s="1141"/>
      <c r="X107" s="1141"/>
      <c r="Y107" s="1141"/>
      <c r="Z107" s="1141"/>
      <c r="AA107" s="1141"/>
      <c r="AB107" s="1141"/>
      <c r="AC107" s="1141"/>
      <c r="AD107" s="1141"/>
      <c r="AE107" s="1141"/>
      <c r="AF107" s="1141"/>
      <c r="AG107" s="760"/>
      <c r="AH107" s="760"/>
    </row>
    <row r="108" spans="1:34" customFormat="1" ht="12.75">
      <c r="A108" s="139"/>
      <c r="B108" s="139"/>
      <c r="C108" s="139"/>
      <c r="D108" s="139"/>
      <c r="E108" s="139"/>
      <c r="F108" s="139"/>
      <c r="G108" s="139"/>
      <c r="H108" s="139"/>
      <c r="I108" s="139"/>
      <c r="J108" s="197"/>
      <c r="K108" s="618"/>
      <c r="L108" s="618"/>
      <c r="M108" s="362"/>
      <c r="N108" s="362"/>
      <c r="O108" s="1120">
        <v>2015</v>
      </c>
      <c r="P108" s="1120">
        <f t="shared" si="16"/>
        <v>7</v>
      </c>
      <c r="Q108" s="1121">
        <v>220</v>
      </c>
      <c r="R108" s="1121" t="s">
        <v>169</v>
      </c>
      <c r="S108" s="1121" t="s">
        <v>176</v>
      </c>
      <c r="T108" s="1121" t="s">
        <v>177</v>
      </c>
      <c r="U108" s="1121">
        <v>35.049999999999997</v>
      </c>
      <c r="V108" s="1141"/>
      <c r="W108" s="1141"/>
      <c r="X108" s="1141"/>
      <c r="Y108" s="1141"/>
      <c r="Z108" s="1141"/>
      <c r="AA108" s="1141"/>
      <c r="AB108" s="1141"/>
      <c r="AC108" s="1141"/>
      <c r="AD108" s="1141"/>
      <c r="AE108" s="1141"/>
      <c r="AF108" s="1141"/>
      <c r="AG108" s="760"/>
      <c r="AH108" s="760"/>
    </row>
    <row r="109" spans="1:34" customFormat="1" ht="12.75">
      <c r="A109" s="139"/>
      <c r="B109" s="139"/>
      <c r="C109" s="139"/>
      <c r="D109" s="139"/>
      <c r="E109" s="139"/>
      <c r="F109" s="139"/>
      <c r="G109" s="139"/>
      <c r="H109" s="139"/>
      <c r="I109" s="139"/>
      <c r="J109" s="197"/>
      <c r="K109" s="618"/>
      <c r="L109" s="618"/>
      <c r="M109" s="362"/>
      <c r="N109" s="362"/>
      <c r="O109" s="1120">
        <v>2015</v>
      </c>
      <c r="P109" s="1120">
        <f t="shared" si="16"/>
        <v>8</v>
      </c>
      <c r="Q109" s="1121">
        <v>220</v>
      </c>
      <c r="R109" s="1121" t="s">
        <v>169</v>
      </c>
      <c r="S109" s="1121" t="s">
        <v>176</v>
      </c>
      <c r="T109" s="1121" t="s">
        <v>177</v>
      </c>
      <c r="U109" s="1121">
        <v>0</v>
      </c>
      <c r="V109" s="1141"/>
      <c r="W109" s="1141"/>
      <c r="X109" s="1141"/>
      <c r="Y109" s="1141"/>
      <c r="Z109" s="1141"/>
      <c r="AA109" s="1141"/>
      <c r="AB109" s="1141"/>
      <c r="AC109" s="1141"/>
      <c r="AD109" s="1141"/>
      <c r="AE109" s="1141"/>
      <c r="AF109" s="1141"/>
      <c r="AG109" s="760"/>
      <c r="AH109" s="760"/>
    </row>
    <row r="110" spans="1:34" customFormat="1" ht="12.75">
      <c r="A110" s="139"/>
      <c r="B110" s="139"/>
      <c r="C110" s="139"/>
      <c r="D110" s="139"/>
      <c r="E110" s="139"/>
      <c r="F110" s="139"/>
      <c r="G110" s="139"/>
      <c r="H110" s="139"/>
      <c r="I110" s="139"/>
      <c r="J110" s="197"/>
      <c r="K110" s="618"/>
      <c r="L110" s="618"/>
      <c r="M110" s="362"/>
      <c r="N110" s="362"/>
      <c r="O110" s="1120">
        <v>2015</v>
      </c>
      <c r="P110" s="1120">
        <f t="shared" si="16"/>
        <v>9</v>
      </c>
      <c r="Q110" s="1121">
        <v>220</v>
      </c>
      <c r="R110" s="1121" t="s">
        <v>169</v>
      </c>
      <c r="S110" s="1121" t="s">
        <v>176</v>
      </c>
      <c r="T110" s="1121" t="s">
        <v>177</v>
      </c>
      <c r="U110" s="1121">
        <v>23.9</v>
      </c>
      <c r="V110" s="1141"/>
      <c r="W110" s="1141"/>
      <c r="X110" s="1141"/>
      <c r="Y110" s="1141"/>
      <c r="Z110" s="1141"/>
      <c r="AA110" s="1141"/>
      <c r="AB110" s="1141"/>
      <c r="AC110" s="1141"/>
      <c r="AD110" s="1141"/>
      <c r="AE110" s="1141"/>
      <c r="AF110" s="1141"/>
      <c r="AG110" s="760"/>
      <c r="AH110" s="760"/>
    </row>
    <row r="111" spans="1:34" customFormat="1" ht="12.75">
      <c r="A111" s="139"/>
      <c r="B111" s="139"/>
      <c r="C111" s="139"/>
      <c r="D111" s="139"/>
      <c r="E111" s="139"/>
      <c r="F111" s="139"/>
      <c r="G111" s="139"/>
      <c r="H111" s="139"/>
      <c r="I111" s="139"/>
      <c r="J111" s="197"/>
      <c r="K111" s="618"/>
      <c r="L111" s="618"/>
      <c r="M111" s="362"/>
      <c r="N111" s="362"/>
      <c r="O111" s="1120">
        <v>2015</v>
      </c>
      <c r="P111" s="1120">
        <f t="shared" si="16"/>
        <v>10</v>
      </c>
      <c r="Q111" s="1121">
        <v>220</v>
      </c>
      <c r="R111" s="1121" t="s">
        <v>169</v>
      </c>
      <c r="S111" s="1121" t="s">
        <v>176</v>
      </c>
      <c r="T111" s="1121" t="s">
        <v>177</v>
      </c>
      <c r="U111" s="1121">
        <v>77.98</v>
      </c>
      <c r="V111" s="1141"/>
      <c r="W111" s="1141"/>
      <c r="X111" s="1141"/>
      <c r="Y111" s="1141"/>
      <c r="Z111" s="1141"/>
      <c r="AA111" s="1141"/>
      <c r="AB111" s="1141"/>
      <c r="AC111" s="1141"/>
      <c r="AD111" s="1141"/>
      <c r="AE111" s="1141"/>
      <c r="AF111" s="1141"/>
      <c r="AG111" s="760"/>
      <c r="AH111" s="760"/>
    </row>
    <row r="112" spans="1:34" customFormat="1" ht="12.75">
      <c r="A112" s="139"/>
      <c r="B112" s="139"/>
      <c r="C112" s="139"/>
      <c r="D112" s="139"/>
      <c r="E112" s="139"/>
      <c r="F112" s="139"/>
      <c r="G112" s="139"/>
      <c r="H112" s="139"/>
      <c r="I112" s="139"/>
      <c r="J112" s="197"/>
      <c r="K112" s="618"/>
      <c r="L112" s="618"/>
      <c r="M112" s="362"/>
      <c r="N112" s="362"/>
      <c r="O112" s="1120">
        <v>2015</v>
      </c>
      <c r="P112" s="1120">
        <f t="shared" si="16"/>
        <v>11</v>
      </c>
      <c r="Q112" s="1121">
        <v>220</v>
      </c>
      <c r="R112" s="1121" t="s">
        <v>169</v>
      </c>
      <c r="S112" s="1121" t="s">
        <v>176</v>
      </c>
      <c r="T112" s="1121" t="s">
        <v>177</v>
      </c>
      <c r="U112" s="1121">
        <v>28.02</v>
      </c>
      <c r="V112" s="1141"/>
      <c r="W112" s="1141"/>
      <c r="X112" s="1141"/>
      <c r="Y112" s="1141"/>
      <c r="Z112" s="1141"/>
      <c r="AA112" s="1141"/>
      <c r="AB112" s="1141"/>
      <c r="AC112" s="1141"/>
      <c r="AD112" s="1141"/>
      <c r="AE112" s="1141"/>
      <c r="AF112" s="1141"/>
      <c r="AG112" s="760"/>
      <c r="AH112" s="760"/>
    </row>
    <row r="113" spans="1:34" customFormat="1" ht="12.75">
      <c r="A113" s="139"/>
      <c r="B113" s="139"/>
      <c r="C113" s="139"/>
      <c r="D113" s="139"/>
      <c r="E113" s="139"/>
      <c r="F113" s="139"/>
      <c r="G113" s="139"/>
      <c r="H113" s="139"/>
      <c r="I113" s="139"/>
      <c r="J113" s="197"/>
      <c r="K113" s="618"/>
      <c r="L113" s="618"/>
      <c r="M113" s="362"/>
      <c r="N113" s="362"/>
      <c r="O113" s="1120">
        <v>2015</v>
      </c>
      <c r="P113" s="1120">
        <f t="shared" si="16"/>
        <v>12</v>
      </c>
      <c r="Q113" s="1121">
        <v>220</v>
      </c>
      <c r="R113" s="1121" t="s">
        <v>169</v>
      </c>
      <c r="S113" s="1121" t="s">
        <v>176</v>
      </c>
      <c r="T113" s="1121" t="s">
        <v>177</v>
      </c>
      <c r="U113" s="1121">
        <v>0</v>
      </c>
      <c r="V113" s="1141"/>
      <c r="W113" s="1141"/>
      <c r="X113" s="1141"/>
      <c r="Y113" s="1141"/>
      <c r="Z113" s="1141"/>
      <c r="AA113" s="1141"/>
      <c r="AB113" s="1141"/>
      <c r="AC113" s="1141"/>
      <c r="AD113" s="1141"/>
      <c r="AE113" s="1141"/>
      <c r="AF113" s="1141"/>
      <c r="AG113" s="760"/>
      <c r="AH113" s="760"/>
    </row>
    <row r="114" spans="1:34" customFormat="1" ht="12.75">
      <c r="A114" s="139"/>
      <c r="B114" s="139"/>
      <c r="C114" s="139"/>
      <c r="D114" s="139"/>
      <c r="E114" s="139"/>
      <c r="F114" s="139"/>
      <c r="G114" s="139"/>
      <c r="H114" s="139"/>
      <c r="I114" s="139"/>
      <c r="J114" s="197"/>
      <c r="K114" s="618"/>
      <c r="L114" s="618"/>
      <c r="M114" s="362"/>
      <c r="N114" s="362"/>
      <c r="O114" s="1120">
        <v>2016</v>
      </c>
      <c r="P114" s="1120">
        <v>1</v>
      </c>
      <c r="Q114" s="1121">
        <v>220</v>
      </c>
      <c r="R114" s="1121" t="s">
        <v>169</v>
      </c>
      <c r="S114" s="1121" t="s">
        <v>176</v>
      </c>
      <c r="T114" s="1121" t="s">
        <v>177</v>
      </c>
      <c r="U114" s="1121">
        <v>0</v>
      </c>
      <c r="V114" s="1141"/>
      <c r="W114" s="1141"/>
      <c r="X114" s="1141"/>
      <c r="Y114" s="1141"/>
      <c r="Z114" s="1141"/>
      <c r="AA114" s="1141"/>
      <c r="AB114" s="1141"/>
      <c r="AC114" s="1141"/>
      <c r="AD114" s="1141"/>
      <c r="AE114" s="1141"/>
      <c r="AF114" s="1141"/>
      <c r="AG114" s="760"/>
      <c r="AH114" s="760"/>
    </row>
    <row r="115" spans="1:34" customFormat="1" ht="12.75">
      <c r="A115" s="139"/>
      <c r="B115" s="139"/>
      <c r="C115" s="139"/>
      <c r="D115" s="139"/>
      <c r="E115" s="139"/>
      <c r="F115" s="139"/>
      <c r="G115" s="139"/>
      <c r="H115" s="139"/>
      <c r="I115" s="139"/>
      <c r="J115" s="197"/>
      <c r="K115" s="618"/>
      <c r="L115" s="618"/>
      <c r="M115" s="362"/>
      <c r="N115" s="362"/>
      <c r="O115" s="1120">
        <v>2016</v>
      </c>
      <c r="P115" s="1120">
        <f>+P114+1</f>
        <v>2</v>
      </c>
      <c r="Q115" s="1121">
        <v>220</v>
      </c>
      <c r="R115" s="1121" t="s">
        <v>169</v>
      </c>
      <c r="S115" s="1121" t="s">
        <v>176</v>
      </c>
      <c r="T115" s="1121" t="s">
        <v>177</v>
      </c>
      <c r="U115" s="1121">
        <v>0</v>
      </c>
      <c r="V115" s="1141"/>
      <c r="W115" s="1141"/>
      <c r="X115" s="1141"/>
      <c r="Y115" s="1141"/>
      <c r="Z115" s="1141"/>
      <c r="AA115" s="1141"/>
      <c r="AB115" s="1141"/>
      <c r="AC115" s="1141"/>
      <c r="AD115" s="1141"/>
      <c r="AE115" s="1141"/>
      <c r="AF115" s="1141"/>
      <c r="AG115" s="760"/>
      <c r="AH115" s="760"/>
    </row>
    <row r="116" spans="1:34" customFormat="1" ht="12.75">
      <c r="A116" s="139"/>
      <c r="B116" s="139"/>
      <c r="C116" s="139"/>
      <c r="D116" s="139"/>
      <c r="E116" s="139"/>
      <c r="F116" s="139"/>
      <c r="G116" s="139"/>
      <c r="H116" s="139"/>
      <c r="I116" s="139"/>
      <c r="J116" s="197"/>
      <c r="K116" s="618"/>
      <c r="L116" s="618"/>
      <c r="M116" s="362"/>
      <c r="N116" s="362"/>
      <c r="O116" s="1120">
        <v>2016</v>
      </c>
      <c r="P116" s="1120">
        <f>+P115+1</f>
        <v>3</v>
      </c>
      <c r="Q116" s="1121">
        <v>220</v>
      </c>
      <c r="R116" s="1121" t="s">
        <v>169</v>
      </c>
      <c r="S116" s="1121" t="s">
        <v>176</v>
      </c>
      <c r="T116" s="1121" t="s">
        <v>177</v>
      </c>
      <c r="U116" s="1121">
        <v>0</v>
      </c>
      <c r="V116" s="1141"/>
      <c r="W116" s="1141"/>
      <c r="X116" s="1141"/>
      <c r="Y116" s="1141"/>
      <c r="Z116" s="1141"/>
      <c r="AA116" s="1141"/>
      <c r="AB116" s="1141"/>
      <c r="AC116" s="1141"/>
      <c r="AD116" s="1141"/>
      <c r="AE116" s="1141"/>
      <c r="AF116" s="1141"/>
      <c r="AG116" s="760"/>
      <c r="AH116" s="760"/>
    </row>
    <row r="117" spans="1:34" customFormat="1" ht="12.75">
      <c r="A117" s="139"/>
      <c r="B117" s="139"/>
      <c r="C117" s="139"/>
      <c r="D117" s="139"/>
      <c r="E117" s="139"/>
      <c r="F117" s="139"/>
      <c r="G117" s="139"/>
      <c r="H117" s="139"/>
      <c r="I117" s="139"/>
      <c r="J117" s="197"/>
      <c r="K117" s="618"/>
      <c r="L117" s="618"/>
      <c r="M117" s="362"/>
      <c r="N117" s="362"/>
      <c r="O117" s="1120">
        <v>2016</v>
      </c>
      <c r="P117" s="1120">
        <f t="shared" ref="P117:P125" si="17">+P116+1</f>
        <v>4</v>
      </c>
      <c r="Q117" s="1121">
        <v>220</v>
      </c>
      <c r="R117" s="1121" t="s">
        <v>169</v>
      </c>
      <c r="S117" s="1121" t="s">
        <v>176</v>
      </c>
      <c r="T117" s="1121" t="s">
        <v>177</v>
      </c>
      <c r="U117" s="1121">
        <v>0</v>
      </c>
      <c r="V117" s="1141"/>
      <c r="W117" s="1141"/>
      <c r="X117" s="1141"/>
      <c r="Y117" s="1141"/>
      <c r="Z117" s="1141"/>
      <c r="AA117" s="1141"/>
      <c r="AB117" s="1141"/>
      <c r="AC117" s="1141"/>
      <c r="AD117" s="1141"/>
      <c r="AE117" s="1141"/>
      <c r="AF117" s="1141"/>
      <c r="AG117" s="760"/>
      <c r="AH117" s="760"/>
    </row>
    <row r="118" spans="1:34" customFormat="1" ht="12.75">
      <c r="A118" s="139"/>
      <c r="B118" s="139"/>
      <c r="C118" s="139"/>
      <c r="D118" s="139"/>
      <c r="E118" s="139"/>
      <c r="F118" s="139"/>
      <c r="G118" s="139"/>
      <c r="H118" s="139"/>
      <c r="I118" s="139"/>
      <c r="J118" s="197"/>
      <c r="K118" s="618"/>
      <c r="L118" s="618"/>
      <c r="M118" s="362"/>
      <c r="N118" s="362"/>
      <c r="O118" s="1120">
        <v>2016</v>
      </c>
      <c r="P118" s="1120">
        <f t="shared" si="17"/>
        <v>5</v>
      </c>
      <c r="Q118" s="1121">
        <v>220</v>
      </c>
      <c r="R118" s="1121" t="s">
        <v>169</v>
      </c>
      <c r="S118" s="1121" t="s">
        <v>176</v>
      </c>
      <c r="T118" s="1121" t="s">
        <v>177</v>
      </c>
      <c r="U118" s="1121">
        <v>0</v>
      </c>
      <c r="V118" s="1141"/>
      <c r="W118" s="1141"/>
      <c r="X118" s="1141"/>
      <c r="Y118" s="1141"/>
      <c r="Z118" s="1141"/>
      <c r="AA118" s="1141"/>
      <c r="AB118" s="1141"/>
      <c r="AC118" s="1141"/>
      <c r="AD118" s="1141"/>
      <c r="AE118" s="1141"/>
      <c r="AF118" s="1141"/>
      <c r="AG118" s="760"/>
      <c r="AH118" s="760"/>
    </row>
    <row r="119" spans="1:34" customFormat="1" ht="12.75">
      <c r="A119" s="139"/>
      <c r="B119" s="139"/>
      <c r="C119" s="139"/>
      <c r="D119" s="139"/>
      <c r="E119" s="139"/>
      <c r="F119" s="139"/>
      <c r="G119" s="139"/>
      <c r="H119" s="139"/>
      <c r="I119" s="139"/>
      <c r="J119" s="197"/>
      <c r="K119" s="618"/>
      <c r="L119" s="618"/>
      <c r="M119" s="362"/>
      <c r="N119" s="362"/>
      <c r="O119" s="1120">
        <v>2016</v>
      </c>
      <c r="P119" s="1120">
        <f t="shared" si="17"/>
        <v>6</v>
      </c>
      <c r="Q119" s="1121">
        <v>220</v>
      </c>
      <c r="R119" s="1121" t="s">
        <v>169</v>
      </c>
      <c r="S119" s="1121" t="s">
        <v>176</v>
      </c>
      <c r="T119" s="1121" t="s">
        <v>177</v>
      </c>
      <c r="U119" s="1121">
        <v>0</v>
      </c>
      <c r="V119" s="1141"/>
      <c r="W119" s="1141"/>
      <c r="X119" s="1141"/>
      <c r="Y119" s="1141"/>
      <c r="Z119" s="1141"/>
      <c r="AA119" s="1141"/>
      <c r="AB119" s="1141"/>
      <c r="AC119" s="1141"/>
      <c r="AD119" s="1141"/>
      <c r="AE119" s="1141"/>
      <c r="AF119" s="1141"/>
      <c r="AG119" s="760"/>
      <c r="AH119" s="760"/>
    </row>
    <row r="120" spans="1:34" customFormat="1" ht="12.75">
      <c r="A120" s="139"/>
      <c r="B120" s="139"/>
      <c r="C120" s="139"/>
      <c r="D120" s="139"/>
      <c r="E120" s="139"/>
      <c r="F120" s="139"/>
      <c r="G120" s="139"/>
      <c r="H120" s="139"/>
      <c r="I120" s="139"/>
      <c r="J120" s="197"/>
      <c r="K120" s="618"/>
      <c r="L120" s="618"/>
      <c r="M120" s="362"/>
      <c r="N120" s="362"/>
      <c r="O120" s="1120">
        <v>2016</v>
      </c>
      <c r="P120" s="1120">
        <f t="shared" si="17"/>
        <v>7</v>
      </c>
      <c r="Q120" s="1121">
        <v>220</v>
      </c>
      <c r="R120" s="1121" t="s">
        <v>169</v>
      </c>
      <c r="S120" s="1121" t="s">
        <v>176</v>
      </c>
      <c r="T120" s="1121" t="s">
        <v>177</v>
      </c>
      <c r="U120" s="1121">
        <v>0</v>
      </c>
      <c r="V120" s="1141"/>
      <c r="W120" s="1141"/>
      <c r="X120" s="1141"/>
      <c r="Y120" s="1141"/>
      <c r="Z120" s="1141"/>
      <c r="AA120" s="1141"/>
      <c r="AB120" s="1141"/>
      <c r="AC120" s="1141"/>
      <c r="AD120" s="1141"/>
      <c r="AE120" s="1141"/>
      <c r="AF120" s="1141"/>
      <c r="AG120" s="760"/>
      <c r="AH120" s="760"/>
    </row>
    <row r="121" spans="1:34" customFormat="1" ht="12.75">
      <c r="A121" s="139"/>
      <c r="B121" s="139"/>
      <c r="C121" s="139"/>
      <c r="D121" s="139"/>
      <c r="E121" s="139"/>
      <c r="F121" s="139"/>
      <c r="G121" s="139"/>
      <c r="H121" s="139"/>
      <c r="I121" s="139"/>
      <c r="J121" s="197"/>
      <c r="K121" s="618"/>
      <c r="L121" s="618"/>
      <c r="M121" s="362"/>
      <c r="N121" s="362"/>
      <c r="O121" s="1120">
        <v>2016</v>
      </c>
      <c r="P121" s="1120">
        <f t="shared" si="17"/>
        <v>8</v>
      </c>
      <c r="Q121" s="1121">
        <v>220</v>
      </c>
      <c r="R121" s="1121" t="s">
        <v>169</v>
      </c>
      <c r="S121" s="1121" t="s">
        <v>176</v>
      </c>
      <c r="T121" s="1121" t="s">
        <v>177</v>
      </c>
      <c r="U121" s="1121">
        <v>0</v>
      </c>
      <c r="V121" s="1141"/>
      <c r="W121" s="1141"/>
      <c r="X121" s="1141"/>
      <c r="Y121" s="1141"/>
      <c r="Z121" s="1141"/>
      <c r="AA121" s="1141"/>
      <c r="AB121" s="1141"/>
      <c r="AC121" s="1141"/>
      <c r="AD121" s="1141"/>
      <c r="AE121" s="1141"/>
      <c r="AF121" s="1141"/>
      <c r="AG121" s="760"/>
      <c r="AH121" s="760"/>
    </row>
    <row r="122" spans="1:34" customFormat="1" ht="12.75">
      <c r="A122" s="139"/>
      <c r="B122" s="139"/>
      <c r="C122" s="139"/>
      <c r="D122" s="139"/>
      <c r="E122" s="139"/>
      <c r="F122" s="139"/>
      <c r="G122" s="139"/>
      <c r="H122" s="139"/>
      <c r="I122" s="139"/>
      <c r="J122" s="197"/>
      <c r="K122" s="618"/>
      <c r="L122" s="618"/>
      <c r="M122" s="362"/>
      <c r="N122" s="362"/>
      <c r="O122" s="1120">
        <v>2016</v>
      </c>
      <c r="P122" s="1120">
        <f t="shared" si="17"/>
        <v>9</v>
      </c>
      <c r="Q122" s="1121">
        <v>220</v>
      </c>
      <c r="R122" s="1121" t="s">
        <v>169</v>
      </c>
      <c r="S122" s="1121" t="s">
        <v>176</v>
      </c>
      <c r="T122" s="1121" t="s">
        <v>177</v>
      </c>
      <c r="U122" s="1121">
        <v>0</v>
      </c>
      <c r="V122" s="1141"/>
      <c r="W122" s="1141"/>
      <c r="X122" s="1141"/>
      <c r="Y122" s="1141"/>
      <c r="Z122" s="1141"/>
      <c r="AA122" s="1141"/>
      <c r="AB122" s="1141"/>
      <c r="AC122" s="1141"/>
      <c r="AD122" s="1141"/>
      <c r="AE122" s="1141"/>
      <c r="AF122" s="1141"/>
      <c r="AG122" s="760"/>
      <c r="AH122" s="760"/>
    </row>
    <row r="123" spans="1:34" customFormat="1" ht="12.75">
      <c r="A123" s="139"/>
      <c r="B123" s="139"/>
      <c r="C123" s="139"/>
      <c r="D123" s="139"/>
      <c r="E123" s="139"/>
      <c r="F123" s="139"/>
      <c r="G123" s="139"/>
      <c r="H123" s="139"/>
      <c r="I123" s="139"/>
      <c r="J123" s="197"/>
      <c r="K123" s="618"/>
      <c r="L123" s="618"/>
      <c r="M123" s="362"/>
      <c r="N123" s="362"/>
      <c r="O123" s="1120">
        <v>2016</v>
      </c>
      <c r="P123" s="1120">
        <f t="shared" si="17"/>
        <v>10</v>
      </c>
      <c r="Q123" s="1121">
        <v>220</v>
      </c>
      <c r="R123" s="1121" t="s">
        <v>169</v>
      </c>
      <c r="S123" s="1121" t="s">
        <v>176</v>
      </c>
      <c r="T123" s="1121" t="s">
        <v>177</v>
      </c>
      <c r="U123" s="1121">
        <v>0</v>
      </c>
      <c r="V123" s="1141"/>
      <c r="W123" s="1141"/>
      <c r="X123" s="1141"/>
      <c r="Y123" s="1141"/>
      <c r="Z123" s="1141"/>
      <c r="AA123" s="1141"/>
      <c r="AB123" s="1141"/>
      <c r="AC123" s="1141"/>
      <c r="AD123" s="1141"/>
      <c r="AE123" s="1141"/>
      <c r="AF123" s="1141"/>
      <c r="AG123" s="760"/>
      <c r="AH123" s="760"/>
    </row>
    <row r="124" spans="1:34" customFormat="1" ht="12.75">
      <c r="A124" s="139"/>
      <c r="B124" s="139"/>
      <c r="C124" s="139"/>
      <c r="D124" s="139"/>
      <c r="E124" s="139"/>
      <c r="F124" s="139"/>
      <c r="G124" s="139"/>
      <c r="H124" s="139"/>
      <c r="I124" s="139"/>
      <c r="J124" s="197"/>
      <c r="K124" s="618"/>
      <c r="L124" s="618"/>
      <c r="M124" s="362"/>
      <c r="N124" s="362"/>
      <c r="O124" s="1120">
        <v>2016</v>
      </c>
      <c r="P124" s="1120">
        <f t="shared" si="17"/>
        <v>11</v>
      </c>
      <c r="Q124" s="1121">
        <v>220</v>
      </c>
      <c r="R124" s="1121" t="s">
        <v>169</v>
      </c>
      <c r="S124" s="1121" t="s">
        <v>176</v>
      </c>
      <c r="T124" s="1121" t="s">
        <v>177</v>
      </c>
      <c r="U124" s="1121">
        <v>0</v>
      </c>
      <c r="V124" s="1141"/>
      <c r="W124" s="1141"/>
      <c r="X124" s="1141"/>
      <c r="Y124" s="1141"/>
      <c r="Z124" s="1141"/>
      <c r="AA124" s="1141"/>
      <c r="AB124" s="1141"/>
      <c r="AC124" s="1141"/>
      <c r="AD124" s="1141"/>
      <c r="AE124" s="1141"/>
      <c r="AF124" s="1141"/>
      <c r="AG124" s="760"/>
      <c r="AH124" s="760"/>
    </row>
    <row r="125" spans="1:34" customFormat="1" ht="12.75">
      <c r="A125" s="139"/>
      <c r="B125" s="139"/>
      <c r="C125" s="139"/>
      <c r="D125" s="139"/>
      <c r="E125" s="139"/>
      <c r="F125" s="139"/>
      <c r="G125" s="139"/>
      <c r="H125" s="139"/>
      <c r="I125" s="139"/>
      <c r="J125" s="197"/>
      <c r="K125" s="618"/>
      <c r="L125" s="618"/>
      <c r="M125" s="362"/>
      <c r="N125" s="362"/>
      <c r="O125" s="1120">
        <v>2016</v>
      </c>
      <c r="P125" s="1120">
        <f t="shared" si="17"/>
        <v>12</v>
      </c>
      <c r="Q125" s="1121">
        <v>220</v>
      </c>
      <c r="R125" s="1121" t="s">
        <v>169</v>
      </c>
      <c r="S125" s="1121" t="s">
        <v>176</v>
      </c>
      <c r="T125" s="1121" t="s">
        <v>177</v>
      </c>
      <c r="U125" s="1146">
        <v>0</v>
      </c>
      <c r="V125" s="1141"/>
      <c r="W125" s="1141"/>
      <c r="X125" s="1141"/>
      <c r="Y125" s="1141"/>
      <c r="Z125" s="1141"/>
      <c r="AA125" s="1141"/>
      <c r="AB125" s="1141"/>
      <c r="AC125" s="1141"/>
      <c r="AD125" s="1141"/>
      <c r="AE125" s="1141"/>
      <c r="AF125" s="1141"/>
      <c r="AG125" s="760"/>
      <c r="AH125" s="760"/>
    </row>
    <row r="126" spans="1:34" customFormat="1" ht="12.75">
      <c r="A126" s="139"/>
      <c r="B126" s="139"/>
      <c r="C126" s="139"/>
      <c r="D126" s="139"/>
      <c r="E126" s="139"/>
      <c r="F126" s="139"/>
      <c r="G126" s="139"/>
      <c r="H126" s="139"/>
      <c r="I126" s="139"/>
      <c r="J126" s="197"/>
      <c r="K126" s="618"/>
      <c r="L126" s="618"/>
      <c r="M126" s="362"/>
      <c r="N126" s="362"/>
      <c r="O126" s="1120">
        <v>2017</v>
      </c>
      <c r="P126" s="1120">
        <v>1</v>
      </c>
      <c r="Q126" s="1121" t="s">
        <v>165</v>
      </c>
      <c r="R126" s="1121" t="s">
        <v>166</v>
      </c>
      <c r="S126" s="1121" t="s">
        <v>167</v>
      </c>
      <c r="T126" s="1121" t="s">
        <v>168</v>
      </c>
      <c r="U126" s="1146">
        <v>300.60000000000002</v>
      </c>
      <c r="V126" s="1141"/>
      <c r="W126" s="1141"/>
      <c r="X126" s="1141"/>
      <c r="Y126" s="1141"/>
      <c r="Z126" s="1141"/>
      <c r="AA126" s="1141"/>
      <c r="AB126" s="1141"/>
      <c r="AC126" s="1141"/>
      <c r="AD126" s="1141"/>
      <c r="AE126" s="1141"/>
      <c r="AF126" s="1141"/>
      <c r="AG126" s="760"/>
      <c r="AH126" s="760"/>
    </row>
    <row r="127" spans="1:34" customFormat="1" ht="12.75">
      <c r="A127" s="139"/>
      <c r="B127" s="139"/>
      <c r="C127" s="139"/>
      <c r="D127" s="139"/>
      <c r="E127" s="139"/>
      <c r="F127" s="139"/>
      <c r="G127" s="139"/>
      <c r="H127" s="139"/>
      <c r="I127" s="139"/>
      <c r="J127" s="197"/>
      <c r="K127" s="618"/>
      <c r="L127" s="618"/>
      <c r="M127" s="362"/>
      <c r="N127" s="362"/>
      <c r="O127" s="1120">
        <v>2017</v>
      </c>
      <c r="P127" s="1120">
        <v>1</v>
      </c>
      <c r="Q127" s="1121">
        <v>138</v>
      </c>
      <c r="R127" s="1121" t="s">
        <v>169</v>
      </c>
      <c r="S127" s="1121" t="s">
        <v>170</v>
      </c>
      <c r="T127" s="1121" t="s">
        <v>171</v>
      </c>
      <c r="U127" s="1121">
        <v>0</v>
      </c>
      <c r="V127" s="1141"/>
      <c r="W127" s="1141"/>
      <c r="X127" s="1141"/>
      <c r="Y127" s="1141"/>
      <c r="Z127" s="1141"/>
      <c r="AA127" s="1141"/>
      <c r="AB127" s="1141"/>
      <c r="AC127" s="1141"/>
      <c r="AD127" s="1141"/>
      <c r="AE127" s="1141"/>
      <c r="AF127" s="1141"/>
      <c r="AG127" s="760"/>
      <c r="AH127" s="760"/>
    </row>
    <row r="128" spans="1:34" customFormat="1" ht="12.75">
      <c r="A128" s="139"/>
      <c r="B128" s="139"/>
      <c r="C128" s="139"/>
      <c r="D128" s="139"/>
      <c r="E128" s="139"/>
      <c r="F128" s="139"/>
      <c r="G128" s="139"/>
      <c r="H128" s="139"/>
      <c r="I128" s="139"/>
      <c r="J128" s="197"/>
      <c r="K128" s="618"/>
      <c r="L128" s="618"/>
      <c r="M128" s="362"/>
      <c r="N128" s="362"/>
      <c r="O128" s="1120">
        <v>2017</v>
      </c>
      <c r="P128" s="1120">
        <v>1</v>
      </c>
      <c r="Q128" s="1121">
        <v>220</v>
      </c>
      <c r="R128" s="1121" t="s">
        <v>169</v>
      </c>
      <c r="S128" s="1121" t="s">
        <v>172</v>
      </c>
      <c r="T128" s="1121" t="s">
        <v>173</v>
      </c>
      <c r="U128" s="1121">
        <v>32.283329999999999</v>
      </c>
      <c r="V128" s="1141"/>
      <c r="W128" s="1141"/>
      <c r="X128" s="1141"/>
      <c r="Y128" s="1141"/>
      <c r="Z128" s="1141"/>
      <c r="AA128" s="1141"/>
      <c r="AB128" s="1141"/>
      <c r="AC128" s="1141"/>
      <c r="AD128" s="1141"/>
      <c r="AE128" s="1141"/>
      <c r="AF128" s="1141"/>
      <c r="AG128" s="760"/>
      <c r="AH128" s="760"/>
    </row>
    <row r="129" spans="1:34" customFormat="1" ht="12.75">
      <c r="A129" s="139"/>
      <c r="B129" s="139"/>
      <c r="C129" s="139"/>
      <c r="D129" s="139"/>
      <c r="E129" s="139"/>
      <c r="F129" s="139"/>
      <c r="G129" s="139"/>
      <c r="H129" s="139"/>
      <c r="I129" s="139"/>
      <c r="J129" s="197"/>
      <c r="K129" s="618"/>
      <c r="L129" s="618"/>
      <c r="M129" s="362"/>
      <c r="N129" s="362"/>
      <c r="O129" s="1120">
        <v>2017</v>
      </c>
      <c r="P129" s="1120">
        <v>1</v>
      </c>
      <c r="Q129" s="1121">
        <v>220</v>
      </c>
      <c r="R129" s="1121" t="s">
        <v>169</v>
      </c>
      <c r="S129" s="1121" t="s">
        <v>174</v>
      </c>
      <c r="T129" s="1121" t="s">
        <v>175</v>
      </c>
      <c r="U129" s="1121">
        <v>0</v>
      </c>
      <c r="V129" s="1141"/>
      <c r="W129" s="1141"/>
      <c r="X129" s="1141"/>
      <c r="Y129" s="1141"/>
      <c r="Z129" s="1141"/>
      <c r="AA129" s="1141"/>
      <c r="AB129" s="1141"/>
      <c r="AC129" s="1141"/>
      <c r="AD129" s="1141"/>
      <c r="AE129" s="1141"/>
      <c r="AF129" s="1141"/>
      <c r="AG129" s="760"/>
      <c r="AH129" s="760"/>
    </row>
    <row r="130" spans="1:34" customFormat="1" ht="12.75">
      <c r="A130" s="139"/>
      <c r="B130" s="139"/>
      <c r="C130" s="139"/>
      <c r="D130" s="139"/>
      <c r="E130" s="139"/>
      <c r="F130" s="139"/>
      <c r="G130" s="139"/>
      <c r="H130" s="139"/>
      <c r="I130" s="139"/>
      <c r="J130" s="197"/>
      <c r="K130" s="618"/>
      <c r="L130" s="618"/>
      <c r="M130" s="362"/>
      <c r="N130" s="362"/>
      <c r="O130" s="1120">
        <v>2017</v>
      </c>
      <c r="P130" s="1120">
        <v>1</v>
      </c>
      <c r="Q130" s="1121">
        <v>220</v>
      </c>
      <c r="R130" s="1121" t="s">
        <v>169</v>
      </c>
      <c r="S130" s="1121" t="s">
        <v>176</v>
      </c>
      <c r="T130" s="1121" t="s">
        <v>177</v>
      </c>
      <c r="U130" s="1121">
        <v>0</v>
      </c>
      <c r="V130" s="1141"/>
      <c r="W130" s="1141"/>
      <c r="X130" s="1141"/>
      <c r="Y130" s="1141"/>
      <c r="Z130" s="1141"/>
      <c r="AA130" s="1141"/>
      <c r="AB130" s="1141"/>
      <c r="AC130" s="1141"/>
      <c r="AD130" s="1141"/>
      <c r="AE130" s="1141"/>
      <c r="AF130" s="1141"/>
      <c r="AG130" s="760"/>
      <c r="AH130" s="760"/>
    </row>
    <row r="131" spans="1:34" customFormat="1" ht="12.75">
      <c r="A131" s="139"/>
      <c r="B131" s="139"/>
      <c r="C131" s="139"/>
      <c r="D131" s="139"/>
      <c r="E131" s="139"/>
      <c r="F131" s="139"/>
      <c r="G131" s="139"/>
      <c r="H131" s="139"/>
      <c r="I131" s="139"/>
      <c r="J131" s="197"/>
      <c r="K131" s="618"/>
      <c r="L131" s="618"/>
      <c r="M131" s="362"/>
      <c r="N131" s="362"/>
      <c r="O131" s="1120">
        <v>2017</v>
      </c>
      <c r="P131" s="1120">
        <v>2</v>
      </c>
      <c r="Q131" s="1121">
        <v>220</v>
      </c>
      <c r="R131" s="1121" t="s">
        <v>169</v>
      </c>
      <c r="S131" s="1121" t="s">
        <v>172</v>
      </c>
      <c r="T131" s="1121" t="s">
        <v>173</v>
      </c>
      <c r="U131" s="1121">
        <v>32.25</v>
      </c>
      <c r="V131" s="1141"/>
      <c r="W131" s="1141"/>
      <c r="X131" s="1141"/>
      <c r="Y131" s="1141"/>
      <c r="Z131" s="1141"/>
      <c r="AA131" s="1141"/>
      <c r="AB131" s="1141"/>
      <c r="AC131" s="1141"/>
      <c r="AD131" s="1141"/>
      <c r="AE131" s="1141"/>
      <c r="AF131" s="1141"/>
      <c r="AG131" s="760"/>
      <c r="AH131" s="760"/>
    </row>
    <row r="132" spans="1:34" customFormat="1" ht="12.75">
      <c r="A132" s="139"/>
      <c r="B132" s="139"/>
      <c r="C132" s="139"/>
      <c r="D132" s="139"/>
      <c r="E132" s="139"/>
      <c r="F132" s="139"/>
      <c r="G132" s="139"/>
      <c r="H132" s="139"/>
      <c r="I132" s="139"/>
      <c r="J132" s="197"/>
      <c r="K132" s="618"/>
      <c r="L132" s="618"/>
      <c r="M132" s="362"/>
      <c r="N132" s="362"/>
      <c r="O132" s="1120">
        <v>2017</v>
      </c>
      <c r="P132" s="1120">
        <v>2</v>
      </c>
      <c r="Q132" s="1121" t="s">
        <v>165</v>
      </c>
      <c r="R132" s="1121" t="s">
        <v>166</v>
      </c>
      <c r="S132" s="1121" t="s">
        <v>167</v>
      </c>
      <c r="T132" s="1121" t="s">
        <v>168</v>
      </c>
      <c r="U132" s="1121">
        <v>595.1</v>
      </c>
      <c r="V132" s="1141"/>
      <c r="W132" s="1141"/>
      <c r="X132" s="1141"/>
      <c r="Y132" s="1141"/>
      <c r="Z132" s="1141"/>
      <c r="AA132" s="1141"/>
      <c r="AB132" s="1141"/>
      <c r="AC132" s="1141"/>
      <c r="AD132" s="1141"/>
      <c r="AE132" s="1141"/>
      <c r="AF132" s="1141"/>
      <c r="AG132" s="760"/>
      <c r="AH132" s="760"/>
    </row>
    <row r="133" spans="1:34" customFormat="1" ht="12.75">
      <c r="A133" s="139"/>
      <c r="B133" s="139"/>
      <c r="C133" s="139"/>
      <c r="D133" s="139"/>
      <c r="E133" s="139"/>
      <c r="F133" s="139"/>
      <c r="G133" s="139"/>
      <c r="H133" s="139"/>
      <c r="I133" s="139"/>
      <c r="J133" s="197"/>
      <c r="K133" s="618"/>
      <c r="L133" s="618"/>
      <c r="M133" s="362"/>
      <c r="N133" s="362"/>
      <c r="O133" s="1120">
        <v>2017</v>
      </c>
      <c r="P133" s="1120">
        <v>3</v>
      </c>
      <c r="Q133" s="1121" t="s">
        <v>165</v>
      </c>
      <c r="R133" s="1121" t="s">
        <v>166</v>
      </c>
      <c r="S133" s="1121" t="s">
        <v>167</v>
      </c>
      <c r="T133" s="1121" t="s">
        <v>168</v>
      </c>
      <c r="U133" s="1147">
        <v>483.77569999999997</v>
      </c>
      <c r="V133" s="1141"/>
      <c r="W133" s="1141"/>
      <c r="X133" s="1141"/>
      <c r="Y133" s="1141"/>
      <c r="Z133" s="1141"/>
      <c r="AA133" s="1141"/>
      <c r="AB133" s="1141"/>
      <c r="AC133" s="1141"/>
      <c r="AD133" s="1141"/>
      <c r="AE133" s="1141"/>
      <c r="AF133" s="1141"/>
      <c r="AG133" s="760"/>
      <c r="AH133" s="760"/>
    </row>
    <row r="134" spans="1:34" customFormat="1" ht="12.75">
      <c r="A134" s="139"/>
      <c r="B134" s="139"/>
      <c r="C134" s="139"/>
      <c r="D134" s="139"/>
      <c r="E134" s="139"/>
      <c r="F134" s="139"/>
      <c r="G134" s="139"/>
      <c r="H134" s="139"/>
      <c r="I134" s="139"/>
      <c r="J134" s="197"/>
      <c r="K134" s="618"/>
      <c r="L134" s="618"/>
      <c r="M134" s="362"/>
      <c r="N134" s="362"/>
      <c r="O134" s="1120">
        <v>2017</v>
      </c>
      <c r="P134" s="1120">
        <v>3</v>
      </c>
      <c r="Q134" s="1121">
        <v>220</v>
      </c>
      <c r="R134" s="1121" t="s">
        <v>169</v>
      </c>
      <c r="S134" s="1121" t="s">
        <v>172</v>
      </c>
      <c r="T134" s="1121" t="s">
        <v>173</v>
      </c>
      <c r="U134" s="1147">
        <v>74.77431</v>
      </c>
      <c r="V134" s="1141"/>
      <c r="W134" s="1141"/>
      <c r="X134" s="1141"/>
      <c r="Y134" s="1141"/>
      <c r="Z134" s="1141"/>
      <c r="AA134" s="1141"/>
      <c r="AB134" s="1141"/>
      <c r="AC134" s="1141"/>
      <c r="AD134" s="1141"/>
      <c r="AE134" s="1141"/>
      <c r="AF134" s="1141"/>
      <c r="AG134" s="760"/>
      <c r="AH134" s="760"/>
    </row>
    <row r="135" spans="1:34" customFormat="1" ht="12.75">
      <c r="A135" s="139"/>
      <c r="B135" s="139"/>
      <c r="C135" s="139"/>
      <c r="D135" s="139"/>
      <c r="E135" s="139"/>
      <c r="F135" s="139"/>
      <c r="G135" s="139"/>
      <c r="H135" s="139"/>
      <c r="I135" s="139"/>
      <c r="J135" s="197"/>
      <c r="K135" s="618"/>
      <c r="L135" s="618"/>
      <c r="M135" s="362"/>
      <c r="N135" s="362"/>
      <c r="O135" s="1120">
        <v>2017</v>
      </c>
      <c r="P135" s="1120">
        <v>3</v>
      </c>
      <c r="Q135" s="1121" t="s">
        <v>470</v>
      </c>
      <c r="R135" s="1121" t="s">
        <v>169</v>
      </c>
      <c r="S135" s="1121" t="s">
        <v>473</v>
      </c>
      <c r="T135" s="1121" t="s">
        <v>470</v>
      </c>
      <c r="U135" s="1147">
        <v>0.28194444400000002</v>
      </c>
      <c r="V135" s="1141"/>
      <c r="W135" s="1141"/>
      <c r="X135" s="1141"/>
      <c r="Y135" s="1141"/>
      <c r="Z135" s="1141"/>
      <c r="AA135" s="1141"/>
      <c r="AB135" s="1141"/>
      <c r="AC135" s="1141"/>
      <c r="AD135" s="1141"/>
      <c r="AE135" s="1141"/>
      <c r="AF135" s="1141"/>
      <c r="AG135" s="760"/>
      <c r="AH135" s="760"/>
    </row>
    <row r="136" spans="1:34" customFormat="1" ht="12.75">
      <c r="A136" s="139"/>
      <c r="B136" s="139"/>
      <c r="C136" s="139"/>
      <c r="D136" s="139"/>
      <c r="E136" s="139"/>
      <c r="F136" s="139"/>
      <c r="G136" s="139"/>
      <c r="H136" s="139"/>
      <c r="I136" s="139"/>
      <c r="J136" s="197"/>
      <c r="K136" s="618"/>
      <c r="L136" s="618"/>
      <c r="M136" s="362"/>
      <c r="N136" s="362"/>
      <c r="O136" s="1120">
        <v>2017</v>
      </c>
      <c r="P136" s="1120">
        <v>3</v>
      </c>
      <c r="Q136" s="1121" t="s">
        <v>471</v>
      </c>
      <c r="R136" s="1121" t="s">
        <v>169</v>
      </c>
      <c r="S136" s="1121" t="s">
        <v>475</v>
      </c>
      <c r="T136" s="1121" t="s">
        <v>471</v>
      </c>
      <c r="U136" s="1147">
        <v>23.764579999999999</v>
      </c>
      <c r="V136" s="1141"/>
      <c r="W136" s="1141"/>
      <c r="X136" s="1141"/>
      <c r="Y136" s="1141"/>
      <c r="Z136" s="1141"/>
      <c r="AA136" s="1141"/>
      <c r="AB136" s="1141"/>
      <c r="AC136" s="1141"/>
      <c r="AD136" s="1141"/>
      <c r="AE136" s="1141"/>
      <c r="AF136" s="1141"/>
      <c r="AG136" s="760"/>
      <c r="AH136" s="760"/>
    </row>
    <row r="137" spans="1:34" customFormat="1" ht="12.75">
      <c r="A137" s="139"/>
      <c r="B137" s="139"/>
      <c r="C137" s="139"/>
      <c r="D137" s="139"/>
      <c r="E137" s="139"/>
      <c r="F137" s="139"/>
      <c r="G137" s="139"/>
      <c r="H137" s="139"/>
      <c r="I137" s="139"/>
      <c r="J137" s="197"/>
      <c r="K137" s="618"/>
      <c r="L137" s="618"/>
      <c r="M137" s="362"/>
      <c r="N137" s="362"/>
      <c r="O137" s="1120">
        <v>2016</v>
      </c>
      <c r="P137" s="1120">
        <v>3</v>
      </c>
      <c r="Q137" s="1121" t="s">
        <v>471</v>
      </c>
      <c r="R137" s="1121" t="s">
        <v>169</v>
      </c>
      <c r="S137" s="1121" t="s">
        <v>475</v>
      </c>
      <c r="T137" s="1121" t="s">
        <v>471</v>
      </c>
      <c r="U137" s="1147">
        <v>8.5</v>
      </c>
      <c r="V137" s="1141"/>
      <c r="W137" s="1141"/>
      <c r="X137" s="1141"/>
      <c r="Y137" s="1141"/>
      <c r="Z137" s="1141"/>
      <c r="AA137" s="1141"/>
      <c r="AB137" s="1141"/>
      <c r="AC137" s="1141"/>
      <c r="AD137" s="1141"/>
      <c r="AE137" s="1141"/>
      <c r="AF137" s="1141"/>
      <c r="AG137" s="760"/>
      <c r="AH137" s="760"/>
    </row>
    <row r="138" spans="1:34" customFormat="1" ht="12.75">
      <c r="A138" s="139"/>
      <c r="B138" s="139"/>
      <c r="C138" s="139"/>
      <c r="D138" s="139"/>
      <c r="E138" s="139"/>
      <c r="F138" s="139"/>
      <c r="G138" s="139"/>
      <c r="H138" s="139"/>
      <c r="I138" s="139"/>
      <c r="J138" s="197"/>
      <c r="K138" s="618"/>
      <c r="L138" s="618"/>
      <c r="M138" s="362"/>
      <c r="N138" s="362"/>
      <c r="O138" s="1120">
        <v>2015</v>
      </c>
      <c r="P138" s="1120">
        <v>3</v>
      </c>
      <c r="Q138" s="1121" t="s">
        <v>470</v>
      </c>
      <c r="R138" s="1121" t="s">
        <v>169</v>
      </c>
      <c r="S138" s="1121" t="s">
        <v>473</v>
      </c>
      <c r="T138" s="1121" t="s">
        <v>470</v>
      </c>
      <c r="U138" s="1147">
        <v>0.68333333299999999</v>
      </c>
      <c r="V138" s="1141"/>
      <c r="W138" s="1141"/>
      <c r="X138" s="1141"/>
      <c r="Y138" s="1141"/>
      <c r="Z138" s="1141"/>
      <c r="AA138" s="1141"/>
      <c r="AB138" s="1141"/>
      <c r="AC138" s="1141"/>
      <c r="AD138" s="1141"/>
      <c r="AE138" s="1141"/>
      <c r="AF138" s="1141"/>
      <c r="AG138" s="760"/>
      <c r="AH138" s="760"/>
    </row>
    <row r="139" spans="1:34" customFormat="1" ht="12.75">
      <c r="A139" s="139"/>
      <c r="B139" s="139"/>
      <c r="C139" s="139"/>
      <c r="D139" s="139"/>
      <c r="E139" s="139"/>
      <c r="F139" s="139"/>
      <c r="G139" s="139"/>
      <c r="H139" s="139"/>
      <c r="I139" s="139"/>
      <c r="J139" s="197"/>
      <c r="K139" s="618"/>
      <c r="L139" s="618"/>
      <c r="M139" s="362"/>
      <c r="N139" s="362"/>
      <c r="O139" s="1120">
        <v>2017</v>
      </c>
      <c r="P139" s="1120">
        <v>3</v>
      </c>
      <c r="Q139" s="1121" t="s">
        <v>472</v>
      </c>
      <c r="R139" s="1121" t="s">
        <v>169</v>
      </c>
      <c r="S139" s="1121" t="s">
        <v>474</v>
      </c>
      <c r="T139" s="1121" t="s">
        <v>472</v>
      </c>
      <c r="U139" s="1147">
        <v>1.009028</v>
      </c>
      <c r="V139" s="1141"/>
      <c r="W139" s="1141"/>
      <c r="X139" s="1141"/>
      <c r="Y139" s="1141"/>
      <c r="Z139" s="1141"/>
      <c r="AA139" s="1141"/>
      <c r="AB139" s="1141"/>
      <c r="AC139" s="1141"/>
      <c r="AD139" s="1141"/>
      <c r="AE139" s="1141"/>
      <c r="AF139" s="1141"/>
      <c r="AG139" s="760"/>
      <c r="AH139" s="760"/>
    </row>
    <row r="140" spans="1:34" customFormat="1" ht="12.75">
      <c r="A140" s="139"/>
      <c r="B140" s="139"/>
      <c r="C140" s="139"/>
      <c r="D140" s="139"/>
      <c r="E140" s="139"/>
      <c r="F140" s="139"/>
      <c r="G140" s="139"/>
      <c r="H140" s="139"/>
      <c r="I140" s="139"/>
      <c r="J140" s="197"/>
      <c r="K140" s="618"/>
      <c r="L140" s="618"/>
      <c r="M140" s="362"/>
      <c r="N140" s="362"/>
      <c r="O140" s="1120">
        <v>2017</v>
      </c>
      <c r="P140" s="1120">
        <v>4</v>
      </c>
      <c r="Q140" s="1121" t="s">
        <v>165</v>
      </c>
      <c r="R140" s="1121" t="s">
        <v>166</v>
      </c>
      <c r="S140" s="1121" t="s">
        <v>167</v>
      </c>
      <c r="T140" s="1121" t="s">
        <v>168</v>
      </c>
      <c r="U140" s="1147">
        <v>288.4667</v>
      </c>
      <c r="V140" s="1141"/>
      <c r="W140" s="1141"/>
      <c r="X140" s="1141"/>
      <c r="Y140" s="1141"/>
      <c r="Z140" s="1141"/>
      <c r="AA140" s="1141"/>
      <c r="AB140" s="1141"/>
      <c r="AC140" s="1141"/>
      <c r="AD140" s="1141"/>
      <c r="AE140" s="1141"/>
      <c r="AF140" s="1141"/>
      <c r="AG140" s="760"/>
      <c r="AH140" s="760"/>
    </row>
    <row r="141" spans="1:34" customFormat="1" ht="12.75">
      <c r="A141" s="139"/>
      <c r="B141" s="139"/>
      <c r="C141" s="139"/>
      <c r="D141" s="139"/>
      <c r="E141" s="139"/>
      <c r="F141" s="139"/>
      <c r="G141" s="139"/>
      <c r="H141" s="139"/>
      <c r="I141" s="139"/>
      <c r="J141" s="197"/>
      <c r="K141" s="618"/>
      <c r="L141" s="618"/>
      <c r="M141" s="362"/>
      <c r="N141" s="362"/>
      <c r="O141" s="1120">
        <v>2017</v>
      </c>
      <c r="P141" s="1120">
        <v>4</v>
      </c>
      <c r="Q141" s="1121">
        <v>220</v>
      </c>
      <c r="R141" s="1121" t="s">
        <v>169</v>
      </c>
      <c r="S141" s="1121" t="s">
        <v>172</v>
      </c>
      <c r="T141" s="1121" t="s">
        <v>173</v>
      </c>
      <c r="U141" s="1147">
        <v>14.95</v>
      </c>
      <c r="V141" s="1141"/>
      <c r="W141" s="1141"/>
      <c r="X141" s="1141"/>
      <c r="Y141" s="1141"/>
      <c r="Z141" s="1141"/>
      <c r="AA141" s="1141"/>
      <c r="AB141" s="1141"/>
      <c r="AC141" s="1141"/>
      <c r="AD141" s="1141"/>
      <c r="AE141" s="1141"/>
      <c r="AF141" s="1141"/>
      <c r="AG141" s="760"/>
      <c r="AH141" s="760"/>
    </row>
    <row r="142" spans="1:34" customFormat="1" ht="12.75">
      <c r="A142" s="139"/>
      <c r="B142" s="139"/>
      <c r="C142" s="139"/>
      <c r="D142" s="139"/>
      <c r="E142" s="139"/>
      <c r="F142" s="139"/>
      <c r="G142" s="139"/>
      <c r="H142" s="139"/>
      <c r="I142" s="139"/>
      <c r="J142" s="197"/>
      <c r="K142" s="618"/>
      <c r="L142" s="618"/>
      <c r="M142" s="362"/>
      <c r="N142" s="362"/>
      <c r="O142" s="1120">
        <v>2016</v>
      </c>
      <c r="P142" s="1120">
        <v>4</v>
      </c>
      <c r="Q142" s="1121" t="s">
        <v>471</v>
      </c>
      <c r="R142" s="1121" t="s">
        <v>169</v>
      </c>
      <c r="S142" s="1121" t="s">
        <v>475</v>
      </c>
      <c r="T142" s="1121" t="s">
        <v>471</v>
      </c>
      <c r="U142" s="1147">
        <v>7.3833330000000004</v>
      </c>
      <c r="V142" s="1141"/>
      <c r="W142" s="1141"/>
      <c r="X142" s="1141"/>
      <c r="Y142" s="1141"/>
      <c r="Z142" s="1141"/>
      <c r="AA142" s="1141"/>
      <c r="AB142" s="1141"/>
      <c r="AC142" s="1141"/>
      <c r="AD142" s="1141"/>
      <c r="AE142" s="1141"/>
      <c r="AF142" s="1141"/>
      <c r="AG142" s="760"/>
      <c r="AH142" s="760"/>
    </row>
    <row r="143" spans="1:34" customFormat="1" ht="12.75">
      <c r="A143" s="139"/>
      <c r="B143" s="139"/>
      <c r="C143" s="139"/>
      <c r="D143" s="139"/>
      <c r="E143" s="139"/>
      <c r="F143" s="139"/>
      <c r="G143" s="139"/>
      <c r="H143" s="139"/>
      <c r="I143" s="139"/>
      <c r="J143" s="197"/>
      <c r="K143" s="618"/>
      <c r="L143" s="618"/>
      <c r="M143" s="362"/>
      <c r="N143" s="362"/>
      <c r="O143" s="1120">
        <v>2017</v>
      </c>
      <c r="P143" s="1120">
        <v>4</v>
      </c>
      <c r="Q143" s="1121" t="s">
        <v>472</v>
      </c>
      <c r="R143" s="1121" t="s">
        <v>169</v>
      </c>
      <c r="S143" s="1121" t="s">
        <v>474</v>
      </c>
      <c r="T143" s="1121" t="s">
        <v>472</v>
      </c>
      <c r="U143" s="1147">
        <v>16.983329999999999</v>
      </c>
      <c r="V143" s="1141"/>
      <c r="W143" s="1141"/>
      <c r="X143" s="1141"/>
      <c r="Y143" s="1141"/>
      <c r="Z143" s="1141"/>
      <c r="AA143" s="1141"/>
      <c r="AB143" s="1141"/>
      <c r="AC143" s="1141"/>
      <c r="AD143" s="1141"/>
      <c r="AE143" s="1141"/>
      <c r="AF143" s="1141"/>
      <c r="AG143" s="760"/>
      <c r="AH143" s="760"/>
    </row>
    <row r="144" spans="1:34" customFormat="1" ht="12.75">
      <c r="A144" s="139"/>
      <c r="B144" s="139"/>
      <c r="C144" s="139"/>
      <c r="D144" s="139"/>
      <c r="E144" s="139"/>
      <c r="F144" s="139"/>
      <c r="G144" s="139"/>
      <c r="H144" s="139"/>
      <c r="I144" s="139"/>
      <c r="J144" s="197"/>
      <c r="K144" s="618"/>
      <c r="L144" s="618"/>
      <c r="M144" s="362"/>
      <c r="N144" s="362"/>
      <c r="O144" s="1120">
        <v>2017</v>
      </c>
      <c r="P144" s="1120">
        <v>5</v>
      </c>
      <c r="Q144" s="1121" t="s">
        <v>165</v>
      </c>
      <c r="R144" s="1121" t="s">
        <v>166</v>
      </c>
      <c r="S144" s="1121" t="s">
        <v>167</v>
      </c>
      <c r="T144" s="1121" t="s">
        <v>168</v>
      </c>
      <c r="U144" s="1147">
        <v>599.6</v>
      </c>
      <c r="V144" s="1141"/>
      <c r="W144" s="1141"/>
      <c r="X144" s="1141"/>
      <c r="Y144" s="1141"/>
      <c r="Z144" s="1141"/>
      <c r="AA144" s="1141"/>
      <c r="AB144" s="1141"/>
      <c r="AC144" s="1141"/>
      <c r="AD144" s="1141"/>
      <c r="AE144" s="1141"/>
      <c r="AF144" s="1141"/>
      <c r="AG144" s="760"/>
      <c r="AH144" s="760"/>
    </row>
    <row r="145" spans="1:34" customFormat="1" ht="12.75">
      <c r="A145" s="139"/>
      <c r="B145" s="139"/>
      <c r="C145" s="139"/>
      <c r="D145" s="139"/>
      <c r="E145" s="139"/>
      <c r="F145" s="139"/>
      <c r="G145" s="139"/>
      <c r="H145" s="139"/>
      <c r="I145" s="139"/>
      <c r="J145" s="197"/>
      <c r="K145" s="618"/>
      <c r="L145" s="618"/>
      <c r="M145" s="362"/>
      <c r="N145" s="362"/>
      <c r="O145" s="1120">
        <v>2017</v>
      </c>
      <c r="P145" s="1120">
        <v>5</v>
      </c>
      <c r="Q145" s="1121">
        <v>220</v>
      </c>
      <c r="R145" s="1121" t="s">
        <v>169</v>
      </c>
      <c r="S145" s="1121" t="s">
        <v>172</v>
      </c>
      <c r="T145" s="1121" t="s">
        <v>173</v>
      </c>
      <c r="U145" s="1147">
        <v>43.05</v>
      </c>
      <c r="V145" s="1141"/>
      <c r="W145" s="1141"/>
      <c r="X145" s="1141"/>
      <c r="Y145" s="1141"/>
      <c r="Z145" s="1141"/>
      <c r="AA145" s="1141"/>
      <c r="AB145" s="1141"/>
      <c r="AC145" s="1141"/>
      <c r="AD145" s="1141"/>
      <c r="AE145" s="1141"/>
      <c r="AF145" s="1141"/>
      <c r="AG145" s="760"/>
      <c r="AH145" s="760"/>
    </row>
    <row r="146" spans="1:34" customFormat="1" ht="12.75">
      <c r="A146" s="139"/>
      <c r="B146" s="139"/>
      <c r="C146" s="139"/>
      <c r="D146" s="139"/>
      <c r="E146" s="139"/>
      <c r="F146" s="139"/>
      <c r="G146" s="139"/>
      <c r="H146" s="139"/>
      <c r="I146" s="139"/>
      <c r="J146" s="197"/>
      <c r="K146" s="618"/>
      <c r="L146" s="618"/>
      <c r="M146" s="362"/>
      <c r="N146" s="362"/>
      <c r="O146" s="1120">
        <v>2016</v>
      </c>
      <c r="P146" s="1120">
        <v>5</v>
      </c>
      <c r="Q146" s="1121" t="s">
        <v>471</v>
      </c>
      <c r="R146" s="1121" t="s">
        <v>169</v>
      </c>
      <c r="S146" s="1121" t="s">
        <v>475</v>
      </c>
      <c r="T146" s="1121" t="s">
        <v>471</v>
      </c>
      <c r="U146" s="1147">
        <v>8.5666666669999998</v>
      </c>
      <c r="V146" s="1141"/>
      <c r="W146" s="1141"/>
      <c r="X146" s="1141"/>
      <c r="Y146" s="1141"/>
      <c r="Z146" s="1141"/>
      <c r="AA146" s="1141"/>
      <c r="AB146" s="1141"/>
      <c r="AC146" s="1141"/>
      <c r="AD146" s="1141"/>
      <c r="AE146" s="1141"/>
      <c r="AF146" s="1141"/>
      <c r="AG146" s="760"/>
      <c r="AH146" s="760"/>
    </row>
    <row r="147" spans="1:34" customFormat="1" ht="12.75">
      <c r="A147" s="139"/>
      <c r="B147" s="139"/>
      <c r="C147" s="139"/>
      <c r="D147" s="139"/>
      <c r="E147" s="139"/>
      <c r="F147" s="139"/>
      <c r="G147" s="139"/>
      <c r="H147" s="139"/>
      <c r="I147" s="139"/>
      <c r="J147" s="197"/>
      <c r="K147" s="618"/>
      <c r="L147" s="618"/>
      <c r="M147" s="362"/>
      <c r="N147" s="362"/>
      <c r="O147" s="1120">
        <v>2017</v>
      </c>
      <c r="P147" s="1120">
        <v>5</v>
      </c>
      <c r="Q147" s="1121" t="s">
        <v>471</v>
      </c>
      <c r="R147" s="1121" t="s">
        <v>169</v>
      </c>
      <c r="S147" s="1121" t="s">
        <v>475</v>
      </c>
      <c r="T147" s="1121" t="s">
        <v>471</v>
      </c>
      <c r="U147" s="1147">
        <v>4.3333333329999997</v>
      </c>
      <c r="V147" s="1141"/>
      <c r="W147" s="1141"/>
      <c r="X147" s="1141"/>
      <c r="Y147" s="1141"/>
      <c r="Z147" s="1141"/>
      <c r="AA147" s="1141"/>
      <c r="AB147" s="1141"/>
      <c r="AC147" s="1141"/>
      <c r="AD147" s="1141"/>
      <c r="AE147" s="1141"/>
      <c r="AF147" s="1141"/>
      <c r="AG147" s="760"/>
      <c r="AH147" s="760"/>
    </row>
    <row r="148" spans="1:34" customFormat="1" ht="12.75">
      <c r="A148" s="139"/>
      <c r="B148" s="139"/>
      <c r="C148" s="139"/>
      <c r="D148" s="139"/>
      <c r="E148" s="139"/>
      <c r="F148" s="139"/>
      <c r="G148" s="139"/>
      <c r="H148" s="139"/>
      <c r="I148" s="139"/>
      <c r="J148" s="197"/>
      <c r="K148" s="618"/>
      <c r="L148" s="618"/>
      <c r="M148" s="362"/>
      <c r="N148" s="362"/>
      <c r="O148" s="1120">
        <v>2017</v>
      </c>
      <c r="P148" s="1120">
        <v>5</v>
      </c>
      <c r="Q148" s="1121" t="s">
        <v>472</v>
      </c>
      <c r="R148" s="1121" t="s">
        <v>169</v>
      </c>
      <c r="S148" s="1121" t="s">
        <v>474</v>
      </c>
      <c r="T148" s="1121" t="s">
        <v>472</v>
      </c>
      <c r="U148" s="1147">
        <v>14.516666669999999</v>
      </c>
      <c r="V148" s="1141"/>
      <c r="W148" s="1141"/>
      <c r="X148" s="1141"/>
      <c r="Y148" s="1141"/>
      <c r="Z148" s="1141"/>
      <c r="AA148" s="1141"/>
      <c r="AB148" s="1141"/>
      <c r="AC148" s="1141"/>
      <c r="AD148" s="1141"/>
      <c r="AE148" s="1141"/>
      <c r="AF148" s="1141"/>
      <c r="AG148" s="760"/>
      <c r="AH148" s="760"/>
    </row>
    <row r="149" spans="1:34" customFormat="1" ht="12.75">
      <c r="A149" s="139"/>
      <c r="B149" s="139"/>
      <c r="C149" s="139"/>
      <c r="D149" s="139"/>
      <c r="E149" s="139"/>
      <c r="F149" s="139"/>
      <c r="G149" s="139"/>
      <c r="H149" s="139"/>
      <c r="I149" s="139"/>
      <c r="J149" s="197"/>
      <c r="K149" s="618"/>
      <c r="L149" s="618"/>
      <c r="M149" s="362"/>
      <c r="N149" s="362"/>
      <c r="O149" s="1120">
        <v>2017</v>
      </c>
      <c r="P149" s="1120">
        <v>6</v>
      </c>
      <c r="Q149" s="1121" t="s">
        <v>165</v>
      </c>
      <c r="R149" s="1121" t="s">
        <v>166</v>
      </c>
      <c r="S149" s="1121" t="s">
        <v>167</v>
      </c>
      <c r="T149" s="1121" t="s">
        <v>168</v>
      </c>
      <c r="U149" s="1147">
        <v>665.4</v>
      </c>
      <c r="V149" s="1141"/>
      <c r="W149" s="1141"/>
      <c r="X149" s="1141"/>
      <c r="Y149" s="1141"/>
      <c r="Z149" s="1141"/>
      <c r="AA149" s="1141"/>
      <c r="AB149" s="1141"/>
      <c r="AC149" s="1141"/>
      <c r="AD149" s="1141"/>
      <c r="AE149" s="1141"/>
      <c r="AF149" s="1141"/>
      <c r="AG149" s="760"/>
      <c r="AH149" s="760"/>
    </row>
    <row r="150" spans="1:34" customFormat="1" ht="12.75">
      <c r="A150" s="139"/>
      <c r="B150" s="139"/>
      <c r="C150" s="139"/>
      <c r="D150" s="139"/>
      <c r="E150" s="139"/>
      <c r="F150" s="139"/>
      <c r="G150" s="139"/>
      <c r="H150" s="139"/>
      <c r="I150" s="139"/>
      <c r="J150" s="197"/>
      <c r="K150" s="618"/>
      <c r="L150" s="618"/>
      <c r="M150" s="362"/>
      <c r="N150" s="362"/>
      <c r="O150" s="1120">
        <v>2017</v>
      </c>
      <c r="P150" s="1120">
        <v>6</v>
      </c>
      <c r="Q150" s="1121">
        <v>220</v>
      </c>
      <c r="R150" s="1121" t="s">
        <v>169</v>
      </c>
      <c r="S150" s="1121" t="s">
        <v>172</v>
      </c>
      <c r="T150" s="1121" t="s">
        <v>173</v>
      </c>
      <c r="U150" s="1147">
        <v>27.316700000000001</v>
      </c>
      <c r="V150" s="1141"/>
      <c r="W150" s="1141"/>
      <c r="X150" s="1141"/>
      <c r="Y150" s="1141"/>
      <c r="Z150" s="1141"/>
      <c r="AA150" s="1141"/>
      <c r="AB150" s="1141"/>
      <c r="AC150" s="1141"/>
      <c r="AD150" s="1141"/>
      <c r="AE150" s="1141"/>
      <c r="AF150" s="1141"/>
      <c r="AG150" s="760"/>
      <c r="AH150" s="760"/>
    </row>
    <row r="151" spans="1:34" customFormat="1" ht="12.75">
      <c r="A151" s="139"/>
      <c r="B151" s="139"/>
      <c r="C151" s="139"/>
      <c r="D151" s="139"/>
      <c r="E151" s="139"/>
      <c r="F151" s="139"/>
      <c r="G151" s="139"/>
      <c r="H151" s="139"/>
      <c r="I151" s="139"/>
      <c r="J151" s="197"/>
      <c r="K151" s="618"/>
      <c r="L151" s="618"/>
      <c r="M151" s="362"/>
      <c r="N151" s="362"/>
      <c r="O151" s="360"/>
      <c r="P151" s="1120"/>
      <c r="Q151" s="1120"/>
      <c r="R151" s="1121"/>
      <c r="S151" s="1121"/>
      <c r="T151" s="1121"/>
      <c r="U151" s="1121"/>
      <c r="V151" s="1141"/>
      <c r="W151" s="1141"/>
      <c r="X151" s="1141"/>
      <c r="Y151" s="1141"/>
      <c r="Z151" s="1141"/>
      <c r="AA151" s="1141"/>
      <c r="AB151" s="1141"/>
      <c r="AC151" s="1141"/>
      <c r="AD151" s="1141"/>
      <c r="AE151" s="1141"/>
      <c r="AF151" s="1141"/>
      <c r="AG151" s="760"/>
      <c r="AH151" s="760"/>
    </row>
    <row r="152" spans="1:34" customFormat="1">
      <c r="A152" s="139"/>
      <c r="B152" s="139"/>
      <c r="C152" s="139"/>
      <c r="D152" s="139"/>
      <c r="E152" s="139"/>
      <c r="F152" s="139"/>
      <c r="G152" s="139"/>
      <c r="H152" s="139"/>
      <c r="I152" s="139"/>
      <c r="J152" s="197"/>
      <c r="K152" s="618"/>
      <c r="L152" s="618"/>
      <c r="M152" s="362"/>
      <c r="N152" s="362"/>
      <c r="O152" s="360"/>
      <c r="P152" s="360"/>
      <c r="Q152" s="360"/>
      <c r="R152" s="360"/>
      <c r="S152" s="360"/>
      <c r="T152" s="360"/>
      <c r="U152" s="1141"/>
      <c r="V152" s="1141"/>
      <c r="W152" s="1141"/>
      <c r="X152" s="1141"/>
      <c r="Y152" s="1141"/>
      <c r="Z152" s="1141"/>
      <c r="AA152" s="1141"/>
      <c r="AB152" s="1141"/>
      <c r="AC152" s="1141"/>
      <c r="AD152" s="1141"/>
      <c r="AE152" s="1141"/>
      <c r="AF152" s="1141"/>
      <c r="AG152" s="760"/>
      <c r="AH152" s="760"/>
    </row>
    <row r="153" spans="1:34" customFormat="1">
      <c r="A153" s="139"/>
      <c r="B153" s="139"/>
      <c r="C153" s="139"/>
      <c r="D153" s="139"/>
      <c r="E153" s="139"/>
      <c r="F153" s="139"/>
      <c r="G153" s="139"/>
      <c r="H153" s="139"/>
      <c r="I153" s="139"/>
      <c r="J153" s="197"/>
      <c r="K153" s="618"/>
      <c r="L153" s="618"/>
      <c r="M153" s="362"/>
      <c r="N153" s="362"/>
      <c r="O153" s="360"/>
      <c r="P153" s="360"/>
      <c r="Q153" s="360"/>
      <c r="R153" s="360"/>
      <c r="S153" s="360"/>
      <c r="T153" s="360"/>
      <c r="U153" s="1141"/>
      <c r="V153" s="1141"/>
      <c r="W153" s="1141"/>
      <c r="X153" s="1141"/>
      <c r="Y153" s="1141"/>
      <c r="Z153" s="1141"/>
      <c r="AA153" s="1141"/>
      <c r="AB153" s="1141"/>
      <c r="AC153" s="1141"/>
      <c r="AD153" s="1141"/>
      <c r="AE153" s="1141"/>
      <c r="AF153" s="1141"/>
      <c r="AG153" s="760"/>
      <c r="AH153" s="760"/>
    </row>
    <row r="154" spans="1:34" customFormat="1">
      <c r="A154" s="139"/>
      <c r="B154" s="139"/>
      <c r="C154" s="139"/>
      <c r="D154" s="139"/>
      <c r="E154" s="139"/>
      <c r="F154" s="139"/>
      <c r="G154" s="139"/>
      <c r="H154" s="139"/>
      <c r="I154" s="139"/>
      <c r="J154" s="197"/>
      <c r="K154" s="618"/>
      <c r="L154" s="618"/>
      <c r="M154" s="362"/>
      <c r="N154" s="362"/>
      <c r="O154" s="360"/>
      <c r="P154" s="360"/>
      <c r="Q154" s="360"/>
      <c r="R154" s="360"/>
      <c r="S154" s="360"/>
      <c r="T154" s="360"/>
      <c r="U154" s="1141"/>
      <c r="V154" s="1141"/>
      <c r="W154" s="1141"/>
      <c r="X154" s="1141"/>
      <c r="Y154" s="1141"/>
      <c r="Z154" s="1141"/>
      <c r="AA154" s="1141"/>
      <c r="AB154" s="1141"/>
      <c r="AC154" s="1141"/>
      <c r="AD154" s="1141"/>
      <c r="AE154" s="1141"/>
      <c r="AF154" s="1141"/>
      <c r="AG154" s="760"/>
      <c r="AH154" s="760"/>
    </row>
    <row r="155" spans="1:34" customFormat="1">
      <c r="A155" s="139"/>
      <c r="B155" s="139"/>
      <c r="C155" s="139"/>
      <c r="D155" s="139"/>
      <c r="E155" s="139"/>
      <c r="F155" s="139"/>
      <c r="G155" s="139"/>
      <c r="H155" s="139"/>
      <c r="I155" s="139"/>
      <c r="J155" s="197"/>
      <c r="K155" s="618"/>
      <c r="L155" s="618"/>
      <c r="M155" s="362"/>
      <c r="N155" s="362"/>
      <c r="O155" s="360"/>
      <c r="P155" s="360"/>
      <c r="Q155" s="360"/>
      <c r="R155" s="360"/>
      <c r="S155" s="360"/>
      <c r="T155" s="360"/>
      <c r="U155" s="1141"/>
      <c r="V155" s="1141"/>
      <c r="W155" s="1141"/>
      <c r="X155" s="1141"/>
      <c r="Y155" s="1141"/>
      <c r="Z155" s="1141"/>
      <c r="AA155" s="1141"/>
      <c r="AB155" s="1141"/>
      <c r="AC155" s="1141"/>
      <c r="AD155" s="1141"/>
      <c r="AE155" s="1141"/>
      <c r="AF155" s="1141"/>
      <c r="AG155" s="760"/>
      <c r="AH155" s="760"/>
    </row>
    <row r="156" spans="1:34" customFormat="1">
      <c r="A156" s="139"/>
      <c r="B156" s="139"/>
      <c r="C156" s="139"/>
      <c r="D156" s="139"/>
      <c r="E156" s="139"/>
      <c r="F156" s="139"/>
      <c r="G156" s="139"/>
      <c r="H156" s="139"/>
      <c r="I156" s="139"/>
      <c r="J156" s="197"/>
      <c r="K156" s="618"/>
      <c r="L156" s="618"/>
      <c r="M156" s="362"/>
      <c r="N156" s="362"/>
      <c r="O156" s="360"/>
      <c r="P156" s="360"/>
      <c r="Q156" s="360"/>
      <c r="R156" s="360"/>
      <c r="S156" s="360"/>
      <c r="T156" s="360"/>
      <c r="U156" s="1141"/>
      <c r="V156" s="1141"/>
      <c r="W156" s="1141"/>
      <c r="X156" s="1141"/>
      <c r="Y156" s="1141"/>
      <c r="Z156" s="1141"/>
      <c r="AA156" s="1141"/>
      <c r="AB156" s="1141"/>
      <c r="AC156" s="1141"/>
      <c r="AD156" s="1141"/>
      <c r="AE156" s="1141"/>
      <c r="AF156" s="1141"/>
      <c r="AG156" s="760"/>
      <c r="AH156" s="760"/>
    </row>
    <row r="157" spans="1:34" customFormat="1">
      <c r="A157" s="139"/>
      <c r="B157" s="139"/>
      <c r="C157" s="139"/>
      <c r="D157" s="139"/>
      <c r="E157" s="139"/>
      <c r="F157" s="139"/>
      <c r="G157" s="139"/>
      <c r="H157" s="139"/>
      <c r="I157" s="139"/>
      <c r="J157" s="197"/>
      <c r="K157" s="618"/>
      <c r="L157" s="618"/>
      <c r="M157" s="362"/>
      <c r="N157" s="362"/>
      <c r="O157" s="360"/>
      <c r="P157" s="360"/>
      <c r="Q157" s="360"/>
      <c r="R157" s="360"/>
      <c r="S157" s="360"/>
      <c r="T157" s="360"/>
      <c r="U157" s="1141"/>
      <c r="V157" s="1141"/>
      <c r="W157" s="1141"/>
      <c r="X157" s="1141"/>
      <c r="Y157" s="1141"/>
      <c r="Z157" s="1141"/>
      <c r="AA157" s="1141"/>
      <c r="AB157" s="1141"/>
      <c r="AC157" s="1141"/>
      <c r="AD157" s="1141"/>
      <c r="AE157" s="1141"/>
      <c r="AF157" s="1141"/>
      <c r="AG157" s="760"/>
      <c r="AH157" s="760"/>
    </row>
    <row r="158" spans="1:34" customFormat="1">
      <c r="A158" s="139"/>
      <c r="B158" s="139"/>
      <c r="C158" s="139"/>
      <c r="D158" s="139"/>
      <c r="E158" s="139"/>
      <c r="F158" s="139"/>
      <c r="G158" s="139"/>
      <c r="H158" s="139"/>
      <c r="I158" s="139"/>
      <c r="J158" s="197"/>
      <c r="K158" s="618"/>
      <c r="L158" s="618"/>
      <c r="M158" s="362"/>
      <c r="N158" s="362"/>
      <c r="O158" s="360"/>
      <c r="P158" s="360"/>
      <c r="Q158" s="360"/>
      <c r="R158" s="360"/>
      <c r="S158" s="360"/>
      <c r="T158" s="360"/>
      <c r="U158" s="1141"/>
      <c r="V158" s="1141"/>
      <c r="W158" s="1141"/>
      <c r="X158" s="1141"/>
      <c r="Y158" s="1141"/>
      <c r="Z158" s="1141"/>
      <c r="AA158" s="1141"/>
      <c r="AB158" s="1141"/>
      <c r="AC158" s="1141"/>
      <c r="AD158" s="1141"/>
      <c r="AE158" s="1141"/>
      <c r="AF158" s="1141"/>
      <c r="AG158" s="760"/>
      <c r="AH158" s="760"/>
    </row>
    <row r="159" spans="1:34" customFormat="1">
      <c r="A159" s="139"/>
      <c r="B159" s="139"/>
      <c r="C159" s="139"/>
      <c r="D159" s="139"/>
      <c r="E159" s="139"/>
      <c r="F159" s="139"/>
      <c r="G159" s="139"/>
      <c r="H159" s="139"/>
      <c r="I159" s="139"/>
      <c r="J159" s="197"/>
      <c r="K159" s="618"/>
      <c r="L159" s="618"/>
      <c r="M159" s="362"/>
      <c r="N159" s="362"/>
      <c r="O159" s="360"/>
      <c r="P159" s="360"/>
      <c r="Q159" s="360"/>
      <c r="R159" s="360"/>
      <c r="S159" s="360"/>
      <c r="T159" s="360"/>
      <c r="U159" s="1141"/>
      <c r="V159" s="1141"/>
      <c r="W159" s="1141"/>
      <c r="X159" s="1141"/>
      <c r="Y159" s="1141"/>
      <c r="Z159" s="1141"/>
      <c r="AA159" s="1141"/>
      <c r="AB159" s="1141"/>
      <c r="AC159" s="1141"/>
      <c r="AD159" s="1141"/>
      <c r="AE159" s="1141"/>
      <c r="AF159" s="1141"/>
      <c r="AG159" s="760"/>
      <c r="AH159" s="760"/>
    </row>
    <row r="160" spans="1:34" customFormat="1">
      <c r="A160" s="139"/>
      <c r="B160" s="139"/>
      <c r="C160" s="139"/>
      <c r="D160" s="139"/>
      <c r="E160" s="139"/>
      <c r="F160" s="139"/>
      <c r="G160" s="139"/>
      <c r="H160" s="139"/>
      <c r="I160" s="139"/>
      <c r="J160" s="197"/>
      <c r="K160" s="618"/>
      <c r="L160" s="618"/>
      <c r="M160" s="362"/>
      <c r="N160" s="362"/>
      <c r="O160" s="360"/>
      <c r="P160" s="360"/>
      <c r="Q160" s="360"/>
      <c r="R160" s="360"/>
      <c r="S160" s="360"/>
      <c r="T160" s="360"/>
      <c r="U160" s="1141"/>
      <c r="V160" s="1141"/>
      <c r="W160" s="1141"/>
      <c r="X160" s="1141"/>
      <c r="Y160" s="1141"/>
      <c r="Z160" s="1141"/>
      <c r="AA160" s="1141"/>
      <c r="AB160" s="1141"/>
      <c r="AC160" s="1141"/>
      <c r="AD160" s="1141"/>
      <c r="AE160" s="1141"/>
      <c r="AF160" s="1141"/>
      <c r="AG160" s="760"/>
      <c r="AH160" s="760"/>
    </row>
    <row r="161" spans="1:34" customFormat="1">
      <c r="A161" s="139"/>
      <c r="B161" s="139"/>
      <c r="C161" s="139"/>
      <c r="D161" s="139"/>
      <c r="E161" s="139"/>
      <c r="F161" s="139"/>
      <c r="G161" s="139"/>
      <c r="H161" s="139"/>
      <c r="I161" s="139"/>
      <c r="J161" s="197"/>
      <c r="K161" s="618"/>
      <c r="L161" s="618"/>
      <c r="M161" s="362"/>
      <c r="N161" s="362"/>
      <c r="O161" s="360"/>
      <c r="P161" s="360"/>
      <c r="Q161" s="360"/>
      <c r="R161" s="360"/>
      <c r="S161" s="360"/>
      <c r="T161" s="360"/>
      <c r="U161" s="1141"/>
      <c r="V161" s="1141"/>
      <c r="W161" s="1141"/>
      <c r="X161" s="1141"/>
      <c r="Y161" s="1141"/>
      <c r="Z161" s="1141"/>
      <c r="AA161" s="1141"/>
      <c r="AB161" s="1141"/>
      <c r="AC161" s="1141"/>
      <c r="AD161" s="1141"/>
      <c r="AE161" s="1141"/>
      <c r="AF161" s="1141"/>
      <c r="AG161" s="760"/>
      <c r="AH161" s="760"/>
    </row>
    <row r="162" spans="1:34" customFormat="1">
      <c r="A162" s="139"/>
      <c r="B162" s="139"/>
      <c r="C162" s="139"/>
      <c r="D162" s="139"/>
      <c r="E162" s="139"/>
      <c r="F162" s="139"/>
      <c r="G162" s="139"/>
      <c r="H162" s="139"/>
      <c r="I162" s="139"/>
      <c r="J162" s="197"/>
      <c r="K162" s="618"/>
      <c r="L162" s="618"/>
      <c r="M162" s="362"/>
      <c r="N162" s="362"/>
      <c r="O162" s="360"/>
      <c r="P162" s="360"/>
      <c r="Q162" s="360"/>
      <c r="R162" s="360"/>
      <c r="S162" s="360"/>
      <c r="T162" s="360"/>
      <c r="U162" s="1141"/>
      <c r="V162" s="1141"/>
      <c r="W162" s="1141"/>
      <c r="X162" s="1141"/>
      <c r="Y162" s="1141"/>
      <c r="Z162" s="1141"/>
      <c r="AA162" s="1141"/>
      <c r="AB162" s="1141"/>
      <c r="AC162" s="1141"/>
      <c r="AD162" s="1141"/>
      <c r="AE162" s="1141"/>
      <c r="AF162" s="1141"/>
      <c r="AG162" s="760"/>
      <c r="AH162" s="760"/>
    </row>
    <row r="163" spans="1:34" customFormat="1">
      <c r="A163" s="139"/>
      <c r="B163" s="139"/>
      <c r="C163" s="139"/>
      <c r="D163" s="139"/>
      <c r="E163" s="139"/>
      <c r="F163" s="139"/>
      <c r="G163" s="139"/>
      <c r="H163" s="139"/>
      <c r="I163" s="139"/>
      <c r="J163" s="197"/>
      <c r="K163" s="618"/>
      <c r="L163" s="618"/>
      <c r="M163" s="362"/>
      <c r="N163" s="362"/>
      <c r="O163" s="360"/>
      <c r="P163" s="360"/>
      <c r="Q163" s="360"/>
      <c r="R163" s="360"/>
      <c r="S163" s="360"/>
      <c r="T163" s="360"/>
      <c r="U163" s="1141"/>
      <c r="V163" s="1141"/>
      <c r="W163" s="1141"/>
      <c r="X163" s="1141"/>
      <c r="Y163" s="1141"/>
      <c r="Z163" s="1141"/>
      <c r="AA163" s="1141"/>
      <c r="AB163" s="1141"/>
      <c r="AC163" s="1141"/>
      <c r="AD163" s="1141"/>
      <c r="AE163" s="1141"/>
      <c r="AF163" s="1141"/>
      <c r="AG163" s="760"/>
      <c r="AH163" s="760"/>
    </row>
    <row r="164" spans="1:34" customFormat="1">
      <c r="A164" s="139"/>
      <c r="B164" s="139"/>
      <c r="C164" s="139"/>
      <c r="D164" s="139"/>
      <c r="E164" s="139"/>
      <c r="F164" s="139"/>
      <c r="G164" s="139"/>
      <c r="H164" s="139"/>
      <c r="I164" s="139"/>
      <c r="J164" s="197"/>
      <c r="K164" s="618"/>
      <c r="L164" s="618"/>
      <c r="M164" s="362"/>
      <c r="N164" s="362"/>
      <c r="O164" s="360"/>
      <c r="P164" s="360"/>
      <c r="Q164" s="360"/>
      <c r="R164" s="360"/>
      <c r="S164" s="360"/>
      <c r="T164" s="360"/>
      <c r="U164" s="1141"/>
      <c r="V164" s="1141"/>
      <c r="W164" s="1141"/>
      <c r="X164" s="1141"/>
      <c r="Y164" s="1141"/>
      <c r="Z164" s="1141"/>
      <c r="AA164" s="1141"/>
      <c r="AB164" s="1141"/>
      <c r="AC164" s="1141"/>
      <c r="AD164" s="1141"/>
      <c r="AE164" s="1141"/>
      <c r="AF164" s="1141"/>
      <c r="AG164" s="760"/>
      <c r="AH164" s="760"/>
    </row>
    <row r="165" spans="1:34" customFormat="1">
      <c r="A165" s="139"/>
      <c r="B165" s="139"/>
      <c r="C165" s="139"/>
      <c r="D165" s="139"/>
      <c r="E165" s="139"/>
      <c r="F165" s="139"/>
      <c r="G165" s="139"/>
      <c r="H165" s="139"/>
      <c r="I165" s="139"/>
      <c r="J165" s="197"/>
      <c r="K165" s="618"/>
      <c r="L165" s="618"/>
      <c r="M165" s="362"/>
      <c r="N165" s="362"/>
      <c r="O165" s="360"/>
      <c r="P165" s="360"/>
      <c r="Q165" s="360"/>
      <c r="R165" s="360"/>
      <c r="S165" s="360"/>
      <c r="T165" s="360"/>
      <c r="U165" s="1141"/>
      <c r="V165" s="1141"/>
      <c r="W165" s="1141"/>
      <c r="X165" s="1141"/>
      <c r="Y165" s="1141"/>
      <c r="Z165" s="1141"/>
      <c r="AA165" s="1141"/>
      <c r="AB165" s="1141"/>
      <c r="AC165" s="1141"/>
      <c r="AD165" s="1141"/>
      <c r="AE165" s="1141"/>
      <c r="AF165" s="1141"/>
      <c r="AG165" s="760"/>
      <c r="AH165" s="760"/>
    </row>
    <row r="166" spans="1:34" customFormat="1">
      <c r="A166" s="139"/>
      <c r="B166" s="139"/>
      <c r="C166" s="139"/>
      <c r="D166" s="139"/>
      <c r="E166" s="139"/>
      <c r="F166" s="139"/>
      <c r="G166" s="139"/>
      <c r="H166" s="139"/>
      <c r="I166" s="139"/>
      <c r="J166" s="197"/>
      <c r="K166" s="618"/>
      <c r="L166" s="618"/>
      <c r="M166" s="362"/>
      <c r="N166" s="362"/>
      <c r="O166" s="360"/>
      <c r="P166" s="360"/>
      <c r="Q166" s="360"/>
      <c r="R166" s="360"/>
      <c r="S166" s="360"/>
      <c r="T166" s="360"/>
      <c r="U166" s="1141"/>
      <c r="V166" s="1141"/>
      <c r="W166" s="1141"/>
      <c r="X166" s="1141"/>
      <c r="Y166" s="1141"/>
      <c r="Z166" s="1141"/>
      <c r="AA166" s="1141"/>
      <c r="AB166" s="1141"/>
      <c r="AC166" s="1141"/>
      <c r="AD166" s="1141"/>
      <c r="AE166" s="1141"/>
      <c r="AF166" s="1141"/>
      <c r="AG166" s="760"/>
      <c r="AH166" s="760"/>
    </row>
    <row r="167" spans="1:34" customFormat="1">
      <c r="A167" s="139"/>
      <c r="B167" s="139"/>
      <c r="C167" s="139"/>
      <c r="D167" s="139"/>
      <c r="E167" s="139"/>
      <c r="F167" s="139"/>
      <c r="G167" s="139"/>
      <c r="H167" s="139"/>
      <c r="I167" s="139"/>
      <c r="J167" s="197"/>
      <c r="K167" s="618"/>
      <c r="L167" s="618"/>
      <c r="M167" s="362"/>
      <c r="N167" s="362"/>
      <c r="O167" s="360"/>
      <c r="P167" s="360"/>
      <c r="Q167" s="360"/>
      <c r="R167" s="360"/>
      <c r="S167" s="360"/>
      <c r="T167" s="360"/>
      <c r="U167" s="1141"/>
      <c r="V167" s="1141"/>
      <c r="W167" s="1141"/>
      <c r="X167" s="1141"/>
      <c r="Y167" s="1141"/>
      <c r="Z167" s="1141"/>
      <c r="AA167" s="1141"/>
      <c r="AB167" s="1141"/>
      <c r="AC167" s="1141"/>
      <c r="AD167" s="1141"/>
      <c r="AE167" s="1141"/>
      <c r="AF167" s="1141"/>
      <c r="AG167" s="760"/>
      <c r="AH167" s="760"/>
    </row>
    <row r="168" spans="1:34" customFormat="1">
      <c r="A168" s="139"/>
      <c r="B168" s="139"/>
      <c r="C168" s="139"/>
      <c r="D168" s="139"/>
      <c r="E168" s="139"/>
      <c r="F168" s="139"/>
      <c r="G168" s="139"/>
      <c r="H168" s="139"/>
      <c r="I168" s="139"/>
      <c r="J168" s="197"/>
      <c r="K168" s="618"/>
      <c r="L168" s="618"/>
      <c r="M168" s="362"/>
      <c r="N168" s="362"/>
      <c r="O168" s="360"/>
      <c r="P168" s="360"/>
      <c r="Q168" s="360"/>
      <c r="R168" s="360"/>
      <c r="S168" s="360"/>
      <c r="T168" s="360"/>
      <c r="U168" s="1141"/>
      <c r="V168" s="1141"/>
      <c r="W168" s="1141"/>
      <c r="X168" s="1141"/>
      <c r="Y168" s="1141"/>
      <c r="Z168" s="1141"/>
      <c r="AA168" s="1141"/>
      <c r="AB168" s="1141"/>
      <c r="AC168" s="1141"/>
      <c r="AD168" s="1141"/>
      <c r="AE168" s="1141"/>
      <c r="AF168" s="1141"/>
      <c r="AG168" s="760"/>
      <c r="AH168" s="760"/>
    </row>
    <row r="169" spans="1:34" customFormat="1">
      <c r="A169" s="139"/>
      <c r="B169" s="139"/>
      <c r="C169" s="139"/>
      <c r="D169" s="139"/>
      <c r="E169" s="139"/>
      <c r="F169" s="139"/>
      <c r="G169" s="139"/>
      <c r="H169" s="139"/>
      <c r="I169" s="139"/>
      <c r="J169" s="197"/>
      <c r="K169" s="618"/>
      <c r="L169" s="618"/>
      <c r="M169" s="362"/>
      <c r="N169" s="362"/>
      <c r="O169" s="360"/>
      <c r="P169" s="360"/>
      <c r="Q169" s="360"/>
      <c r="R169" s="360"/>
      <c r="S169" s="360"/>
      <c r="T169" s="360"/>
      <c r="U169" s="1141"/>
      <c r="V169" s="1141"/>
      <c r="W169" s="1141"/>
      <c r="X169" s="1141"/>
      <c r="Y169" s="1141"/>
      <c r="Z169" s="1141"/>
      <c r="AA169" s="1141"/>
      <c r="AB169" s="1141"/>
      <c r="AC169" s="1141"/>
      <c r="AD169" s="1141"/>
      <c r="AE169" s="1141"/>
      <c r="AF169" s="1141"/>
      <c r="AG169" s="760"/>
      <c r="AH169" s="760"/>
    </row>
    <row r="170" spans="1:34" customFormat="1">
      <c r="A170" s="139"/>
      <c r="B170" s="139"/>
      <c r="C170" s="139"/>
      <c r="D170" s="139"/>
      <c r="E170" s="139"/>
      <c r="F170" s="139"/>
      <c r="G170" s="139"/>
      <c r="H170" s="139"/>
      <c r="I170" s="139"/>
      <c r="J170" s="197"/>
      <c r="K170" s="618"/>
      <c r="L170" s="618"/>
      <c r="M170" s="362"/>
      <c r="N170" s="362"/>
      <c r="O170" s="360"/>
      <c r="P170" s="360"/>
      <c r="Q170" s="360"/>
      <c r="R170" s="360"/>
      <c r="S170" s="360"/>
      <c r="T170" s="360"/>
      <c r="U170" s="1141"/>
      <c r="V170" s="1141"/>
      <c r="W170" s="1141"/>
      <c r="X170" s="1141"/>
      <c r="Y170" s="1141"/>
      <c r="Z170" s="1141"/>
      <c r="AA170" s="1141"/>
      <c r="AB170" s="1141"/>
      <c r="AC170" s="1141"/>
      <c r="AD170" s="1141"/>
      <c r="AE170" s="1141"/>
      <c r="AF170" s="1141"/>
      <c r="AG170" s="760"/>
      <c r="AH170" s="760"/>
    </row>
    <row r="171" spans="1:34" customFormat="1">
      <c r="A171" s="139"/>
      <c r="B171" s="139"/>
      <c r="C171" s="139"/>
      <c r="D171" s="139"/>
      <c r="E171" s="139"/>
      <c r="F171" s="139"/>
      <c r="G171" s="139"/>
      <c r="H171" s="139"/>
      <c r="I171" s="139"/>
      <c r="J171" s="197"/>
      <c r="K171" s="618"/>
      <c r="L171" s="618"/>
      <c r="M171" s="362"/>
      <c r="N171" s="362"/>
      <c r="O171" s="360"/>
      <c r="P171" s="360"/>
      <c r="Q171" s="360"/>
      <c r="R171" s="360"/>
      <c r="S171" s="360"/>
      <c r="T171" s="360"/>
      <c r="U171" s="1141"/>
      <c r="V171" s="1141"/>
      <c r="W171" s="1141"/>
      <c r="X171" s="1141"/>
      <c r="Y171" s="1141"/>
      <c r="Z171" s="1141"/>
      <c r="AA171" s="1141"/>
      <c r="AB171" s="1141"/>
      <c r="AC171" s="1141"/>
      <c r="AD171" s="1141"/>
      <c r="AE171" s="1141"/>
      <c r="AF171" s="1141"/>
      <c r="AG171" s="760"/>
      <c r="AH171" s="760"/>
    </row>
    <row r="172" spans="1:34" customFormat="1">
      <c r="A172" s="139"/>
      <c r="B172" s="139"/>
      <c r="C172" s="139"/>
      <c r="D172" s="139"/>
      <c r="E172" s="139"/>
      <c r="F172" s="139"/>
      <c r="G172" s="139"/>
      <c r="H172" s="139"/>
      <c r="I172" s="139"/>
      <c r="J172" s="197"/>
      <c r="K172" s="618"/>
      <c r="L172" s="618"/>
      <c r="M172" s="362"/>
      <c r="N172" s="362"/>
      <c r="O172" s="360"/>
      <c r="P172" s="360"/>
      <c r="Q172" s="360"/>
      <c r="R172" s="360"/>
      <c r="S172" s="360"/>
      <c r="T172" s="360"/>
      <c r="U172" s="1141"/>
      <c r="V172" s="1141"/>
      <c r="W172" s="1141"/>
      <c r="X172" s="1141"/>
      <c r="Y172" s="1141"/>
      <c r="Z172" s="1141"/>
      <c r="AA172" s="1141"/>
      <c r="AB172" s="1141"/>
      <c r="AC172" s="1141"/>
      <c r="AD172" s="1141"/>
      <c r="AE172" s="1141"/>
      <c r="AF172" s="1141"/>
      <c r="AG172" s="760"/>
      <c r="AH172" s="760"/>
    </row>
    <row r="173" spans="1:34" customFormat="1">
      <c r="A173" s="139"/>
      <c r="B173" s="139"/>
      <c r="C173" s="139"/>
      <c r="D173" s="139"/>
      <c r="E173" s="139"/>
      <c r="F173" s="139"/>
      <c r="G173" s="139"/>
      <c r="H173" s="139"/>
      <c r="I173" s="139"/>
      <c r="J173" s="197"/>
      <c r="K173" s="618"/>
      <c r="L173" s="618"/>
      <c r="M173" s="362"/>
      <c r="N173" s="362"/>
      <c r="O173" s="360"/>
      <c r="P173" s="360"/>
      <c r="Q173" s="360"/>
      <c r="R173" s="360"/>
      <c r="S173" s="360"/>
      <c r="T173" s="360"/>
      <c r="U173" s="1141"/>
      <c r="V173" s="1141"/>
      <c r="W173" s="1141"/>
      <c r="X173" s="1141"/>
      <c r="Y173" s="1141"/>
      <c r="Z173" s="1141"/>
      <c r="AA173" s="1141"/>
      <c r="AB173" s="1141"/>
      <c r="AC173" s="1141"/>
      <c r="AD173" s="1141"/>
      <c r="AE173" s="1141"/>
      <c r="AF173" s="1141"/>
      <c r="AG173" s="760"/>
      <c r="AH173" s="760"/>
    </row>
    <row r="174" spans="1:34" customFormat="1">
      <c r="A174" s="139"/>
      <c r="B174" s="139"/>
      <c r="C174" s="139"/>
      <c r="D174" s="139"/>
      <c r="E174" s="139"/>
      <c r="F174" s="139"/>
      <c r="G174" s="139"/>
      <c r="H174" s="139"/>
      <c r="I174" s="139"/>
      <c r="J174" s="197"/>
      <c r="K174" s="618"/>
      <c r="L174" s="618"/>
      <c r="M174" s="362"/>
      <c r="N174" s="362"/>
      <c r="O174" s="360"/>
      <c r="P174" s="360"/>
      <c r="Q174" s="360"/>
      <c r="R174" s="360"/>
      <c r="S174" s="360"/>
      <c r="T174" s="360"/>
      <c r="U174" s="1141"/>
      <c r="V174" s="1141"/>
      <c r="W174" s="1141"/>
      <c r="X174" s="1141"/>
      <c r="Y174" s="1141"/>
      <c r="Z174" s="1141"/>
      <c r="AA174" s="1141"/>
      <c r="AB174" s="1141"/>
      <c r="AC174" s="1141"/>
      <c r="AD174" s="1141"/>
      <c r="AE174" s="1141"/>
      <c r="AF174" s="1141"/>
      <c r="AG174" s="760"/>
      <c r="AH174" s="760"/>
    </row>
    <row r="175" spans="1:34" customFormat="1">
      <c r="A175" s="139"/>
      <c r="B175" s="139"/>
      <c r="C175" s="139"/>
      <c r="D175" s="139"/>
      <c r="E175" s="139"/>
      <c r="F175" s="139"/>
      <c r="G175" s="139"/>
      <c r="H175" s="139"/>
      <c r="I175" s="139"/>
      <c r="J175" s="197"/>
      <c r="K175" s="618"/>
      <c r="L175" s="618"/>
      <c r="M175" s="362"/>
      <c r="N175" s="362"/>
      <c r="O175" s="360"/>
      <c r="P175" s="360"/>
      <c r="Q175" s="360"/>
      <c r="R175" s="360"/>
      <c r="S175" s="360"/>
      <c r="T175" s="360"/>
      <c r="U175" s="1141"/>
      <c r="V175" s="1141"/>
      <c r="W175" s="1141"/>
      <c r="X175" s="1141"/>
      <c r="Y175" s="1141"/>
      <c r="Z175" s="1141"/>
      <c r="AA175" s="1141"/>
      <c r="AB175" s="1141"/>
      <c r="AC175" s="1141"/>
      <c r="AD175" s="1141"/>
      <c r="AE175" s="1141"/>
      <c r="AF175" s="1141"/>
      <c r="AG175" s="760"/>
      <c r="AH175" s="760"/>
    </row>
    <row r="176" spans="1:34" customFormat="1">
      <c r="A176" s="139"/>
      <c r="B176" s="139"/>
      <c r="C176" s="139"/>
      <c r="D176" s="139"/>
      <c r="E176" s="139"/>
      <c r="F176" s="139"/>
      <c r="G176" s="139"/>
      <c r="H176" s="139"/>
      <c r="I176" s="139"/>
      <c r="J176" s="197"/>
      <c r="K176" s="618"/>
      <c r="L176" s="618"/>
      <c r="M176" s="362"/>
      <c r="N176" s="362"/>
      <c r="O176" s="360"/>
      <c r="P176" s="360"/>
      <c r="Q176" s="360"/>
      <c r="R176" s="360"/>
      <c r="S176" s="360"/>
      <c r="T176" s="360"/>
      <c r="U176" s="1141"/>
      <c r="V176" s="1141"/>
      <c r="W176" s="1141"/>
      <c r="X176" s="1141"/>
      <c r="Y176" s="1141"/>
      <c r="Z176" s="1141"/>
      <c r="AA176" s="1141"/>
      <c r="AB176" s="1141"/>
      <c r="AC176" s="1141"/>
      <c r="AD176" s="1141"/>
      <c r="AE176" s="1141"/>
      <c r="AF176" s="1141"/>
      <c r="AG176" s="760"/>
      <c r="AH176" s="760"/>
    </row>
    <row r="177" spans="1:34" customFormat="1">
      <c r="A177" s="139"/>
      <c r="B177" s="139"/>
      <c r="C177" s="139"/>
      <c r="D177" s="139"/>
      <c r="E177" s="139"/>
      <c r="F177" s="139"/>
      <c r="G177" s="139"/>
      <c r="H177" s="139"/>
      <c r="I177" s="139"/>
      <c r="J177" s="197"/>
      <c r="K177" s="618"/>
      <c r="L177" s="618"/>
      <c r="M177" s="362"/>
      <c r="N177" s="362"/>
      <c r="O177" s="360"/>
      <c r="P177" s="360"/>
      <c r="Q177" s="360"/>
      <c r="R177" s="360"/>
      <c r="S177" s="360"/>
      <c r="T177" s="360"/>
      <c r="U177" s="1141"/>
      <c r="V177" s="1141"/>
      <c r="W177" s="1141"/>
      <c r="X177" s="1141"/>
      <c r="Y177" s="1141"/>
      <c r="Z177" s="1141"/>
      <c r="AA177" s="1141"/>
      <c r="AB177" s="1141"/>
      <c r="AC177" s="1141"/>
      <c r="AD177" s="1141"/>
      <c r="AE177" s="1141"/>
      <c r="AF177" s="1141"/>
      <c r="AG177" s="760"/>
      <c r="AH177" s="760"/>
    </row>
    <row r="178" spans="1:34" customFormat="1">
      <c r="A178" s="139"/>
      <c r="B178" s="139"/>
      <c r="C178" s="139"/>
      <c r="D178" s="139"/>
      <c r="E178" s="139"/>
      <c r="F178" s="139"/>
      <c r="G178" s="139"/>
      <c r="H178" s="139"/>
      <c r="I178" s="139"/>
      <c r="J178" s="197"/>
      <c r="K178" s="618"/>
      <c r="L178" s="618"/>
      <c r="M178" s="362"/>
      <c r="N178" s="362"/>
      <c r="O178" s="360"/>
      <c r="P178" s="360"/>
      <c r="Q178" s="360"/>
      <c r="R178" s="360"/>
      <c r="S178" s="360"/>
      <c r="T178" s="360"/>
      <c r="U178" s="1141"/>
      <c r="V178" s="1141"/>
      <c r="W178" s="1141"/>
      <c r="X178" s="1141"/>
      <c r="Y178" s="1141"/>
      <c r="Z178" s="1141"/>
      <c r="AA178" s="1141"/>
      <c r="AB178" s="1141"/>
      <c r="AC178" s="1141"/>
      <c r="AD178" s="1141"/>
      <c r="AE178" s="1141"/>
      <c r="AF178" s="1141"/>
      <c r="AG178" s="760"/>
      <c r="AH178" s="760"/>
    </row>
    <row r="179" spans="1:34" customFormat="1">
      <c r="A179" s="139"/>
      <c r="B179" s="139"/>
      <c r="C179" s="139"/>
      <c r="D179" s="139"/>
      <c r="E179" s="139"/>
      <c r="F179" s="139"/>
      <c r="G179" s="139"/>
      <c r="H179" s="139"/>
      <c r="I179" s="139"/>
      <c r="J179" s="197"/>
      <c r="K179" s="618"/>
      <c r="L179" s="618"/>
      <c r="M179" s="362"/>
      <c r="N179" s="362"/>
      <c r="O179" s="360"/>
      <c r="P179" s="360"/>
      <c r="Q179" s="360"/>
      <c r="R179" s="360"/>
      <c r="S179" s="360"/>
      <c r="T179" s="360"/>
      <c r="U179" s="1141"/>
      <c r="V179" s="1141"/>
      <c r="W179" s="1141"/>
      <c r="X179" s="1141"/>
      <c r="Y179" s="1141"/>
      <c r="Z179" s="1141"/>
      <c r="AA179" s="1141"/>
      <c r="AB179" s="1141"/>
      <c r="AC179" s="1141"/>
      <c r="AD179" s="1141"/>
      <c r="AE179" s="1141"/>
      <c r="AF179" s="1141"/>
      <c r="AG179" s="760"/>
      <c r="AH179" s="760"/>
    </row>
    <row r="180" spans="1:34" customFormat="1">
      <c r="A180" s="139"/>
      <c r="B180" s="139"/>
      <c r="C180" s="139"/>
      <c r="D180" s="139"/>
      <c r="E180" s="139"/>
      <c r="F180" s="139"/>
      <c r="G180" s="139"/>
      <c r="H180" s="139"/>
      <c r="I180" s="139"/>
      <c r="J180" s="197"/>
      <c r="K180" s="618"/>
      <c r="L180" s="618"/>
      <c r="M180" s="362"/>
      <c r="N180" s="362"/>
      <c r="O180" s="360"/>
      <c r="P180" s="360"/>
      <c r="Q180" s="360"/>
      <c r="R180" s="360"/>
      <c r="S180" s="360"/>
      <c r="T180" s="360"/>
      <c r="U180" s="1141"/>
      <c r="V180" s="1141"/>
      <c r="W180" s="1141"/>
      <c r="X180" s="1141"/>
      <c r="Y180" s="1141"/>
      <c r="Z180" s="1141"/>
      <c r="AA180" s="1141"/>
      <c r="AB180" s="1141"/>
      <c r="AC180" s="1141"/>
      <c r="AD180" s="1141"/>
      <c r="AE180" s="1141"/>
      <c r="AF180" s="1141"/>
      <c r="AG180" s="760"/>
      <c r="AH180" s="760"/>
    </row>
    <row r="181" spans="1:34" customFormat="1">
      <c r="A181" s="139"/>
      <c r="B181" s="139"/>
      <c r="C181" s="139"/>
      <c r="D181" s="139"/>
      <c r="E181" s="139"/>
      <c r="F181" s="139"/>
      <c r="G181" s="139"/>
      <c r="H181" s="139"/>
      <c r="I181" s="139"/>
      <c r="J181" s="197"/>
      <c r="K181" s="618"/>
      <c r="L181" s="618"/>
      <c r="M181" s="362"/>
      <c r="N181" s="362"/>
      <c r="O181" s="360"/>
      <c r="P181" s="360"/>
      <c r="Q181" s="360"/>
      <c r="R181" s="360"/>
      <c r="S181" s="360"/>
      <c r="T181" s="360"/>
      <c r="U181" s="1141"/>
      <c r="V181" s="1141"/>
      <c r="W181" s="1141"/>
      <c r="X181" s="1141"/>
      <c r="Y181" s="1141"/>
      <c r="Z181" s="1141"/>
      <c r="AA181" s="1141"/>
      <c r="AB181" s="1141"/>
      <c r="AC181" s="1141"/>
      <c r="AD181" s="1141"/>
      <c r="AE181" s="1141"/>
      <c r="AF181" s="1141"/>
      <c r="AG181" s="760"/>
      <c r="AH181" s="760"/>
    </row>
    <row r="182" spans="1:34" customFormat="1">
      <c r="A182" s="139"/>
      <c r="B182" s="139"/>
      <c r="C182" s="139"/>
      <c r="D182" s="139"/>
      <c r="E182" s="139"/>
      <c r="F182" s="139"/>
      <c r="G182" s="139"/>
      <c r="H182" s="139"/>
      <c r="I182" s="139"/>
      <c r="J182" s="197"/>
      <c r="K182" s="618"/>
      <c r="L182" s="618"/>
      <c r="M182" s="362"/>
      <c r="N182" s="362"/>
      <c r="O182" s="360"/>
      <c r="P182" s="360"/>
      <c r="Q182" s="360"/>
      <c r="R182" s="360"/>
      <c r="S182" s="360"/>
      <c r="T182" s="360"/>
      <c r="U182" s="1141"/>
      <c r="V182" s="1141"/>
      <c r="W182" s="1141"/>
      <c r="X182" s="1141"/>
      <c r="Y182" s="1141"/>
      <c r="Z182" s="1141"/>
      <c r="AA182" s="1141"/>
      <c r="AB182" s="1141"/>
      <c r="AC182" s="1141"/>
      <c r="AD182" s="1141"/>
      <c r="AE182" s="1141"/>
      <c r="AF182" s="1141"/>
      <c r="AG182" s="760"/>
      <c r="AH182" s="760"/>
    </row>
    <row r="183" spans="1:34" customFormat="1">
      <c r="A183" s="139"/>
      <c r="B183" s="139"/>
      <c r="C183" s="139"/>
      <c r="D183" s="139"/>
      <c r="E183" s="139"/>
      <c r="F183" s="139"/>
      <c r="G183" s="139"/>
      <c r="H183" s="139"/>
      <c r="I183" s="139"/>
      <c r="J183" s="197"/>
      <c r="K183" s="618"/>
      <c r="L183" s="618"/>
      <c r="M183" s="362"/>
      <c r="N183" s="362"/>
      <c r="O183" s="360"/>
      <c r="P183" s="360"/>
      <c r="Q183" s="360"/>
      <c r="R183" s="360"/>
      <c r="S183" s="360"/>
      <c r="T183" s="360"/>
      <c r="U183" s="1141"/>
      <c r="V183" s="1141"/>
      <c r="W183" s="1141"/>
      <c r="X183" s="1141"/>
      <c r="Y183" s="1141"/>
      <c r="Z183" s="1141"/>
      <c r="AA183" s="1141"/>
      <c r="AB183" s="1141"/>
      <c r="AC183" s="1141"/>
      <c r="AD183" s="1141"/>
      <c r="AE183" s="1141"/>
      <c r="AF183" s="1141"/>
      <c r="AG183" s="760"/>
      <c r="AH183" s="760"/>
    </row>
    <row r="184" spans="1:34" customFormat="1">
      <c r="A184" s="139"/>
      <c r="B184" s="139"/>
      <c r="C184" s="139"/>
      <c r="D184" s="139"/>
      <c r="E184" s="139"/>
      <c r="F184" s="139"/>
      <c r="G184" s="139"/>
      <c r="H184" s="139"/>
      <c r="I184" s="139"/>
      <c r="J184" s="197"/>
      <c r="K184" s="618"/>
      <c r="L184" s="618"/>
      <c r="M184" s="362"/>
      <c r="N184" s="362"/>
      <c r="O184" s="360"/>
      <c r="P184" s="360"/>
      <c r="Q184" s="360"/>
      <c r="R184" s="360"/>
      <c r="S184" s="360"/>
      <c r="T184" s="360"/>
      <c r="U184" s="1141"/>
      <c r="V184" s="1141"/>
      <c r="W184" s="1141"/>
      <c r="X184" s="1141"/>
      <c r="Y184" s="1141"/>
      <c r="Z184" s="1141"/>
      <c r="AA184" s="1141"/>
      <c r="AB184" s="1141"/>
      <c r="AC184" s="1141"/>
      <c r="AD184" s="1141"/>
      <c r="AE184" s="1141"/>
      <c r="AF184" s="1141"/>
      <c r="AG184" s="760"/>
      <c r="AH184" s="760"/>
    </row>
    <row r="185" spans="1:34" customFormat="1">
      <c r="A185" s="139"/>
      <c r="B185" s="139"/>
      <c r="C185" s="139"/>
      <c r="D185" s="139"/>
      <c r="E185" s="139"/>
      <c r="F185" s="139"/>
      <c r="G185" s="139"/>
      <c r="H185" s="139"/>
      <c r="I185" s="139"/>
      <c r="J185" s="197"/>
      <c r="K185" s="618"/>
      <c r="L185" s="618"/>
      <c r="M185" s="362"/>
      <c r="N185" s="362"/>
      <c r="O185" s="360"/>
      <c r="P185" s="360"/>
      <c r="Q185" s="360"/>
      <c r="R185" s="360"/>
      <c r="S185" s="360"/>
      <c r="T185" s="360"/>
      <c r="U185" s="1141"/>
      <c r="V185" s="1141"/>
      <c r="W185" s="1141"/>
      <c r="X185" s="1141"/>
      <c r="Y185" s="1141"/>
      <c r="Z185" s="1141"/>
      <c r="AA185" s="1141"/>
      <c r="AB185" s="1141"/>
      <c r="AC185" s="1141"/>
      <c r="AD185" s="1141"/>
      <c r="AE185" s="1141"/>
      <c r="AF185" s="1141"/>
      <c r="AG185" s="760"/>
      <c r="AH185" s="760"/>
    </row>
    <row r="186" spans="1:34" customFormat="1">
      <c r="A186" s="139"/>
      <c r="B186" s="139"/>
      <c r="C186" s="139"/>
      <c r="D186" s="139"/>
      <c r="E186" s="139"/>
      <c r="F186" s="139"/>
      <c r="G186" s="139"/>
      <c r="H186" s="139"/>
      <c r="I186" s="139"/>
      <c r="J186" s="197"/>
      <c r="K186" s="618"/>
      <c r="L186" s="618"/>
      <c r="M186" s="362"/>
      <c r="N186" s="362"/>
      <c r="O186" s="360"/>
      <c r="P186" s="360"/>
      <c r="Q186" s="360"/>
      <c r="R186" s="360"/>
      <c r="S186" s="360"/>
      <c r="T186" s="360"/>
      <c r="U186" s="1141"/>
      <c r="V186" s="1141"/>
      <c r="W186" s="1141"/>
      <c r="X186" s="1141"/>
      <c r="Y186" s="1141"/>
      <c r="Z186" s="1141"/>
      <c r="AA186" s="1141"/>
      <c r="AB186" s="1141"/>
      <c r="AC186" s="1141"/>
      <c r="AD186" s="1141"/>
      <c r="AE186" s="1141"/>
      <c r="AF186" s="1141"/>
      <c r="AG186" s="760"/>
      <c r="AH186" s="760"/>
    </row>
    <row r="187" spans="1:34" customFormat="1">
      <c r="A187" s="139"/>
      <c r="B187" s="139"/>
      <c r="C187" s="139"/>
      <c r="D187" s="139"/>
      <c r="E187" s="139"/>
      <c r="F187" s="139"/>
      <c r="G187" s="139"/>
      <c r="H187" s="139"/>
      <c r="I187" s="139"/>
      <c r="J187" s="197"/>
      <c r="K187" s="618"/>
      <c r="L187" s="618"/>
      <c r="M187" s="362"/>
      <c r="N187" s="362"/>
      <c r="O187" s="360"/>
      <c r="P187" s="360"/>
      <c r="Q187" s="360"/>
      <c r="R187" s="360"/>
      <c r="S187" s="360"/>
      <c r="T187" s="360"/>
      <c r="U187" s="1141"/>
      <c r="V187" s="1141"/>
      <c r="W187" s="1141"/>
      <c r="X187" s="1141"/>
      <c r="Y187" s="1141"/>
      <c r="Z187" s="1141"/>
      <c r="AA187" s="1141"/>
      <c r="AB187" s="1141"/>
      <c r="AC187" s="1141"/>
      <c r="AD187" s="1141"/>
      <c r="AE187" s="1141"/>
      <c r="AF187" s="1141"/>
      <c r="AG187" s="760"/>
      <c r="AH187" s="760"/>
    </row>
    <row r="188" spans="1:34" customFormat="1">
      <c r="A188" s="139"/>
      <c r="B188" s="139"/>
      <c r="C188" s="139"/>
      <c r="D188" s="139"/>
      <c r="E188" s="139"/>
      <c r="F188" s="139"/>
      <c r="G188" s="139"/>
      <c r="H188" s="139"/>
      <c r="I188" s="139"/>
      <c r="J188" s="197"/>
      <c r="K188" s="618"/>
      <c r="L188" s="618"/>
      <c r="M188" s="362"/>
      <c r="N188" s="362"/>
      <c r="O188" s="360"/>
      <c r="P188" s="360"/>
      <c r="Q188" s="360"/>
      <c r="R188" s="360"/>
      <c r="S188" s="360"/>
      <c r="T188" s="360"/>
      <c r="U188" s="1141"/>
      <c r="V188" s="1141"/>
      <c r="W188" s="1141"/>
      <c r="X188" s="1141"/>
      <c r="Y188" s="1141"/>
      <c r="Z188" s="1141"/>
      <c r="AA188" s="1141"/>
      <c r="AB188" s="1141"/>
      <c r="AC188" s="1141"/>
      <c r="AD188" s="1141"/>
      <c r="AE188" s="1141"/>
      <c r="AF188" s="1141"/>
      <c r="AG188" s="760"/>
      <c r="AH188" s="760"/>
    </row>
    <row r="189" spans="1:34" customFormat="1">
      <c r="A189" s="139"/>
      <c r="B189" s="139"/>
      <c r="C189" s="139"/>
      <c r="D189" s="139"/>
      <c r="E189" s="139"/>
      <c r="F189" s="139"/>
      <c r="G189" s="139"/>
      <c r="H189" s="139"/>
      <c r="I189" s="139"/>
      <c r="J189" s="197"/>
      <c r="K189" s="618"/>
      <c r="L189" s="618"/>
      <c r="M189" s="362"/>
      <c r="N189" s="362"/>
      <c r="O189" s="360"/>
      <c r="P189" s="360"/>
      <c r="Q189" s="360"/>
      <c r="R189" s="360"/>
      <c r="S189" s="360"/>
      <c r="T189" s="360"/>
      <c r="U189" s="1141"/>
      <c r="V189" s="1141"/>
      <c r="W189" s="1141"/>
      <c r="X189" s="1141"/>
      <c r="Y189" s="1141"/>
      <c r="Z189" s="1141"/>
      <c r="AA189" s="1141"/>
      <c r="AB189" s="1141"/>
      <c r="AC189" s="1141"/>
      <c r="AD189" s="1141"/>
      <c r="AE189" s="1141"/>
      <c r="AF189" s="1141"/>
      <c r="AG189" s="760"/>
      <c r="AH189" s="760"/>
    </row>
    <row r="190" spans="1:34" customFormat="1">
      <c r="A190" s="139"/>
      <c r="B190" s="139"/>
      <c r="C190" s="139"/>
      <c r="D190" s="139"/>
      <c r="E190" s="139"/>
      <c r="F190" s="139"/>
      <c r="G190" s="139"/>
      <c r="H190" s="139"/>
      <c r="I190" s="139"/>
      <c r="J190" s="197"/>
      <c r="K190" s="618"/>
      <c r="L190" s="618"/>
      <c r="M190" s="362"/>
      <c r="N190" s="362"/>
      <c r="O190" s="360"/>
      <c r="P190" s="360"/>
      <c r="Q190" s="360"/>
      <c r="R190" s="360"/>
      <c r="S190" s="360"/>
      <c r="T190" s="360"/>
      <c r="U190" s="1141"/>
      <c r="V190" s="1141"/>
      <c r="W190" s="1141"/>
      <c r="X190" s="1141"/>
      <c r="Y190" s="1141"/>
      <c r="Z190" s="1141"/>
      <c r="AA190" s="1141"/>
      <c r="AB190" s="1141"/>
      <c r="AC190" s="1141"/>
      <c r="AD190" s="1141"/>
      <c r="AE190" s="1141"/>
      <c r="AF190" s="1141"/>
      <c r="AG190" s="760"/>
      <c r="AH190" s="760"/>
    </row>
    <row r="191" spans="1:34" customFormat="1">
      <c r="A191" s="139"/>
      <c r="B191" s="139"/>
      <c r="C191" s="139"/>
      <c r="D191" s="139"/>
      <c r="E191" s="139"/>
      <c r="F191" s="139"/>
      <c r="G191" s="139"/>
      <c r="H191" s="139"/>
      <c r="I191" s="139"/>
      <c r="J191" s="197"/>
      <c r="K191" s="618"/>
      <c r="L191" s="618"/>
      <c r="M191" s="362"/>
      <c r="N191" s="362"/>
      <c r="O191" s="360"/>
      <c r="P191" s="360"/>
      <c r="Q191" s="360"/>
      <c r="R191" s="360"/>
      <c r="S191" s="360"/>
      <c r="T191" s="360"/>
      <c r="U191" s="1141"/>
      <c r="V191" s="1141"/>
      <c r="W191" s="1141"/>
      <c r="X191" s="1141"/>
      <c r="Y191" s="1141"/>
      <c r="Z191" s="1141"/>
      <c r="AA191" s="1141"/>
      <c r="AB191" s="1141"/>
      <c r="AC191" s="1141"/>
      <c r="AD191" s="1141"/>
      <c r="AE191" s="1141"/>
      <c r="AF191" s="1141"/>
      <c r="AG191" s="760"/>
      <c r="AH191" s="760"/>
    </row>
    <row r="192" spans="1:34" customFormat="1">
      <c r="A192" s="139"/>
      <c r="B192" s="139"/>
      <c r="C192" s="139"/>
      <c r="D192" s="139"/>
      <c r="E192" s="139"/>
      <c r="F192" s="139"/>
      <c r="G192" s="139"/>
      <c r="H192" s="139"/>
      <c r="I192" s="139"/>
      <c r="J192" s="197"/>
      <c r="K192" s="618"/>
      <c r="L192" s="618"/>
      <c r="M192" s="362"/>
      <c r="N192" s="362"/>
      <c r="O192" s="360"/>
      <c r="P192" s="360"/>
      <c r="Q192" s="360"/>
      <c r="R192" s="360"/>
      <c r="S192" s="360"/>
      <c r="T192" s="360"/>
      <c r="U192" s="1141"/>
      <c r="V192" s="1141"/>
      <c r="W192" s="1141"/>
      <c r="X192" s="1141"/>
      <c r="Y192" s="1141"/>
      <c r="Z192" s="1141"/>
      <c r="AA192" s="1141"/>
      <c r="AB192" s="1141"/>
      <c r="AC192" s="1141"/>
      <c r="AD192" s="1141"/>
      <c r="AE192" s="1141"/>
      <c r="AF192" s="1141"/>
      <c r="AG192" s="760"/>
      <c r="AH192" s="760"/>
    </row>
    <row r="193" spans="1:34" customFormat="1">
      <c r="A193" s="139"/>
      <c r="B193" s="139"/>
      <c r="C193" s="139"/>
      <c r="D193" s="139"/>
      <c r="E193" s="139"/>
      <c r="F193" s="139"/>
      <c r="G193" s="139"/>
      <c r="H193" s="139"/>
      <c r="I193" s="139"/>
      <c r="J193" s="197"/>
      <c r="K193" s="618"/>
      <c r="L193" s="618"/>
      <c r="M193" s="362"/>
      <c r="N193" s="362"/>
      <c r="O193" s="360"/>
      <c r="P193" s="360"/>
      <c r="Q193" s="360"/>
      <c r="R193" s="360"/>
      <c r="S193" s="360"/>
      <c r="T193" s="360"/>
      <c r="U193" s="1141"/>
      <c r="V193" s="1141"/>
      <c r="W193" s="1141"/>
      <c r="X193" s="1141"/>
      <c r="Y193" s="1141"/>
      <c r="Z193" s="1141"/>
      <c r="AA193" s="1141"/>
      <c r="AB193" s="1141"/>
      <c r="AC193" s="1141"/>
      <c r="AD193" s="1141"/>
      <c r="AE193" s="1141"/>
      <c r="AF193" s="1141"/>
      <c r="AG193" s="760"/>
      <c r="AH193" s="760"/>
    </row>
    <row r="194" spans="1:34" customFormat="1">
      <c r="A194" s="139"/>
      <c r="B194" s="139"/>
      <c r="C194" s="139"/>
      <c r="D194" s="139"/>
      <c r="E194" s="139"/>
      <c r="F194" s="139"/>
      <c r="G194" s="139"/>
      <c r="H194" s="139"/>
      <c r="I194" s="139"/>
      <c r="J194" s="197"/>
      <c r="K194" s="618"/>
      <c r="L194" s="618"/>
      <c r="M194" s="362"/>
      <c r="N194" s="362"/>
      <c r="O194" s="360"/>
      <c r="P194" s="360"/>
      <c r="Q194" s="360"/>
      <c r="R194" s="360"/>
      <c r="S194" s="360"/>
      <c r="T194" s="360"/>
      <c r="U194" s="1141"/>
      <c r="V194" s="1141"/>
      <c r="W194" s="1141"/>
      <c r="X194" s="1141"/>
      <c r="Y194" s="1141"/>
      <c r="Z194" s="1141"/>
      <c r="AA194" s="1141"/>
      <c r="AB194" s="1141"/>
      <c r="AC194" s="1141"/>
      <c r="AD194" s="1141"/>
      <c r="AE194" s="1141"/>
      <c r="AF194" s="1141"/>
      <c r="AG194" s="760"/>
      <c r="AH194" s="760"/>
    </row>
    <row r="195" spans="1:34" customFormat="1">
      <c r="A195" s="139"/>
      <c r="B195" s="139"/>
      <c r="C195" s="139"/>
      <c r="D195" s="139"/>
      <c r="E195" s="139"/>
      <c r="F195" s="139"/>
      <c r="G195" s="139"/>
      <c r="H195" s="139"/>
      <c r="I195" s="139"/>
      <c r="J195" s="197"/>
      <c r="K195" s="618"/>
      <c r="L195" s="618"/>
      <c r="M195" s="362"/>
      <c r="N195" s="362"/>
      <c r="O195" s="360"/>
      <c r="P195" s="360"/>
      <c r="Q195" s="360"/>
      <c r="R195" s="360"/>
      <c r="S195" s="360"/>
      <c r="T195" s="360"/>
      <c r="U195" s="1141"/>
      <c r="V195" s="1141"/>
      <c r="W195" s="1141"/>
      <c r="X195" s="1141"/>
      <c r="Y195" s="1141"/>
      <c r="Z195" s="1141"/>
      <c r="AA195" s="1141"/>
      <c r="AB195" s="1141"/>
      <c r="AC195" s="1141"/>
      <c r="AD195" s="1141"/>
      <c r="AE195" s="1141"/>
      <c r="AF195" s="1141"/>
      <c r="AG195" s="760"/>
      <c r="AH195" s="760"/>
    </row>
    <row r="196" spans="1:34" customFormat="1">
      <c r="A196" s="139"/>
      <c r="B196" s="139"/>
      <c r="C196" s="139"/>
      <c r="D196" s="139"/>
      <c r="E196" s="139"/>
      <c r="F196" s="139"/>
      <c r="G196" s="139"/>
      <c r="H196" s="139"/>
      <c r="I196" s="139"/>
      <c r="J196" s="197"/>
      <c r="K196" s="618"/>
      <c r="L196" s="618"/>
      <c r="M196" s="362"/>
      <c r="N196" s="362"/>
      <c r="O196" s="360"/>
      <c r="P196" s="360"/>
      <c r="Q196" s="360"/>
      <c r="R196" s="360"/>
      <c r="S196" s="360"/>
      <c r="T196" s="360"/>
      <c r="U196" s="1141"/>
      <c r="V196" s="1141"/>
      <c r="W196" s="1141"/>
      <c r="X196" s="1141"/>
      <c r="Y196" s="1141"/>
      <c r="Z196" s="1141"/>
      <c r="AA196" s="1141"/>
      <c r="AB196" s="1141"/>
      <c r="AC196" s="1141"/>
      <c r="AD196" s="1141"/>
      <c r="AE196" s="1141"/>
      <c r="AF196" s="1141"/>
      <c r="AG196" s="760"/>
      <c r="AH196" s="760"/>
    </row>
    <row r="197" spans="1:34" customFormat="1">
      <c r="A197" s="139"/>
      <c r="B197" s="139"/>
      <c r="C197" s="139"/>
      <c r="D197" s="139"/>
      <c r="E197" s="139"/>
      <c r="F197" s="139"/>
      <c r="G197" s="139"/>
      <c r="H197" s="139"/>
      <c r="I197" s="139"/>
      <c r="J197" s="197"/>
      <c r="K197" s="618"/>
      <c r="L197" s="618"/>
      <c r="M197" s="362"/>
      <c r="N197" s="362"/>
      <c r="O197" s="360"/>
      <c r="P197" s="360"/>
      <c r="Q197" s="360"/>
      <c r="R197" s="360"/>
      <c r="S197" s="360"/>
      <c r="T197" s="360"/>
      <c r="U197" s="1141"/>
      <c r="V197" s="1141"/>
      <c r="W197" s="1141"/>
      <c r="X197" s="1141"/>
      <c r="Y197" s="1141"/>
      <c r="Z197" s="1141"/>
      <c r="AA197" s="1141"/>
      <c r="AB197" s="1141"/>
      <c r="AC197" s="1141"/>
      <c r="AD197" s="1141"/>
      <c r="AE197" s="1141"/>
      <c r="AF197" s="1141"/>
      <c r="AG197" s="760"/>
      <c r="AH197" s="760"/>
    </row>
    <row r="198" spans="1:34" customFormat="1">
      <c r="A198" s="139"/>
      <c r="B198" s="139"/>
      <c r="C198" s="139"/>
      <c r="D198" s="139"/>
      <c r="E198" s="139"/>
      <c r="F198" s="139"/>
      <c r="G198" s="139"/>
      <c r="H198" s="139"/>
      <c r="I198" s="139"/>
      <c r="J198" s="197"/>
      <c r="K198" s="618"/>
      <c r="L198" s="618"/>
      <c r="M198" s="362"/>
      <c r="N198" s="362"/>
      <c r="O198" s="360"/>
      <c r="P198" s="360"/>
      <c r="Q198" s="360"/>
      <c r="R198" s="360"/>
      <c r="S198" s="360"/>
      <c r="T198" s="360"/>
      <c r="U198" s="1141"/>
      <c r="V198" s="1141"/>
      <c r="W198" s="1141"/>
      <c r="X198" s="1141"/>
      <c r="Y198" s="1141"/>
      <c r="Z198" s="1141"/>
      <c r="AA198" s="1141"/>
      <c r="AB198" s="1141"/>
      <c r="AC198" s="1141"/>
      <c r="AD198" s="1141"/>
      <c r="AE198" s="1141"/>
      <c r="AF198" s="1141"/>
      <c r="AG198" s="760"/>
      <c r="AH198" s="760"/>
    </row>
    <row r="199" spans="1:34" customFormat="1">
      <c r="A199" s="139"/>
      <c r="B199" s="139"/>
      <c r="C199" s="139"/>
      <c r="D199" s="139"/>
      <c r="E199" s="139"/>
      <c r="F199" s="139"/>
      <c r="G199" s="139"/>
      <c r="H199" s="139"/>
      <c r="I199" s="139"/>
      <c r="J199" s="197"/>
      <c r="K199" s="618"/>
      <c r="L199" s="618"/>
      <c r="M199" s="362"/>
      <c r="N199" s="362"/>
      <c r="O199" s="360"/>
      <c r="P199" s="360"/>
      <c r="Q199" s="360"/>
      <c r="R199" s="360"/>
      <c r="S199" s="360"/>
      <c r="T199" s="360"/>
      <c r="U199" s="1141"/>
      <c r="V199" s="1141"/>
      <c r="W199" s="1141"/>
      <c r="X199" s="1141"/>
      <c r="Y199" s="1141"/>
      <c r="Z199" s="1141"/>
      <c r="AA199" s="1141"/>
      <c r="AB199" s="1141"/>
      <c r="AC199" s="1141"/>
      <c r="AD199" s="1141"/>
      <c r="AE199" s="1141"/>
      <c r="AF199" s="1141"/>
      <c r="AG199" s="760"/>
      <c r="AH199" s="760"/>
    </row>
    <row r="200" spans="1:34" customFormat="1">
      <c r="A200" s="139"/>
      <c r="B200" s="139"/>
      <c r="C200" s="139"/>
      <c r="D200" s="139"/>
      <c r="E200" s="139"/>
      <c r="F200" s="139"/>
      <c r="G200" s="139"/>
      <c r="H200" s="139"/>
      <c r="I200" s="139"/>
      <c r="J200" s="197"/>
      <c r="K200" s="618"/>
      <c r="L200" s="618"/>
      <c r="M200" s="362"/>
      <c r="N200" s="362"/>
      <c r="O200" s="360"/>
      <c r="P200" s="360"/>
      <c r="Q200" s="360"/>
      <c r="R200" s="360"/>
      <c r="S200" s="360"/>
      <c r="T200" s="360"/>
      <c r="U200" s="1141"/>
      <c r="V200" s="1141"/>
      <c r="W200" s="1141"/>
      <c r="X200" s="1141"/>
      <c r="Y200" s="1141"/>
      <c r="Z200" s="1141"/>
      <c r="AA200" s="1141"/>
      <c r="AB200" s="1141"/>
      <c r="AC200" s="1141"/>
      <c r="AD200" s="1141"/>
      <c r="AE200" s="1141"/>
      <c r="AF200" s="1141"/>
      <c r="AG200" s="760"/>
      <c r="AH200" s="760"/>
    </row>
    <row r="201" spans="1:34" customFormat="1">
      <c r="A201" s="139"/>
      <c r="B201" s="139"/>
      <c r="C201" s="139"/>
      <c r="D201" s="139"/>
      <c r="E201" s="139"/>
      <c r="F201" s="139"/>
      <c r="G201" s="139"/>
      <c r="H201" s="139"/>
      <c r="I201" s="139"/>
      <c r="J201" s="197"/>
      <c r="K201" s="618"/>
      <c r="L201" s="618"/>
      <c r="M201" s="362"/>
      <c r="N201" s="362"/>
      <c r="O201" s="360"/>
      <c r="P201" s="360"/>
      <c r="Q201" s="360"/>
      <c r="R201" s="360"/>
      <c r="S201" s="360"/>
      <c r="T201" s="360"/>
      <c r="U201" s="1141"/>
      <c r="V201" s="1141"/>
      <c r="W201" s="1141"/>
      <c r="X201" s="1141"/>
      <c r="Y201" s="1141"/>
      <c r="Z201" s="1141"/>
      <c r="AA201" s="1141"/>
      <c r="AB201" s="1141"/>
      <c r="AC201" s="1141"/>
      <c r="AD201" s="1141"/>
      <c r="AE201" s="1141"/>
      <c r="AF201" s="1141"/>
      <c r="AG201" s="760"/>
      <c r="AH201" s="760"/>
    </row>
    <row r="202" spans="1:34" customFormat="1">
      <c r="A202" s="139"/>
      <c r="B202" s="139"/>
      <c r="C202" s="139"/>
      <c r="D202" s="139"/>
      <c r="E202" s="139"/>
      <c r="F202" s="139"/>
      <c r="G202" s="139"/>
      <c r="H202" s="139"/>
      <c r="I202" s="139"/>
      <c r="J202" s="197"/>
      <c r="K202" s="618"/>
      <c r="L202" s="618"/>
      <c r="M202" s="362"/>
      <c r="N202" s="362"/>
      <c r="O202" s="360"/>
      <c r="P202" s="360"/>
      <c r="Q202" s="360"/>
      <c r="R202" s="360"/>
      <c r="S202" s="360"/>
      <c r="T202" s="360"/>
      <c r="U202" s="1141"/>
      <c r="V202" s="1141"/>
      <c r="W202" s="1141"/>
      <c r="X202" s="1141"/>
      <c r="Y202" s="1141"/>
      <c r="Z202" s="1141"/>
      <c r="AA202" s="1141"/>
      <c r="AB202" s="1141"/>
      <c r="AC202" s="1141"/>
      <c r="AD202" s="1141"/>
      <c r="AE202" s="1141"/>
      <c r="AF202" s="1141"/>
      <c r="AG202" s="760"/>
      <c r="AH202" s="760"/>
    </row>
    <row r="203" spans="1:34" customFormat="1">
      <c r="A203" s="139"/>
      <c r="B203" s="139"/>
      <c r="C203" s="139"/>
      <c r="D203" s="139"/>
      <c r="E203" s="139"/>
      <c r="F203" s="139"/>
      <c r="G203" s="139"/>
      <c r="H203" s="139"/>
      <c r="I203" s="139"/>
      <c r="J203" s="197"/>
      <c r="K203" s="618"/>
      <c r="L203" s="618"/>
      <c r="M203" s="362"/>
      <c r="N203" s="362"/>
      <c r="O203" s="360"/>
      <c r="P203" s="360"/>
      <c r="Q203" s="360"/>
      <c r="R203" s="360"/>
      <c r="S203" s="360"/>
      <c r="T203" s="360"/>
      <c r="U203" s="1141"/>
      <c r="V203" s="1141"/>
      <c r="W203" s="1141"/>
      <c r="X203" s="1141"/>
      <c r="Y203" s="1141"/>
      <c r="Z203" s="1141"/>
      <c r="AA203" s="1141"/>
      <c r="AB203" s="1141"/>
      <c r="AC203" s="1141"/>
      <c r="AD203" s="1141"/>
      <c r="AE203" s="1141"/>
      <c r="AF203" s="1141"/>
      <c r="AG203" s="760"/>
      <c r="AH203" s="760"/>
    </row>
    <row r="204" spans="1:34" customFormat="1">
      <c r="A204" s="139"/>
      <c r="B204" s="139"/>
      <c r="C204" s="139"/>
      <c r="D204" s="139"/>
      <c r="E204" s="139"/>
      <c r="F204" s="139"/>
      <c r="G204" s="139"/>
      <c r="H204" s="139"/>
      <c r="I204" s="139"/>
      <c r="J204" s="197"/>
      <c r="K204" s="618"/>
      <c r="L204" s="618"/>
      <c r="M204" s="362"/>
      <c r="N204" s="362"/>
      <c r="O204" s="360"/>
      <c r="P204" s="360"/>
      <c r="Q204" s="360"/>
      <c r="R204" s="360"/>
      <c r="S204" s="360"/>
      <c r="T204" s="360"/>
      <c r="U204" s="1141"/>
      <c r="V204" s="1141"/>
      <c r="W204" s="1141"/>
      <c r="X204" s="1141"/>
      <c r="Y204" s="1141"/>
      <c r="Z204" s="1141"/>
      <c r="AA204" s="1141"/>
      <c r="AB204" s="1141"/>
      <c r="AC204" s="1141"/>
      <c r="AD204" s="1141"/>
      <c r="AE204" s="1141"/>
      <c r="AF204" s="1141"/>
      <c r="AG204" s="760"/>
      <c r="AH204" s="760"/>
    </row>
    <row r="205" spans="1:34" customFormat="1">
      <c r="A205" s="139"/>
      <c r="B205" s="139"/>
      <c r="C205" s="139"/>
      <c r="D205" s="139"/>
      <c r="E205" s="139"/>
      <c r="F205" s="139"/>
      <c r="G205" s="139"/>
      <c r="H205" s="139"/>
      <c r="I205" s="139"/>
      <c r="J205" s="197"/>
      <c r="K205" s="618"/>
      <c r="L205" s="618"/>
      <c r="M205" s="362"/>
      <c r="N205" s="362"/>
      <c r="O205" s="360"/>
      <c r="P205" s="360"/>
      <c r="Q205" s="360"/>
      <c r="R205" s="360"/>
      <c r="S205" s="360"/>
      <c r="T205" s="360"/>
      <c r="U205" s="1141"/>
      <c r="V205" s="1141"/>
      <c r="W205" s="1141"/>
      <c r="X205" s="1141"/>
      <c r="Y205" s="1141"/>
      <c r="Z205" s="1141"/>
      <c r="AA205" s="1141"/>
      <c r="AB205" s="1141"/>
      <c r="AC205" s="1141"/>
      <c r="AD205" s="1141"/>
      <c r="AE205" s="1141"/>
      <c r="AF205" s="1141"/>
      <c r="AG205" s="760"/>
      <c r="AH205" s="760"/>
    </row>
    <row r="206" spans="1:34" customFormat="1">
      <c r="A206" s="139"/>
      <c r="B206" s="139"/>
      <c r="C206" s="139"/>
      <c r="D206" s="139"/>
      <c r="E206" s="139"/>
      <c r="F206" s="139"/>
      <c r="G206" s="139"/>
      <c r="H206" s="139"/>
      <c r="I206" s="139"/>
      <c r="J206" s="197"/>
      <c r="K206" s="618"/>
      <c r="L206" s="618"/>
      <c r="M206" s="362"/>
      <c r="N206" s="362"/>
      <c r="O206" s="360"/>
      <c r="P206" s="360"/>
      <c r="Q206" s="360"/>
      <c r="R206" s="360"/>
      <c r="S206" s="360"/>
      <c r="T206" s="360"/>
      <c r="U206" s="1141"/>
      <c r="V206" s="1141"/>
      <c r="W206" s="1141"/>
      <c r="X206" s="1141"/>
      <c r="Y206" s="1141"/>
      <c r="Z206" s="1141"/>
      <c r="AA206" s="1141"/>
      <c r="AB206" s="1141"/>
      <c r="AC206" s="1141"/>
      <c r="AD206" s="1141"/>
      <c r="AE206" s="1141"/>
      <c r="AF206" s="1141"/>
      <c r="AG206" s="760"/>
      <c r="AH206" s="760"/>
    </row>
    <row r="207" spans="1:34" customFormat="1">
      <c r="A207" s="139"/>
      <c r="B207" s="139"/>
      <c r="C207" s="139"/>
      <c r="D207" s="139"/>
      <c r="E207" s="139"/>
      <c r="F207" s="139"/>
      <c r="G207" s="139"/>
      <c r="H207" s="139"/>
      <c r="I207" s="139"/>
      <c r="J207" s="197"/>
      <c r="K207" s="618"/>
      <c r="L207" s="618"/>
      <c r="M207" s="362"/>
      <c r="N207" s="362"/>
      <c r="O207" s="360"/>
      <c r="P207" s="360"/>
      <c r="Q207" s="360"/>
      <c r="R207" s="360"/>
      <c r="S207" s="360"/>
      <c r="T207" s="360"/>
      <c r="U207" s="1141"/>
      <c r="V207" s="1141"/>
      <c r="W207" s="1141"/>
      <c r="X207" s="1141"/>
      <c r="Y207" s="1141"/>
      <c r="Z207" s="1141"/>
      <c r="AA207" s="1141"/>
      <c r="AB207" s="1141"/>
      <c r="AC207" s="1141"/>
      <c r="AD207" s="1141"/>
      <c r="AE207" s="1141"/>
      <c r="AF207" s="1141"/>
      <c r="AG207" s="760"/>
      <c r="AH207" s="760"/>
    </row>
    <row r="208" spans="1:34" customFormat="1">
      <c r="A208" s="139"/>
      <c r="B208" s="139"/>
      <c r="C208" s="139"/>
      <c r="D208" s="139"/>
      <c r="E208" s="139"/>
      <c r="F208" s="139"/>
      <c r="G208" s="139"/>
      <c r="H208" s="139"/>
      <c r="I208" s="139"/>
      <c r="J208" s="197"/>
      <c r="K208" s="618"/>
      <c r="L208" s="618"/>
      <c r="M208" s="362"/>
      <c r="N208" s="362"/>
      <c r="O208" s="360"/>
      <c r="P208" s="360"/>
      <c r="Q208" s="360"/>
      <c r="R208" s="360"/>
      <c r="S208" s="360"/>
      <c r="T208" s="360"/>
      <c r="U208" s="1141"/>
      <c r="V208" s="1141"/>
      <c r="W208" s="1141"/>
      <c r="X208" s="1141"/>
      <c r="Y208" s="1141"/>
      <c r="Z208" s="1141"/>
      <c r="AA208" s="1141"/>
      <c r="AB208" s="1141"/>
      <c r="AC208" s="1141"/>
      <c r="AD208" s="1141"/>
      <c r="AE208" s="1141"/>
      <c r="AF208" s="1141"/>
      <c r="AG208" s="760"/>
      <c r="AH208" s="760"/>
    </row>
    <row r="209" spans="1:34" customFormat="1">
      <c r="A209" s="139"/>
      <c r="B209" s="139"/>
      <c r="C209" s="139"/>
      <c r="D209" s="139"/>
      <c r="E209" s="139"/>
      <c r="F209" s="139"/>
      <c r="G209" s="139"/>
      <c r="H209" s="139"/>
      <c r="I209" s="139"/>
      <c r="J209" s="197"/>
      <c r="K209" s="618"/>
      <c r="L209" s="618"/>
      <c r="M209" s="362"/>
      <c r="N209" s="362"/>
      <c r="O209" s="360"/>
      <c r="P209" s="360"/>
      <c r="Q209" s="360"/>
      <c r="R209" s="360"/>
      <c r="S209" s="360"/>
      <c r="T209" s="360"/>
      <c r="U209" s="1141"/>
      <c r="V209" s="1141"/>
      <c r="W209" s="1141"/>
      <c r="X209" s="1141"/>
      <c r="Y209" s="1141"/>
      <c r="Z209" s="1141"/>
      <c r="AA209" s="1141"/>
      <c r="AB209" s="1141"/>
      <c r="AC209" s="1141"/>
      <c r="AD209" s="1141"/>
      <c r="AE209" s="1141"/>
      <c r="AF209" s="1141"/>
      <c r="AG209" s="760"/>
      <c r="AH209" s="760"/>
    </row>
    <row r="210" spans="1:34" customFormat="1">
      <c r="A210" s="139"/>
      <c r="B210" s="139"/>
      <c r="C210" s="139"/>
      <c r="D210" s="139"/>
      <c r="E210" s="139"/>
      <c r="F210" s="139"/>
      <c r="G210" s="139"/>
      <c r="H210" s="139"/>
      <c r="I210" s="139"/>
      <c r="J210" s="197"/>
      <c r="K210" s="618"/>
      <c r="L210" s="618"/>
      <c r="M210" s="362"/>
      <c r="N210" s="362"/>
      <c r="O210" s="360"/>
      <c r="P210" s="360"/>
      <c r="Q210" s="360"/>
      <c r="R210" s="360"/>
      <c r="S210" s="360"/>
      <c r="T210" s="360"/>
      <c r="U210" s="1141"/>
      <c r="V210" s="1141"/>
      <c r="W210" s="1141"/>
      <c r="X210" s="1141"/>
      <c r="Y210" s="1141"/>
      <c r="Z210" s="1141"/>
      <c r="AA210" s="1141"/>
      <c r="AB210" s="1141"/>
      <c r="AC210" s="1141"/>
      <c r="AD210" s="1141"/>
      <c r="AE210" s="1141"/>
      <c r="AF210" s="1141"/>
      <c r="AG210" s="760"/>
      <c r="AH210" s="760"/>
    </row>
    <row r="211" spans="1:34" customFormat="1">
      <c r="A211" s="139"/>
      <c r="B211" s="139"/>
      <c r="C211" s="139"/>
      <c r="D211" s="139"/>
      <c r="E211" s="139"/>
      <c r="F211" s="139"/>
      <c r="G211" s="139"/>
      <c r="H211" s="139"/>
      <c r="I211" s="139"/>
      <c r="J211" s="197"/>
      <c r="K211" s="618"/>
      <c r="L211" s="618"/>
      <c r="M211" s="362"/>
      <c r="N211" s="362"/>
      <c r="O211" s="360"/>
      <c r="P211" s="360"/>
      <c r="Q211" s="360"/>
      <c r="R211" s="360"/>
      <c r="S211" s="360"/>
      <c r="T211" s="360"/>
      <c r="U211" s="1141"/>
      <c r="V211" s="1141"/>
      <c r="W211" s="1141"/>
      <c r="X211" s="1141"/>
      <c r="Y211" s="1141"/>
      <c r="Z211" s="1141"/>
      <c r="AA211" s="1141"/>
      <c r="AB211" s="1141"/>
      <c r="AC211" s="1141"/>
      <c r="AD211" s="1141"/>
      <c r="AE211" s="1141"/>
      <c r="AF211" s="1141"/>
      <c r="AG211" s="760"/>
      <c r="AH211" s="760"/>
    </row>
    <row r="212" spans="1:34" customFormat="1">
      <c r="A212" s="139"/>
      <c r="B212" s="139"/>
      <c r="C212" s="139"/>
      <c r="D212" s="139"/>
      <c r="E212" s="139"/>
      <c r="F212" s="139"/>
      <c r="G212" s="139"/>
      <c r="H212" s="139"/>
      <c r="I212" s="139"/>
      <c r="J212" s="197"/>
      <c r="K212" s="618"/>
      <c r="L212" s="618"/>
      <c r="M212" s="362"/>
      <c r="N212" s="362"/>
      <c r="O212" s="360"/>
      <c r="P212" s="360"/>
      <c r="Q212" s="360"/>
      <c r="R212" s="360"/>
      <c r="S212" s="360"/>
      <c r="T212" s="360"/>
      <c r="U212" s="1141"/>
      <c r="V212" s="1141"/>
      <c r="W212" s="1141"/>
      <c r="X212" s="1141"/>
      <c r="Y212" s="1141"/>
      <c r="Z212" s="1141"/>
      <c r="AA212" s="1141"/>
      <c r="AB212" s="1141"/>
      <c r="AC212" s="1141"/>
      <c r="AD212" s="1141"/>
      <c r="AE212" s="1141"/>
      <c r="AF212" s="1141"/>
      <c r="AG212" s="760"/>
      <c r="AH212" s="760"/>
    </row>
    <row r="213" spans="1:34" customFormat="1">
      <c r="A213" s="139"/>
      <c r="B213" s="139"/>
      <c r="C213" s="139"/>
      <c r="D213" s="139"/>
      <c r="E213" s="139"/>
      <c r="F213" s="139"/>
      <c r="G213" s="139"/>
      <c r="H213" s="139"/>
      <c r="I213" s="139"/>
      <c r="J213" s="197"/>
      <c r="K213" s="618"/>
      <c r="L213" s="618"/>
      <c r="M213" s="362"/>
      <c r="N213" s="362"/>
      <c r="O213" s="360"/>
      <c r="P213" s="360"/>
      <c r="Q213" s="360"/>
      <c r="R213" s="360"/>
      <c r="S213" s="360"/>
      <c r="T213" s="360"/>
      <c r="U213" s="1141"/>
      <c r="V213" s="1141"/>
      <c r="W213" s="1141"/>
      <c r="X213" s="1141"/>
      <c r="Y213" s="1141"/>
      <c r="Z213" s="1141"/>
      <c r="AA213" s="1141"/>
      <c r="AB213" s="1141"/>
      <c r="AC213" s="1141"/>
      <c r="AD213" s="1141"/>
      <c r="AE213" s="1141"/>
      <c r="AF213" s="1141"/>
      <c r="AG213" s="760"/>
      <c r="AH213" s="760"/>
    </row>
    <row r="214" spans="1:34" customFormat="1">
      <c r="A214" s="139"/>
      <c r="B214" s="139"/>
      <c r="C214" s="139"/>
      <c r="D214" s="139"/>
      <c r="E214" s="139"/>
      <c r="F214" s="139"/>
      <c r="G214" s="139"/>
      <c r="H214" s="139"/>
      <c r="I214" s="139"/>
      <c r="J214" s="197"/>
      <c r="K214" s="618"/>
      <c r="L214" s="618"/>
      <c r="M214" s="362"/>
      <c r="N214" s="362"/>
      <c r="O214" s="360"/>
      <c r="P214" s="360"/>
      <c r="Q214" s="360"/>
      <c r="R214" s="360"/>
      <c r="S214" s="360"/>
      <c r="T214" s="360"/>
      <c r="U214" s="1141"/>
      <c r="V214" s="1141"/>
      <c r="W214" s="1141"/>
      <c r="X214" s="1141"/>
      <c r="Y214" s="1141"/>
      <c r="Z214" s="1141"/>
      <c r="AA214" s="1141"/>
      <c r="AB214" s="1141"/>
      <c r="AC214" s="1141"/>
      <c r="AD214" s="1141"/>
      <c r="AE214" s="1141"/>
      <c r="AF214" s="1141"/>
      <c r="AG214" s="760"/>
      <c r="AH214" s="760"/>
    </row>
    <row r="215" spans="1:34" customFormat="1">
      <c r="A215" s="139"/>
      <c r="B215" s="139"/>
      <c r="C215" s="139"/>
      <c r="D215" s="139"/>
      <c r="E215" s="139"/>
      <c r="F215" s="139"/>
      <c r="G215" s="139"/>
      <c r="H215" s="139"/>
      <c r="I215" s="139"/>
      <c r="J215" s="197"/>
      <c r="K215" s="618"/>
      <c r="L215" s="618"/>
      <c r="M215" s="362"/>
      <c r="N215" s="362"/>
      <c r="O215" s="360"/>
      <c r="P215" s="360"/>
      <c r="Q215" s="360"/>
      <c r="R215" s="360"/>
      <c r="S215" s="360"/>
      <c r="T215" s="360"/>
      <c r="U215" s="1141"/>
      <c r="V215" s="1141"/>
      <c r="W215" s="1141"/>
      <c r="X215" s="1141"/>
      <c r="Y215" s="1141"/>
      <c r="Z215" s="1141"/>
      <c r="AA215" s="1141"/>
      <c r="AB215" s="1141"/>
      <c r="AC215" s="1141"/>
      <c r="AD215" s="1141"/>
      <c r="AE215" s="1141"/>
      <c r="AF215" s="1141"/>
      <c r="AG215" s="760"/>
      <c r="AH215" s="760"/>
    </row>
    <row r="216" spans="1:34" customFormat="1">
      <c r="A216" s="139"/>
      <c r="B216" s="139"/>
      <c r="C216" s="139"/>
      <c r="D216" s="139"/>
      <c r="E216" s="139"/>
      <c r="F216" s="139"/>
      <c r="G216" s="139"/>
      <c r="H216" s="139"/>
      <c r="I216" s="139"/>
      <c r="J216" s="197"/>
      <c r="K216" s="618"/>
      <c r="L216" s="618"/>
      <c r="M216" s="362"/>
      <c r="N216" s="362"/>
      <c r="O216" s="360"/>
      <c r="P216" s="360"/>
      <c r="Q216" s="360"/>
      <c r="R216" s="360"/>
      <c r="S216" s="360"/>
      <c r="T216" s="360"/>
      <c r="U216" s="1141"/>
      <c r="V216" s="1141"/>
      <c r="W216" s="1141"/>
      <c r="X216" s="1141"/>
      <c r="Y216" s="1141"/>
      <c r="Z216" s="1141"/>
      <c r="AA216" s="1141"/>
      <c r="AB216" s="1141"/>
      <c r="AC216" s="1141"/>
      <c r="AD216" s="1141"/>
      <c r="AE216" s="1141"/>
      <c r="AF216" s="1141"/>
      <c r="AG216" s="760"/>
      <c r="AH216" s="760"/>
    </row>
    <row r="217" spans="1:34" customFormat="1">
      <c r="A217" s="139"/>
      <c r="B217" s="139"/>
      <c r="C217" s="139"/>
      <c r="D217" s="139"/>
      <c r="E217" s="139"/>
      <c r="F217" s="139"/>
      <c r="G217" s="139"/>
      <c r="H217" s="139"/>
      <c r="I217" s="139"/>
      <c r="J217" s="197"/>
      <c r="K217" s="618"/>
      <c r="L217" s="618"/>
      <c r="M217" s="362"/>
      <c r="N217" s="362"/>
      <c r="O217" s="360"/>
      <c r="P217" s="360"/>
      <c r="Q217" s="360"/>
      <c r="R217" s="360"/>
      <c r="S217" s="360"/>
      <c r="T217" s="360"/>
      <c r="U217" s="1141"/>
      <c r="V217" s="1141"/>
      <c r="W217" s="1141"/>
      <c r="X217" s="1141"/>
      <c r="Y217" s="1141"/>
      <c r="Z217" s="1141"/>
      <c r="AA217" s="1141"/>
      <c r="AB217" s="1141"/>
      <c r="AC217" s="1141"/>
      <c r="AD217" s="1141"/>
      <c r="AE217" s="1141"/>
      <c r="AF217" s="1141"/>
      <c r="AG217" s="760"/>
      <c r="AH217" s="760"/>
    </row>
    <row r="218" spans="1:34" customFormat="1">
      <c r="A218" s="139"/>
      <c r="B218" s="139"/>
      <c r="C218" s="139"/>
      <c r="D218" s="139"/>
      <c r="E218" s="139"/>
      <c r="F218" s="139"/>
      <c r="G218" s="139"/>
      <c r="H218" s="139"/>
      <c r="I218" s="139"/>
      <c r="J218" s="197"/>
      <c r="K218" s="618"/>
      <c r="L218" s="618"/>
      <c r="M218" s="362"/>
      <c r="N218" s="362"/>
      <c r="O218" s="360"/>
      <c r="P218" s="360"/>
      <c r="Q218" s="360"/>
      <c r="R218" s="360"/>
      <c r="S218" s="360"/>
      <c r="T218" s="360"/>
      <c r="U218" s="1141"/>
      <c r="V218" s="1141"/>
      <c r="W218" s="1141"/>
      <c r="X218" s="1141"/>
      <c r="Y218" s="1141"/>
      <c r="Z218" s="1141"/>
      <c r="AA218" s="1141"/>
      <c r="AB218" s="1141"/>
      <c r="AC218" s="1141"/>
      <c r="AD218" s="1141"/>
      <c r="AE218" s="1141"/>
      <c r="AF218" s="1141"/>
      <c r="AG218" s="760"/>
      <c r="AH218" s="760"/>
    </row>
    <row r="219" spans="1:34" customFormat="1">
      <c r="A219" s="139"/>
      <c r="B219" s="139"/>
      <c r="C219" s="139"/>
      <c r="D219" s="139"/>
      <c r="E219" s="139"/>
      <c r="F219" s="139"/>
      <c r="G219" s="139"/>
      <c r="H219" s="139"/>
      <c r="I219" s="139"/>
      <c r="J219" s="197"/>
      <c r="K219" s="618"/>
      <c r="L219" s="618"/>
      <c r="M219" s="362"/>
      <c r="N219" s="362"/>
      <c r="O219" s="360"/>
      <c r="P219" s="360"/>
      <c r="Q219" s="360"/>
      <c r="R219" s="360"/>
      <c r="S219" s="360"/>
      <c r="T219" s="360"/>
      <c r="U219" s="1141"/>
      <c r="V219" s="1141"/>
      <c r="W219" s="1141"/>
      <c r="X219" s="1141"/>
      <c r="Y219" s="1141"/>
      <c r="Z219" s="1141"/>
      <c r="AA219" s="1141"/>
      <c r="AB219" s="1141"/>
      <c r="AC219" s="1141"/>
      <c r="AD219" s="1141"/>
      <c r="AE219" s="1141"/>
      <c r="AF219" s="1141"/>
      <c r="AG219" s="760"/>
      <c r="AH219" s="760"/>
    </row>
    <row r="220" spans="1:34" customFormat="1">
      <c r="A220" s="139"/>
      <c r="B220" s="139"/>
      <c r="C220" s="139"/>
      <c r="D220" s="139"/>
      <c r="E220" s="139"/>
      <c r="F220" s="139"/>
      <c r="G220" s="139"/>
      <c r="H220" s="139"/>
      <c r="I220" s="139"/>
      <c r="J220" s="197"/>
      <c r="K220" s="618"/>
      <c r="L220" s="618"/>
      <c r="M220" s="362"/>
      <c r="N220" s="362"/>
      <c r="O220" s="360"/>
      <c r="P220" s="360"/>
      <c r="Q220" s="360"/>
      <c r="R220" s="360"/>
      <c r="S220" s="360"/>
      <c r="T220" s="360"/>
      <c r="U220" s="1141"/>
      <c r="V220" s="1141"/>
      <c r="W220" s="1141"/>
      <c r="X220" s="1141"/>
      <c r="Y220" s="1141"/>
      <c r="Z220" s="1141"/>
      <c r="AA220" s="1141"/>
      <c r="AB220" s="1141"/>
      <c r="AC220" s="1141"/>
      <c r="AD220" s="1141"/>
      <c r="AE220" s="1141"/>
      <c r="AF220" s="1141"/>
      <c r="AG220" s="760"/>
      <c r="AH220" s="760"/>
    </row>
    <row r="221" spans="1:34" customFormat="1">
      <c r="A221" s="139"/>
      <c r="B221" s="139"/>
      <c r="C221" s="139"/>
      <c r="D221" s="139"/>
      <c r="E221" s="139"/>
      <c r="F221" s="139"/>
      <c r="G221" s="139"/>
      <c r="H221" s="139"/>
      <c r="I221" s="139"/>
      <c r="J221" s="197"/>
      <c r="K221" s="618"/>
      <c r="L221" s="618"/>
      <c r="M221" s="362"/>
      <c r="N221" s="362"/>
      <c r="O221" s="360"/>
      <c r="P221" s="360"/>
      <c r="Q221" s="360"/>
      <c r="R221" s="360"/>
      <c r="S221" s="360"/>
      <c r="T221" s="360"/>
      <c r="U221" s="1141"/>
      <c r="V221" s="1141"/>
      <c r="W221" s="1141"/>
      <c r="X221" s="1141"/>
      <c r="Y221" s="1141"/>
      <c r="Z221" s="1141"/>
      <c r="AA221" s="1141"/>
      <c r="AB221" s="1141"/>
      <c r="AC221" s="1141"/>
      <c r="AD221" s="1141"/>
      <c r="AE221" s="1141"/>
      <c r="AF221" s="1141"/>
      <c r="AG221" s="760"/>
      <c r="AH221" s="760"/>
    </row>
    <row r="222" spans="1:34" customFormat="1">
      <c r="A222" s="139"/>
      <c r="B222" s="139"/>
      <c r="C222" s="139"/>
      <c r="D222" s="139"/>
      <c r="E222" s="139"/>
      <c r="F222" s="139"/>
      <c r="G222" s="139"/>
      <c r="H222" s="139"/>
      <c r="I222" s="139"/>
      <c r="J222" s="197"/>
      <c r="K222" s="618"/>
      <c r="L222" s="618"/>
      <c r="M222" s="362"/>
      <c r="N222" s="362"/>
      <c r="O222" s="360"/>
      <c r="P222" s="360"/>
      <c r="Q222" s="360"/>
      <c r="R222" s="360"/>
      <c r="S222" s="360"/>
      <c r="T222" s="360"/>
      <c r="U222" s="1141"/>
      <c r="V222" s="1141"/>
      <c r="W222" s="1141"/>
      <c r="X222" s="1141"/>
      <c r="Y222" s="1141"/>
      <c r="Z222" s="1141"/>
      <c r="AA222" s="1141"/>
      <c r="AB222" s="1141"/>
      <c r="AC222" s="1141"/>
      <c r="AD222" s="1141"/>
      <c r="AE222" s="1141"/>
      <c r="AF222" s="1141"/>
      <c r="AG222" s="760"/>
      <c r="AH222" s="760"/>
    </row>
    <row r="223" spans="1:34" customFormat="1">
      <c r="A223" s="139"/>
      <c r="B223" s="139"/>
      <c r="C223" s="139"/>
      <c r="D223" s="139"/>
      <c r="E223" s="139"/>
      <c r="F223" s="139"/>
      <c r="G223" s="139"/>
      <c r="H223" s="139"/>
      <c r="I223" s="139"/>
      <c r="J223" s="197"/>
      <c r="K223" s="618"/>
      <c r="L223" s="618"/>
      <c r="M223" s="362"/>
      <c r="N223" s="362"/>
      <c r="O223" s="360"/>
      <c r="P223" s="360"/>
      <c r="Q223" s="360"/>
      <c r="R223" s="360"/>
      <c r="S223" s="360"/>
      <c r="T223" s="360"/>
      <c r="U223" s="1141"/>
      <c r="V223" s="1141"/>
      <c r="W223" s="1141"/>
      <c r="X223" s="1141"/>
      <c r="Y223" s="1141"/>
      <c r="Z223" s="1141"/>
      <c r="AA223" s="1141"/>
      <c r="AB223" s="1141"/>
      <c r="AC223" s="1141"/>
      <c r="AD223" s="1141"/>
      <c r="AE223" s="1141"/>
      <c r="AF223" s="1141"/>
      <c r="AG223" s="760"/>
      <c r="AH223" s="760"/>
    </row>
    <row r="224" spans="1:34" customFormat="1">
      <c r="A224" s="139"/>
      <c r="B224" s="139"/>
      <c r="C224" s="139"/>
      <c r="D224" s="139"/>
      <c r="E224" s="139"/>
      <c r="F224" s="139"/>
      <c r="G224" s="139"/>
      <c r="H224" s="139"/>
      <c r="I224" s="139"/>
      <c r="J224" s="197"/>
      <c r="K224" s="618"/>
      <c r="L224" s="618"/>
      <c r="M224" s="362"/>
      <c r="N224" s="362"/>
      <c r="O224" s="360"/>
      <c r="P224" s="360"/>
      <c r="Q224" s="360"/>
      <c r="R224" s="360"/>
      <c r="S224" s="360"/>
      <c r="T224" s="360"/>
      <c r="U224" s="1141"/>
      <c r="V224" s="1141"/>
      <c r="W224" s="1141"/>
      <c r="X224" s="1141"/>
      <c r="Y224" s="1141"/>
      <c r="Z224" s="1141"/>
      <c r="AA224" s="1141"/>
      <c r="AB224" s="1141"/>
      <c r="AC224" s="1141"/>
      <c r="AD224" s="1141"/>
      <c r="AE224" s="1141"/>
      <c r="AF224" s="1141"/>
      <c r="AG224" s="760"/>
      <c r="AH224" s="760"/>
    </row>
    <row r="225" spans="1:34" customFormat="1">
      <c r="A225" s="139"/>
      <c r="B225" s="139"/>
      <c r="C225" s="139"/>
      <c r="D225" s="139"/>
      <c r="E225" s="139"/>
      <c r="F225" s="139"/>
      <c r="G225" s="139"/>
      <c r="H225" s="139"/>
      <c r="I225" s="139"/>
      <c r="J225" s="197"/>
      <c r="K225" s="618"/>
      <c r="L225" s="618"/>
      <c r="M225" s="362"/>
      <c r="N225" s="362"/>
      <c r="O225" s="360"/>
      <c r="P225" s="360"/>
      <c r="Q225" s="360"/>
      <c r="R225" s="360"/>
      <c r="S225" s="360"/>
      <c r="T225" s="360"/>
      <c r="U225" s="1141"/>
      <c r="V225" s="1141"/>
      <c r="W225" s="1141"/>
      <c r="X225" s="1141"/>
      <c r="Y225" s="1141"/>
      <c r="Z225" s="1141"/>
      <c r="AA225" s="1141"/>
      <c r="AB225" s="1141"/>
      <c r="AC225" s="1141"/>
      <c r="AD225" s="1141"/>
      <c r="AE225" s="1141"/>
      <c r="AF225" s="1141"/>
      <c r="AG225" s="760"/>
      <c r="AH225" s="760"/>
    </row>
    <row r="226" spans="1:34" customFormat="1">
      <c r="A226" s="139"/>
      <c r="B226" s="139"/>
      <c r="C226" s="139"/>
      <c r="D226" s="139"/>
      <c r="E226" s="139"/>
      <c r="F226" s="139"/>
      <c r="G226" s="139"/>
      <c r="H226" s="139"/>
      <c r="I226" s="139"/>
      <c r="J226" s="197"/>
      <c r="K226" s="618"/>
      <c r="L226" s="618"/>
      <c r="M226" s="362"/>
      <c r="N226" s="362"/>
      <c r="O226" s="360"/>
      <c r="P226" s="360"/>
      <c r="Q226" s="360"/>
      <c r="R226" s="360"/>
      <c r="S226" s="360"/>
      <c r="T226" s="360"/>
      <c r="U226" s="1141"/>
      <c r="V226" s="1141"/>
      <c r="W226" s="1141"/>
      <c r="X226" s="1141"/>
      <c r="Y226" s="1141"/>
      <c r="Z226" s="1141"/>
      <c r="AA226" s="1141"/>
      <c r="AB226" s="1141"/>
      <c r="AC226" s="1141"/>
      <c r="AD226" s="1141"/>
      <c r="AE226" s="1141"/>
      <c r="AF226" s="1141"/>
      <c r="AG226" s="760"/>
      <c r="AH226" s="760"/>
    </row>
    <row r="227" spans="1:34" customFormat="1">
      <c r="A227" s="139"/>
      <c r="B227" s="139"/>
      <c r="C227" s="139"/>
      <c r="D227" s="139"/>
      <c r="E227" s="139"/>
      <c r="F227" s="139"/>
      <c r="G227" s="139"/>
      <c r="H227" s="139"/>
      <c r="I227" s="139"/>
      <c r="J227" s="197"/>
      <c r="K227" s="618"/>
      <c r="L227" s="618"/>
      <c r="M227" s="362"/>
      <c r="N227" s="362"/>
      <c r="O227" s="360"/>
      <c r="P227" s="360"/>
      <c r="Q227" s="360"/>
      <c r="R227" s="360"/>
      <c r="S227" s="360"/>
      <c r="T227" s="360"/>
      <c r="U227" s="1141"/>
      <c r="V227" s="1141"/>
      <c r="W227" s="1141"/>
      <c r="X227" s="1141"/>
      <c r="Y227" s="1141"/>
      <c r="Z227" s="1141"/>
      <c r="AA227" s="1141"/>
      <c r="AB227" s="1141"/>
      <c r="AC227" s="1141"/>
      <c r="AD227" s="1141"/>
      <c r="AE227" s="1141"/>
      <c r="AF227" s="1141"/>
      <c r="AG227" s="760"/>
      <c r="AH227" s="760"/>
    </row>
    <row r="228" spans="1:34" customFormat="1">
      <c r="A228" s="139"/>
      <c r="B228" s="139"/>
      <c r="C228" s="139"/>
      <c r="D228" s="139"/>
      <c r="E228" s="139"/>
      <c r="F228" s="139"/>
      <c r="G228" s="139"/>
      <c r="H228" s="139"/>
      <c r="I228" s="139"/>
      <c r="J228" s="197"/>
      <c r="K228" s="618"/>
      <c r="L228" s="618"/>
      <c r="M228" s="362"/>
      <c r="N228" s="362"/>
      <c r="O228" s="360"/>
      <c r="P228" s="360"/>
      <c r="Q228" s="360"/>
      <c r="R228" s="360"/>
      <c r="S228" s="360"/>
      <c r="T228" s="360"/>
      <c r="U228" s="1141"/>
      <c r="V228" s="1141"/>
      <c r="W228" s="1141"/>
      <c r="X228" s="1141"/>
      <c r="Y228" s="1141"/>
      <c r="Z228" s="1141"/>
      <c r="AA228" s="1141"/>
      <c r="AB228" s="1141"/>
      <c r="AC228" s="1141"/>
      <c r="AD228" s="1141"/>
      <c r="AE228" s="1141"/>
      <c r="AF228" s="1141"/>
      <c r="AG228" s="760"/>
      <c r="AH228" s="760"/>
    </row>
    <row r="229" spans="1:34" customFormat="1">
      <c r="A229" s="139"/>
      <c r="B229" s="139"/>
      <c r="C229" s="139"/>
      <c r="D229" s="139"/>
      <c r="E229" s="139"/>
      <c r="F229" s="139"/>
      <c r="G229" s="139"/>
      <c r="H229" s="139"/>
      <c r="I229" s="139"/>
      <c r="J229" s="197"/>
      <c r="K229" s="618"/>
      <c r="L229" s="618"/>
      <c r="M229" s="362"/>
      <c r="N229" s="362"/>
      <c r="O229" s="360"/>
      <c r="P229" s="360"/>
      <c r="Q229" s="360"/>
      <c r="R229" s="360"/>
      <c r="S229" s="360"/>
      <c r="T229" s="360"/>
      <c r="U229" s="1141"/>
      <c r="V229" s="1141"/>
      <c r="W229" s="1141"/>
      <c r="X229" s="1141"/>
      <c r="Y229" s="1141"/>
      <c r="Z229" s="1141"/>
      <c r="AA229" s="1141"/>
      <c r="AB229" s="1141"/>
      <c r="AC229" s="1141"/>
      <c r="AD229" s="1141"/>
      <c r="AE229" s="1141"/>
      <c r="AF229" s="1141"/>
      <c r="AG229" s="760"/>
      <c r="AH229" s="760"/>
    </row>
    <row r="230" spans="1:34" customFormat="1">
      <c r="A230" s="139"/>
      <c r="B230" s="139"/>
      <c r="C230" s="139"/>
      <c r="D230" s="139"/>
      <c r="E230" s="139"/>
      <c r="F230" s="139"/>
      <c r="G230" s="139"/>
      <c r="H230" s="139"/>
      <c r="I230" s="139"/>
      <c r="J230" s="197"/>
      <c r="K230" s="618"/>
      <c r="L230" s="618"/>
      <c r="M230" s="362"/>
      <c r="N230" s="362"/>
      <c r="O230" s="360"/>
      <c r="P230" s="360"/>
      <c r="Q230" s="360"/>
      <c r="R230" s="360"/>
      <c r="S230" s="360"/>
      <c r="T230" s="360"/>
      <c r="U230" s="1141"/>
      <c r="V230" s="1141"/>
      <c r="W230" s="1141"/>
      <c r="X230" s="1141"/>
      <c r="Y230" s="1141"/>
      <c r="Z230" s="1141"/>
      <c r="AA230" s="1141"/>
      <c r="AB230" s="1141"/>
      <c r="AC230" s="1141"/>
      <c r="AD230" s="1141"/>
      <c r="AE230" s="1141"/>
      <c r="AF230" s="1141"/>
      <c r="AG230" s="760"/>
      <c r="AH230" s="760"/>
    </row>
    <row r="231" spans="1:34" customFormat="1">
      <c r="A231" s="139"/>
      <c r="B231" s="139"/>
      <c r="C231" s="139"/>
      <c r="D231" s="139"/>
      <c r="E231" s="139"/>
      <c r="F231" s="139"/>
      <c r="G231" s="139"/>
      <c r="H231" s="139"/>
      <c r="I231" s="139"/>
      <c r="J231" s="197"/>
      <c r="K231" s="618"/>
      <c r="L231" s="618"/>
      <c r="M231" s="362"/>
      <c r="N231" s="362"/>
      <c r="O231" s="360"/>
      <c r="P231" s="360"/>
      <c r="Q231" s="360"/>
      <c r="R231" s="360"/>
      <c r="S231" s="360"/>
      <c r="T231" s="360"/>
      <c r="U231" s="1141"/>
      <c r="V231" s="1141"/>
      <c r="W231" s="1141"/>
      <c r="X231" s="1141"/>
      <c r="Y231" s="1141"/>
      <c r="Z231" s="1141"/>
      <c r="AA231" s="1141"/>
      <c r="AB231" s="1141"/>
      <c r="AC231" s="1141"/>
      <c r="AD231" s="1141"/>
      <c r="AE231" s="1141"/>
      <c r="AF231" s="1141"/>
      <c r="AG231" s="760"/>
      <c r="AH231" s="760"/>
    </row>
    <row r="232" spans="1:34" customFormat="1">
      <c r="A232" s="139"/>
      <c r="B232" s="139"/>
      <c r="C232" s="139"/>
      <c r="D232" s="139"/>
      <c r="E232" s="139"/>
      <c r="F232" s="139"/>
      <c r="G232" s="139"/>
      <c r="H232" s="139"/>
      <c r="I232" s="139"/>
      <c r="J232" s="197"/>
      <c r="K232" s="618"/>
      <c r="L232" s="618"/>
      <c r="M232" s="362"/>
      <c r="N232" s="362"/>
      <c r="O232" s="360"/>
      <c r="P232" s="360"/>
      <c r="Q232" s="360"/>
      <c r="R232" s="360"/>
      <c r="S232" s="360"/>
      <c r="T232" s="360"/>
      <c r="U232" s="1141"/>
      <c r="V232" s="1141"/>
      <c r="W232" s="1141"/>
      <c r="X232" s="1141"/>
      <c r="Y232" s="1141"/>
      <c r="Z232" s="1141"/>
      <c r="AA232" s="1141"/>
      <c r="AB232" s="1141"/>
      <c r="AC232" s="1141"/>
      <c r="AD232" s="1141"/>
      <c r="AE232" s="1141"/>
      <c r="AF232" s="1141"/>
      <c r="AG232" s="760"/>
      <c r="AH232" s="760"/>
    </row>
    <row r="233" spans="1:34" customFormat="1">
      <c r="A233" s="139"/>
      <c r="B233" s="139"/>
      <c r="C233" s="139"/>
      <c r="D233" s="139"/>
      <c r="E233" s="139"/>
      <c r="F233" s="139"/>
      <c r="G233" s="139"/>
      <c r="H233" s="139"/>
      <c r="I233" s="139"/>
      <c r="J233" s="197"/>
      <c r="K233" s="618"/>
      <c r="L233" s="618"/>
      <c r="M233" s="362"/>
      <c r="N233" s="362"/>
      <c r="O233" s="360"/>
      <c r="P233" s="360"/>
      <c r="Q233" s="360"/>
      <c r="R233" s="360"/>
      <c r="S233" s="360"/>
      <c r="T233" s="360"/>
      <c r="U233" s="1141"/>
      <c r="V233" s="1141"/>
      <c r="W233" s="1141"/>
      <c r="X233" s="1141"/>
      <c r="Y233" s="1141"/>
      <c r="Z233" s="1141"/>
      <c r="AA233" s="1141"/>
      <c r="AB233" s="1141"/>
      <c r="AC233" s="1141"/>
      <c r="AD233" s="1141"/>
      <c r="AE233" s="1141"/>
      <c r="AF233" s="1141"/>
      <c r="AG233" s="760"/>
      <c r="AH233" s="760"/>
    </row>
    <row r="234" spans="1:34" customFormat="1">
      <c r="A234" s="139"/>
      <c r="B234" s="139"/>
      <c r="C234" s="139"/>
      <c r="D234" s="139"/>
      <c r="E234" s="139"/>
      <c r="F234" s="139"/>
      <c r="G234" s="139"/>
      <c r="H234" s="139"/>
      <c r="I234" s="139"/>
      <c r="J234" s="197"/>
      <c r="K234" s="618"/>
      <c r="L234" s="618"/>
      <c r="M234" s="362"/>
      <c r="N234" s="362"/>
      <c r="O234" s="360"/>
      <c r="P234" s="360"/>
      <c r="Q234" s="360"/>
      <c r="R234" s="360"/>
      <c r="S234" s="360"/>
      <c r="T234" s="360"/>
      <c r="U234" s="1141"/>
      <c r="V234" s="1141"/>
      <c r="W234" s="1141"/>
      <c r="X234" s="1141"/>
      <c r="Y234" s="1141"/>
      <c r="Z234" s="1141"/>
      <c r="AA234" s="1141"/>
      <c r="AB234" s="1141"/>
      <c r="AC234" s="1141"/>
      <c r="AD234" s="1141"/>
      <c r="AE234" s="1141"/>
      <c r="AF234" s="1141"/>
      <c r="AG234" s="760"/>
      <c r="AH234" s="760"/>
    </row>
    <row r="235" spans="1:34" customFormat="1">
      <c r="A235" s="139"/>
      <c r="B235" s="139"/>
      <c r="C235" s="139"/>
      <c r="D235" s="139"/>
      <c r="E235" s="139"/>
      <c r="F235" s="139"/>
      <c r="G235" s="139"/>
      <c r="H235" s="139"/>
      <c r="I235" s="139"/>
      <c r="J235" s="197"/>
      <c r="K235" s="618"/>
      <c r="L235" s="618"/>
      <c r="M235" s="362"/>
      <c r="N235" s="362"/>
      <c r="O235" s="360"/>
      <c r="P235" s="360"/>
      <c r="Q235" s="360"/>
      <c r="R235" s="360"/>
      <c r="S235" s="360"/>
      <c r="T235" s="360"/>
      <c r="U235" s="1141"/>
      <c r="V235" s="1141"/>
      <c r="W235" s="1141"/>
      <c r="X235" s="1141"/>
      <c r="Y235" s="1141"/>
      <c r="Z235" s="1141"/>
      <c r="AA235" s="1141"/>
      <c r="AB235" s="1141"/>
      <c r="AC235" s="1141"/>
      <c r="AD235" s="1141"/>
      <c r="AE235" s="1141"/>
      <c r="AF235" s="1141"/>
      <c r="AG235" s="760"/>
      <c r="AH235" s="760"/>
    </row>
    <row r="236" spans="1:34" customFormat="1">
      <c r="A236" s="139"/>
      <c r="B236" s="139"/>
      <c r="C236" s="139"/>
      <c r="D236" s="139"/>
      <c r="E236" s="139"/>
      <c r="F236" s="139"/>
      <c r="G236" s="139"/>
      <c r="H236" s="139"/>
      <c r="I236" s="139"/>
      <c r="J236" s="197"/>
      <c r="K236" s="618"/>
      <c r="L236" s="618"/>
      <c r="M236" s="362"/>
      <c r="N236" s="362"/>
      <c r="O236" s="360"/>
      <c r="P236" s="360"/>
      <c r="Q236" s="360"/>
      <c r="R236" s="360"/>
      <c r="S236" s="360"/>
      <c r="T236" s="360"/>
      <c r="U236" s="1141"/>
      <c r="V236" s="1141"/>
      <c r="W236" s="1141"/>
      <c r="X236" s="1141"/>
      <c r="Y236" s="1141"/>
      <c r="Z236" s="1141"/>
      <c r="AA236" s="1141"/>
      <c r="AB236" s="1141"/>
      <c r="AC236" s="1141"/>
      <c r="AD236" s="1141"/>
      <c r="AE236" s="1141"/>
      <c r="AF236" s="1141"/>
      <c r="AG236" s="760"/>
      <c r="AH236" s="760"/>
    </row>
    <row r="237" spans="1:34" customFormat="1">
      <c r="A237" s="139"/>
      <c r="B237" s="139"/>
      <c r="C237" s="139"/>
      <c r="D237" s="139"/>
      <c r="E237" s="139"/>
      <c r="F237" s="139"/>
      <c r="G237" s="139"/>
      <c r="H237" s="139"/>
      <c r="I237" s="139"/>
      <c r="J237" s="197"/>
      <c r="K237" s="618"/>
      <c r="L237" s="618"/>
      <c r="M237" s="362"/>
      <c r="N237" s="362"/>
      <c r="O237" s="360"/>
      <c r="P237" s="360"/>
      <c r="Q237" s="360"/>
      <c r="R237" s="360"/>
      <c r="S237" s="360"/>
      <c r="T237" s="360"/>
      <c r="U237" s="1141"/>
      <c r="V237" s="1141"/>
      <c r="W237" s="1141"/>
      <c r="X237" s="1141"/>
      <c r="Y237" s="1141"/>
      <c r="Z237" s="1141"/>
      <c r="AA237" s="1141"/>
      <c r="AB237" s="1141"/>
      <c r="AC237" s="1141"/>
      <c r="AD237" s="1141"/>
      <c r="AE237" s="1141"/>
      <c r="AF237" s="1141"/>
      <c r="AG237" s="760"/>
      <c r="AH237" s="760"/>
    </row>
    <row r="238" spans="1:34" customFormat="1">
      <c r="A238" s="139"/>
      <c r="B238" s="139"/>
      <c r="C238" s="139"/>
      <c r="D238" s="139"/>
      <c r="E238" s="139"/>
      <c r="F238" s="139"/>
      <c r="G238" s="139"/>
      <c r="H238" s="139"/>
      <c r="I238" s="139"/>
      <c r="J238" s="197"/>
      <c r="K238" s="618"/>
      <c r="L238" s="618"/>
      <c r="M238" s="362"/>
      <c r="N238" s="362"/>
      <c r="O238" s="360"/>
      <c r="P238" s="360"/>
      <c r="Q238" s="360"/>
      <c r="R238" s="360"/>
      <c r="S238" s="360"/>
      <c r="T238" s="360"/>
      <c r="U238" s="1141"/>
      <c r="V238" s="1141"/>
      <c r="W238" s="1141"/>
      <c r="X238" s="1141"/>
      <c r="Y238" s="1141"/>
      <c r="Z238" s="1141"/>
      <c r="AA238" s="1141"/>
      <c r="AB238" s="1141"/>
      <c r="AC238" s="1141"/>
      <c r="AD238" s="1141"/>
      <c r="AE238" s="1141"/>
      <c r="AF238" s="1141"/>
      <c r="AG238" s="760"/>
      <c r="AH238" s="760"/>
    </row>
    <row r="239" spans="1:34" customFormat="1">
      <c r="A239" s="139"/>
      <c r="B239" s="139"/>
      <c r="C239" s="139"/>
      <c r="D239" s="139"/>
      <c r="E239" s="139"/>
      <c r="F239" s="139"/>
      <c r="G239" s="139"/>
      <c r="H239" s="139"/>
      <c r="I239" s="139"/>
      <c r="J239" s="197"/>
      <c r="K239" s="618"/>
      <c r="L239" s="618"/>
      <c r="M239" s="362"/>
      <c r="N239" s="362"/>
      <c r="O239" s="360"/>
      <c r="P239" s="360"/>
      <c r="Q239" s="360"/>
      <c r="R239" s="360"/>
      <c r="S239" s="360"/>
      <c r="T239" s="360"/>
      <c r="U239" s="1141"/>
      <c r="V239" s="1141"/>
      <c r="W239" s="1141"/>
      <c r="X239" s="1141"/>
      <c r="Y239" s="1141"/>
      <c r="Z239" s="1141"/>
      <c r="AA239" s="1141"/>
      <c r="AB239" s="1141"/>
      <c r="AC239" s="1141"/>
      <c r="AD239" s="1141"/>
      <c r="AE239" s="1141"/>
      <c r="AF239" s="1141"/>
      <c r="AG239" s="760"/>
      <c r="AH239" s="760"/>
    </row>
    <row r="240" spans="1:34" customFormat="1">
      <c r="A240" s="139"/>
      <c r="B240" s="139"/>
      <c r="C240" s="139"/>
      <c r="D240" s="139"/>
      <c r="E240" s="139"/>
      <c r="F240" s="139"/>
      <c r="G240" s="139"/>
      <c r="H240" s="139"/>
      <c r="I240" s="139"/>
      <c r="J240" s="197"/>
      <c r="K240" s="618"/>
      <c r="L240" s="618"/>
      <c r="M240" s="362"/>
      <c r="N240" s="362"/>
      <c r="O240" s="360"/>
      <c r="P240" s="360"/>
      <c r="Q240" s="360"/>
      <c r="R240" s="360"/>
      <c r="S240" s="360"/>
      <c r="T240" s="360"/>
      <c r="U240" s="1141"/>
      <c r="V240" s="1141"/>
      <c r="W240" s="1141"/>
      <c r="X240" s="1141"/>
      <c r="Y240" s="1141"/>
      <c r="Z240" s="1141"/>
      <c r="AA240" s="1141"/>
      <c r="AB240" s="1141"/>
      <c r="AC240" s="1141"/>
      <c r="AD240" s="1141"/>
      <c r="AE240" s="1141"/>
      <c r="AF240" s="1141"/>
      <c r="AG240" s="760"/>
      <c r="AH240" s="760"/>
    </row>
    <row r="241" spans="1:34" customFormat="1">
      <c r="A241" s="139"/>
      <c r="B241" s="139"/>
      <c r="C241" s="139"/>
      <c r="D241" s="139"/>
      <c r="E241" s="139"/>
      <c r="F241" s="139"/>
      <c r="G241" s="139"/>
      <c r="H241" s="139"/>
      <c r="I241" s="139"/>
      <c r="J241" s="197"/>
      <c r="K241" s="618"/>
      <c r="L241" s="618"/>
      <c r="M241" s="362"/>
      <c r="N241" s="362"/>
      <c r="O241" s="360"/>
      <c r="P241" s="360"/>
      <c r="Q241" s="360"/>
      <c r="R241" s="360"/>
      <c r="S241" s="360"/>
      <c r="T241" s="360"/>
      <c r="U241" s="1141"/>
      <c r="V241" s="1141"/>
      <c r="W241" s="1141"/>
      <c r="X241" s="1141"/>
      <c r="Y241" s="1141"/>
      <c r="Z241" s="1141"/>
      <c r="AA241" s="1141"/>
      <c r="AB241" s="1141"/>
      <c r="AC241" s="1141"/>
      <c r="AD241" s="1141"/>
      <c r="AE241" s="1141"/>
      <c r="AF241" s="1141"/>
      <c r="AG241" s="760"/>
      <c r="AH241" s="760"/>
    </row>
    <row r="242" spans="1:34" customFormat="1">
      <c r="A242" s="139"/>
      <c r="B242" s="139"/>
      <c r="C242" s="139"/>
      <c r="D242" s="139"/>
      <c r="E242" s="139"/>
      <c r="F242" s="139"/>
      <c r="G242" s="139"/>
      <c r="H242" s="139"/>
      <c r="I242" s="139"/>
      <c r="J242" s="197"/>
      <c r="K242" s="618"/>
      <c r="L242" s="618"/>
      <c r="M242" s="362"/>
      <c r="N242" s="362"/>
      <c r="O242" s="360"/>
      <c r="P242" s="360"/>
      <c r="Q242" s="360"/>
      <c r="R242" s="360"/>
      <c r="S242" s="360"/>
      <c r="T242" s="360"/>
      <c r="U242" s="1141"/>
      <c r="V242" s="1141"/>
      <c r="W242" s="1141"/>
      <c r="X242" s="1141"/>
      <c r="Y242" s="1141"/>
      <c r="Z242" s="1141"/>
      <c r="AA242" s="1141"/>
      <c r="AB242" s="1141"/>
      <c r="AC242" s="1141"/>
      <c r="AD242" s="1141"/>
      <c r="AE242" s="1141"/>
      <c r="AF242" s="1141"/>
      <c r="AG242" s="760"/>
      <c r="AH242" s="760"/>
    </row>
    <row r="243" spans="1:34" customFormat="1">
      <c r="A243" s="139"/>
      <c r="B243" s="139"/>
      <c r="C243" s="139"/>
      <c r="D243" s="139"/>
      <c r="E243" s="139"/>
      <c r="F243" s="139"/>
      <c r="G243" s="139"/>
      <c r="H243" s="139"/>
      <c r="I243" s="139"/>
      <c r="J243" s="197"/>
      <c r="K243" s="618"/>
      <c r="L243" s="618"/>
      <c r="M243" s="362"/>
      <c r="N243" s="362"/>
      <c r="O243" s="360"/>
      <c r="P243" s="360"/>
      <c r="Q243" s="360"/>
      <c r="R243" s="360"/>
      <c r="S243" s="360"/>
      <c r="T243" s="360"/>
      <c r="U243" s="1141"/>
      <c r="V243" s="1141"/>
      <c r="W243" s="1141"/>
      <c r="X243" s="1141"/>
      <c r="Y243" s="1141"/>
      <c r="Z243" s="1141"/>
      <c r="AA243" s="1141"/>
      <c r="AB243" s="1141"/>
      <c r="AC243" s="1141"/>
      <c r="AD243" s="1141"/>
      <c r="AE243" s="1141"/>
      <c r="AF243" s="1141"/>
      <c r="AG243" s="760"/>
      <c r="AH243" s="760"/>
    </row>
    <row r="244" spans="1:34" customFormat="1">
      <c r="A244" s="139"/>
      <c r="B244" s="139"/>
      <c r="C244" s="139"/>
      <c r="D244" s="139"/>
      <c r="E244" s="139"/>
      <c r="F244" s="139"/>
      <c r="G244" s="139"/>
      <c r="H244" s="139"/>
      <c r="I244" s="139"/>
      <c r="J244" s="197"/>
      <c r="K244" s="618"/>
      <c r="L244" s="618"/>
      <c r="M244" s="362"/>
      <c r="N244" s="362"/>
      <c r="O244" s="360"/>
      <c r="P244" s="360"/>
      <c r="Q244" s="360"/>
      <c r="R244" s="360"/>
      <c r="S244" s="360"/>
      <c r="T244" s="360"/>
      <c r="U244" s="1141"/>
      <c r="V244" s="1141"/>
      <c r="W244" s="1141"/>
      <c r="X244" s="1141"/>
      <c r="Y244" s="1141"/>
      <c r="Z244" s="1141"/>
      <c r="AA244" s="1141"/>
      <c r="AB244" s="1141"/>
      <c r="AC244" s="1141"/>
      <c r="AD244" s="1141"/>
      <c r="AE244" s="1141"/>
      <c r="AF244" s="1141"/>
      <c r="AG244" s="760"/>
      <c r="AH244" s="760"/>
    </row>
    <row r="245" spans="1:34" customFormat="1">
      <c r="A245" s="139"/>
      <c r="B245" s="139"/>
      <c r="C245" s="139"/>
      <c r="D245" s="139"/>
      <c r="E245" s="139"/>
      <c r="F245" s="139"/>
      <c r="G245" s="139"/>
      <c r="H245" s="139"/>
      <c r="I245" s="139"/>
      <c r="J245" s="197"/>
      <c r="K245" s="618"/>
      <c r="L245" s="618"/>
      <c r="M245" s="362"/>
      <c r="N245" s="362"/>
      <c r="O245" s="360"/>
      <c r="P245" s="360"/>
      <c r="Q245" s="360"/>
      <c r="R245" s="360"/>
      <c r="S245" s="360"/>
      <c r="T245" s="360"/>
      <c r="U245" s="1141"/>
      <c r="V245" s="1141"/>
      <c r="W245" s="1141"/>
      <c r="X245" s="1141"/>
      <c r="Y245" s="1141"/>
      <c r="Z245" s="1141"/>
      <c r="AA245" s="1141"/>
      <c r="AB245" s="1141"/>
      <c r="AC245" s="1141"/>
      <c r="AD245" s="1141"/>
      <c r="AE245" s="1141"/>
      <c r="AF245" s="1141"/>
      <c r="AG245" s="760"/>
      <c r="AH245" s="760"/>
    </row>
    <row r="246" spans="1:34" customFormat="1">
      <c r="A246" s="139"/>
      <c r="B246" s="139"/>
      <c r="C246" s="139"/>
      <c r="D246" s="139"/>
      <c r="E246" s="139"/>
      <c r="F246" s="139"/>
      <c r="G246" s="139"/>
      <c r="H246" s="139"/>
      <c r="I246" s="139"/>
      <c r="J246" s="197"/>
      <c r="K246" s="618"/>
      <c r="L246" s="618"/>
      <c r="M246" s="362"/>
      <c r="N246" s="362"/>
      <c r="O246" s="360"/>
      <c r="P246" s="360"/>
      <c r="Q246" s="360"/>
      <c r="R246" s="360"/>
      <c r="S246" s="360"/>
      <c r="T246" s="360"/>
      <c r="U246" s="1141"/>
      <c r="V246" s="1141"/>
      <c r="W246" s="1141"/>
      <c r="X246" s="1141"/>
      <c r="Y246" s="1141"/>
      <c r="Z246" s="1141"/>
      <c r="AA246" s="1141"/>
      <c r="AB246" s="1141"/>
      <c r="AC246" s="1141"/>
      <c r="AD246" s="1141"/>
      <c r="AE246" s="1141"/>
      <c r="AF246" s="1141"/>
      <c r="AG246" s="760"/>
      <c r="AH246" s="760"/>
    </row>
    <row r="247" spans="1:34" customFormat="1">
      <c r="A247" s="139"/>
      <c r="B247" s="139"/>
      <c r="C247" s="139"/>
      <c r="D247" s="139"/>
      <c r="E247" s="139"/>
      <c r="F247" s="139"/>
      <c r="G247" s="139"/>
      <c r="H247" s="139"/>
      <c r="I247" s="139"/>
      <c r="J247" s="197"/>
      <c r="K247" s="618"/>
      <c r="L247" s="618"/>
      <c r="M247" s="362"/>
      <c r="N247" s="362"/>
      <c r="O247" s="360"/>
      <c r="P247" s="360"/>
      <c r="Q247" s="360"/>
      <c r="R247" s="360"/>
      <c r="S247" s="360"/>
      <c r="T247" s="360"/>
      <c r="U247" s="1141"/>
      <c r="V247" s="1141"/>
      <c r="W247" s="1141"/>
      <c r="X247" s="1141"/>
      <c r="Y247" s="1141"/>
      <c r="Z247" s="1141"/>
      <c r="AA247" s="1141"/>
      <c r="AB247" s="1141"/>
      <c r="AC247" s="1141"/>
      <c r="AD247" s="1141"/>
      <c r="AE247" s="1141"/>
      <c r="AF247" s="1141"/>
      <c r="AG247" s="760"/>
      <c r="AH247" s="760"/>
    </row>
    <row r="248" spans="1:34" customFormat="1">
      <c r="A248" s="139"/>
      <c r="B248" s="139"/>
      <c r="C248" s="139"/>
      <c r="D248" s="139"/>
      <c r="E248" s="139"/>
      <c r="F248" s="139"/>
      <c r="G248" s="139"/>
      <c r="H248" s="139"/>
      <c r="I248" s="139"/>
      <c r="J248" s="197"/>
      <c r="K248" s="618"/>
      <c r="L248" s="618"/>
      <c r="M248" s="362"/>
      <c r="N248" s="362"/>
      <c r="O248" s="360"/>
      <c r="P248" s="360"/>
      <c r="Q248" s="360"/>
      <c r="R248" s="360"/>
      <c r="S248" s="360"/>
      <c r="T248" s="360"/>
      <c r="U248" s="1141"/>
      <c r="V248" s="1141"/>
      <c r="W248" s="1141"/>
      <c r="X248" s="1141"/>
      <c r="Y248" s="1141"/>
      <c r="Z248" s="1141"/>
      <c r="AA248" s="1141"/>
      <c r="AB248" s="1141"/>
      <c r="AC248" s="1141"/>
      <c r="AD248" s="1141"/>
      <c r="AE248" s="1141"/>
      <c r="AF248" s="1141"/>
      <c r="AG248" s="760"/>
      <c r="AH248" s="760"/>
    </row>
    <row r="249" spans="1:34" customFormat="1">
      <c r="A249" s="139"/>
      <c r="B249" s="139"/>
      <c r="C249" s="139"/>
      <c r="D249" s="139"/>
      <c r="E249" s="139"/>
      <c r="F249" s="139"/>
      <c r="G249" s="139"/>
      <c r="H249" s="139"/>
      <c r="I249" s="139"/>
      <c r="J249" s="197"/>
      <c r="K249" s="618"/>
      <c r="L249" s="618"/>
      <c r="M249" s="362"/>
      <c r="N249" s="362"/>
      <c r="O249" s="360"/>
      <c r="P249" s="360"/>
      <c r="Q249" s="360"/>
      <c r="R249" s="360"/>
      <c r="S249" s="360"/>
      <c r="T249" s="360"/>
      <c r="U249" s="1141"/>
      <c r="V249" s="1141"/>
      <c r="W249" s="1141"/>
      <c r="X249" s="1141"/>
      <c r="Y249" s="1141"/>
      <c r="Z249" s="1141"/>
      <c r="AA249" s="1141"/>
      <c r="AB249" s="1141"/>
      <c r="AC249" s="1141"/>
      <c r="AD249" s="1141"/>
      <c r="AE249" s="1141"/>
      <c r="AF249" s="1141"/>
      <c r="AG249" s="760"/>
      <c r="AH249" s="760"/>
    </row>
    <row r="250" spans="1:34" customFormat="1">
      <c r="A250" s="139"/>
      <c r="B250" s="139"/>
      <c r="C250" s="139"/>
      <c r="D250" s="139"/>
      <c r="E250" s="139"/>
      <c r="F250" s="139"/>
      <c r="G250" s="139"/>
      <c r="H250" s="139"/>
      <c r="I250" s="139"/>
      <c r="J250" s="197"/>
      <c r="K250" s="618"/>
      <c r="L250" s="618"/>
      <c r="M250" s="362"/>
      <c r="N250" s="362"/>
      <c r="O250" s="360"/>
      <c r="P250" s="360"/>
      <c r="Q250" s="360"/>
      <c r="R250" s="360"/>
      <c r="S250" s="360"/>
      <c r="T250" s="360"/>
      <c r="U250" s="1141"/>
      <c r="V250" s="1141"/>
      <c r="W250" s="1141"/>
      <c r="X250" s="1141"/>
      <c r="Y250" s="1141"/>
      <c r="Z250" s="1141"/>
      <c r="AA250" s="1141"/>
      <c r="AB250" s="1141"/>
      <c r="AC250" s="1141"/>
      <c r="AD250" s="1141"/>
      <c r="AE250" s="1141"/>
      <c r="AF250" s="1141"/>
      <c r="AG250" s="760"/>
      <c r="AH250" s="760"/>
    </row>
    <row r="251" spans="1:34" customFormat="1">
      <c r="A251" s="139"/>
      <c r="B251" s="139"/>
      <c r="C251" s="139"/>
      <c r="D251" s="139"/>
      <c r="E251" s="139"/>
      <c r="F251" s="139"/>
      <c r="G251" s="139"/>
      <c r="H251" s="139"/>
      <c r="I251" s="139"/>
      <c r="J251" s="197"/>
      <c r="K251" s="618"/>
      <c r="L251" s="618"/>
      <c r="M251" s="362"/>
      <c r="N251" s="362"/>
      <c r="O251" s="360"/>
      <c r="P251" s="360"/>
      <c r="Q251" s="360"/>
      <c r="R251" s="360"/>
      <c r="S251" s="360"/>
      <c r="T251" s="360"/>
      <c r="U251" s="1141"/>
      <c r="V251" s="1141"/>
      <c r="W251" s="1141"/>
      <c r="X251" s="1141"/>
      <c r="Y251" s="1141"/>
      <c r="Z251" s="1141"/>
      <c r="AA251" s="1141"/>
      <c r="AB251" s="1141"/>
      <c r="AC251" s="1141"/>
      <c r="AD251" s="1141"/>
      <c r="AE251" s="1141"/>
      <c r="AF251" s="1141"/>
      <c r="AG251" s="760"/>
      <c r="AH251" s="760"/>
    </row>
    <row r="252" spans="1:34" customFormat="1">
      <c r="A252" s="139"/>
      <c r="B252" s="139"/>
      <c r="C252" s="139"/>
      <c r="D252" s="139"/>
      <c r="E252" s="139"/>
      <c r="F252" s="139"/>
      <c r="G252" s="139"/>
      <c r="H252" s="139"/>
      <c r="I252" s="139"/>
      <c r="J252" s="197"/>
      <c r="K252" s="618"/>
      <c r="L252" s="618"/>
      <c r="M252" s="362"/>
      <c r="N252" s="362"/>
      <c r="O252" s="360"/>
      <c r="P252" s="360"/>
      <c r="Q252" s="360"/>
      <c r="R252" s="360"/>
      <c r="S252" s="360"/>
      <c r="T252" s="360"/>
      <c r="U252" s="1141"/>
      <c r="V252" s="1141"/>
      <c r="W252" s="1141"/>
      <c r="X252" s="1141"/>
      <c r="Y252" s="1141"/>
      <c r="Z252" s="1141"/>
      <c r="AA252" s="1141"/>
      <c r="AB252" s="1141"/>
      <c r="AC252" s="1141"/>
      <c r="AD252" s="1141"/>
      <c r="AE252" s="1141"/>
      <c r="AF252" s="1141"/>
      <c r="AG252" s="760"/>
      <c r="AH252" s="760"/>
    </row>
    <row r="253" spans="1:34" customFormat="1">
      <c r="A253" s="139"/>
      <c r="B253" s="139"/>
      <c r="C253" s="139"/>
      <c r="D253" s="139"/>
      <c r="E253" s="139"/>
      <c r="F253" s="139"/>
      <c r="G253" s="139"/>
      <c r="H253" s="139"/>
      <c r="I253" s="139"/>
      <c r="J253" s="197"/>
      <c r="K253" s="618"/>
      <c r="L253" s="618"/>
      <c r="M253" s="362"/>
      <c r="N253" s="362"/>
      <c r="O253" s="360"/>
      <c r="P253" s="360"/>
      <c r="Q253" s="360"/>
      <c r="R253" s="360"/>
      <c r="S253" s="360"/>
      <c r="T253" s="360"/>
      <c r="U253" s="1141"/>
      <c r="V253" s="1141"/>
      <c r="W253" s="1141"/>
      <c r="X253" s="1141"/>
      <c r="Y253" s="1141"/>
      <c r="Z253" s="1141"/>
      <c r="AA253" s="1141"/>
      <c r="AB253" s="1141"/>
      <c r="AC253" s="1141"/>
      <c r="AD253" s="1141"/>
      <c r="AE253" s="1141"/>
      <c r="AF253" s="1141"/>
      <c r="AG253" s="760"/>
      <c r="AH253" s="760"/>
    </row>
    <row r="254" spans="1:34" customFormat="1">
      <c r="A254" s="139"/>
      <c r="B254" s="139"/>
      <c r="C254" s="139"/>
      <c r="D254" s="139"/>
      <c r="E254" s="139"/>
      <c r="F254" s="139"/>
      <c r="G254" s="139"/>
      <c r="H254" s="139"/>
      <c r="I254" s="139"/>
      <c r="J254" s="197"/>
      <c r="K254" s="618"/>
      <c r="L254" s="618"/>
      <c r="M254" s="362"/>
      <c r="N254" s="362"/>
      <c r="O254" s="360"/>
      <c r="P254" s="360"/>
      <c r="Q254" s="360"/>
      <c r="R254" s="360"/>
      <c r="S254" s="360"/>
      <c r="T254" s="360"/>
      <c r="U254" s="1141"/>
      <c r="V254" s="1141"/>
      <c r="W254" s="1141"/>
      <c r="X254" s="1141"/>
      <c r="Y254" s="1141"/>
      <c r="Z254" s="1141"/>
      <c r="AA254" s="1141"/>
      <c r="AB254" s="1141"/>
      <c r="AC254" s="1141"/>
      <c r="AD254" s="1141"/>
      <c r="AE254" s="1141"/>
      <c r="AF254" s="1141"/>
      <c r="AG254" s="760"/>
      <c r="AH254" s="760"/>
    </row>
    <row r="255" spans="1:34" customFormat="1">
      <c r="A255" s="139"/>
      <c r="B255" s="139"/>
      <c r="C255" s="139"/>
      <c r="D255" s="139"/>
      <c r="E255" s="139"/>
      <c r="F255" s="139"/>
      <c r="G255" s="139"/>
      <c r="H255" s="139"/>
      <c r="I255" s="139"/>
      <c r="J255" s="197"/>
      <c r="K255" s="618"/>
      <c r="L255" s="618"/>
      <c r="M255" s="362"/>
      <c r="N255" s="362"/>
      <c r="O255" s="360"/>
      <c r="P255" s="360"/>
      <c r="Q255" s="360"/>
      <c r="R255" s="360"/>
      <c r="S255" s="360"/>
      <c r="T255" s="360"/>
      <c r="U255" s="1141"/>
      <c r="V255" s="1141"/>
      <c r="W255" s="1141"/>
      <c r="X255" s="1141"/>
      <c r="Y255" s="1141"/>
      <c r="Z255" s="1141"/>
      <c r="AA255" s="1141"/>
      <c r="AB255" s="1141"/>
      <c r="AC255" s="1141"/>
      <c r="AD255" s="1141"/>
      <c r="AE255" s="1141"/>
      <c r="AF255" s="1141"/>
      <c r="AG255" s="760"/>
      <c r="AH255" s="760"/>
    </row>
    <row r="256" spans="1:34" customFormat="1">
      <c r="A256" s="139"/>
      <c r="B256" s="139"/>
      <c r="C256" s="139"/>
      <c r="D256" s="139"/>
      <c r="E256" s="139"/>
      <c r="F256" s="139"/>
      <c r="G256" s="139"/>
      <c r="H256" s="139"/>
      <c r="I256" s="139"/>
      <c r="J256" s="197"/>
      <c r="K256" s="618"/>
      <c r="L256" s="618"/>
      <c r="M256" s="362"/>
      <c r="N256" s="362"/>
      <c r="O256" s="360"/>
      <c r="P256" s="360"/>
      <c r="Q256" s="360"/>
      <c r="R256" s="360"/>
      <c r="S256" s="360"/>
      <c r="T256" s="360"/>
      <c r="U256" s="1141"/>
      <c r="V256" s="1141"/>
      <c r="W256" s="1141"/>
      <c r="X256" s="1141"/>
      <c r="Y256" s="1141"/>
      <c r="Z256" s="1141"/>
      <c r="AA256" s="1141"/>
      <c r="AB256" s="1141"/>
      <c r="AC256" s="1141"/>
      <c r="AD256" s="1141"/>
      <c r="AE256" s="1141"/>
      <c r="AF256" s="1141"/>
      <c r="AG256" s="760"/>
      <c r="AH256" s="760"/>
    </row>
    <row r="257" spans="1:34" customFormat="1">
      <c r="A257" s="139"/>
      <c r="B257" s="139"/>
      <c r="C257" s="139"/>
      <c r="D257" s="139"/>
      <c r="E257" s="139"/>
      <c r="F257" s="139"/>
      <c r="G257" s="139"/>
      <c r="H257" s="139"/>
      <c r="I257" s="139"/>
      <c r="J257" s="197"/>
      <c r="K257" s="618"/>
      <c r="L257" s="618"/>
      <c r="M257" s="362"/>
      <c r="N257" s="362"/>
      <c r="O257" s="360"/>
      <c r="P257" s="360"/>
      <c r="Q257" s="360"/>
      <c r="R257" s="360"/>
      <c r="S257" s="360"/>
      <c r="T257" s="360"/>
      <c r="U257" s="1141"/>
      <c r="V257" s="1141"/>
      <c r="W257" s="1141"/>
      <c r="X257" s="1141"/>
      <c r="Y257" s="1141"/>
      <c r="Z257" s="1141"/>
      <c r="AA257" s="1141"/>
      <c r="AB257" s="1141"/>
      <c r="AC257" s="1141"/>
      <c r="AD257" s="1141"/>
      <c r="AE257" s="1141"/>
      <c r="AF257" s="1141"/>
      <c r="AG257" s="760"/>
      <c r="AH257" s="760"/>
    </row>
    <row r="258" spans="1:34" customFormat="1">
      <c r="A258" s="139"/>
      <c r="B258" s="139"/>
      <c r="C258" s="139"/>
      <c r="D258" s="139"/>
      <c r="E258" s="139"/>
      <c r="F258" s="139"/>
      <c r="G258" s="139"/>
      <c r="H258" s="139"/>
      <c r="I258" s="139"/>
      <c r="J258" s="197"/>
      <c r="K258" s="618"/>
      <c r="L258" s="618"/>
      <c r="M258" s="362"/>
      <c r="N258" s="362"/>
      <c r="O258" s="360"/>
      <c r="P258" s="360"/>
      <c r="Q258" s="360"/>
      <c r="R258" s="360"/>
      <c r="S258" s="360"/>
      <c r="T258" s="360"/>
      <c r="U258" s="1141"/>
      <c r="V258" s="1141"/>
      <c r="W258" s="1141"/>
      <c r="X258" s="1141"/>
      <c r="Y258" s="1141"/>
      <c r="Z258" s="1141"/>
      <c r="AA258" s="1141"/>
      <c r="AB258" s="1141"/>
      <c r="AC258" s="1141"/>
      <c r="AD258" s="1141"/>
      <c r="AE258" s="1141"/>
      <c r="AF258" s="1141"/>
      <c r="AG258" s="760"/>
      <c r="AH258" s="760"/>
    </row>
    <row r="259" spans="1:34" customFormat="1">
      <c r="A259" s="139"/>
      <c r="B259" s="139"/>
      <c r="C259" s="139"/>
      <c r="D259" s="139"/>
      <c r="E259" s="139"/>
      <c r="F259" s="139"/>
      <c r="G259" s="139"/>
      <c r="H259" s="139"/>
      <c r="I259" s="139"/>
      <c r="J259" s="197"/>
      <c r="K259" s="618"/>
      <c r="L259" s="618"/>
      <c r="M259" s="362"/>
      <c r="N259" s="362"/>
      <c r="O259" s="360"/>
      <c r="P259" s="360"/>
      <c r="Q259" s="360"/>
      <c r="R259" s="360"/>
      <c r="S259" s="360"/>
      <c r="T259" s="360"/>
      <c r="U259" s="1141"/>
      <c r="V259" s="1141"/>
      <c r="W259" s="1141"/>
      <c r="X259" s="1141"/>
      <c r="Y259" s="1141"/>
      <c r="Z259" s="1141"/>
      <c r="AA259" s="1141"/>
      <c r="AB259" s="1141"/>
      <c r="AC259" s="1141"/>
      <c r="AD259" s="1141"/>
      <c r="AE259" s="1141"/>
      <c r="AF259" s="1141"/>
      <c r="AG259" s="760"/>
      <c r="AH259" s="760"/>
    </row>
    <row r="260" spans="1:34" customFormat="1">
      <c r="A260" s="139"/>
      <c r="B260" s="139"/>
      <c r="C260" s="139"/>
      <c r="D260" s="139"/>
      <c r="E260" s="139"/>
      <c r="F260" s="139"/>
      <c r="G260" s="139"/>
      <c r="H260" s="139"/>
      <c r="I260" s="139"/>
      <c r="J260" s="197"/>
      <c r="K260" s="618"/>
      <c r="L260" s="618"/>
      <c r="M260" s="362"/>
      <c r="N260" s="362"/>
      <c r="O260" s="360"/>
      <c r="P260" s="360"/>
      <c r="Q260" s="360"/>
      <c r="R260" s="360"/>
      <c r="S260" s="360"/>
      <c r="T260" s="360"/>
      <c r="U260" s="1141"/>
      <c r="V260" s="1141"/>
      <c r="W260" s="1141"/>
      <c r="X260" s="1141"/>
      <c r="Y260" s="1141"/>
      <c r="Z260" s="1141"/>
      <c r="AA260" s="1141"/>
      <c r="AB260" s="1141"/>
      <c r="AC260" s="1141"/>
      <c r="AD260" s="1141"/>
      <c r="AE260" s="1141"/>
      <c r="AF260" s="1141"/>
      <c r="AG260" s="760"/>
      <c r="AH260" s="760"/>
    </row>
    <row r="261" spans="1:34" customFormat="1">
      <c r="A261" s="139"/>
      <c r="B261" s="139"/>
      <c r="C261" s="139"/>
      <c r="D261" s="139"/>
      <c r="E261" s="139"/>
      <c r="F261" s="139"/>
      <c r="G261" s="139"/>
      <c r="H261" s="139"/>
      <c r="I261" s="139"/>
      <c r="J261" s="197"/>
      <c r="K261" s="618"/>
      <c r="L261" s="618"/>
      <c r="M261" s="362"/>
      <c r="N261" s="362"/>
      <c r="O261" s="360"/>
      <c r="P261" s="360"/>
      <c r="Q261" s="360"/>
      <c r="R261" s="360"/>
      <c r="S261" s="360"/>
      <c r="T261" s="360"/>
      <c r="U261" s="1141"/>
      <c r="V261" s="1141"/>
      <c r="W261" s="1141"/>
      <c r="X261" s="1141"/>
      <c r="Y261" s="1141"/>
      <c r="Z261" s="1141"/>
      <c r="AA261" s="1141"/>
      <c r="AB261" s="1141"/>
      <c r="AC261" s="1141"/>
      <c r="AD261" s="1141"/>
      <c r="AE261" s="1141"/>
      <c r="AF261" s="1141"/>
      <c r="AG261" s="760"/>
      <c r="AH261" s="760"/>
    </row>
    <row r="262" spans="1:34" customFormat="1">
      <c r="A262" s="139"/>
      <c r="B262" s="139"/>
      <c r="C262" s="139"/>
      <c r="D262" s="139"/>
      <c r="E262" s="139"/>
      <c r="F262" s="139"/>
      <c r="G262" s="139"/>
      <c r="H262" s="139"/>
      <c r="I262" s="139"/>
      <c r="J262" s="197"/>
      <c r="K262" s="618"/>
      <c r="L262" s="618"/>
      <c r="M262" s="362"/>
      <c r="N262" s="362"/>
      <c r="O262" s="360"/>
      <c r="P262" s="360"/>
      <c r="Q262" s="360"/>
      <c r="R262" s="360"/>
      <c r="S262" s="360"/>
      <c r="T262" s="360"/>
      <c r="U262" s="1141"/>
      <c r="V262" s="1141"/>
      <c r="W262" s="1141"/>
      <c r="X262" s="1141"/>
      <c r="Y262" s="1141"/>
      <c r="Z262" s="1141"/>
      <c r="AA262" s="1141"/>
      <c r="AB262" s="1141"/>
      <c r="AC262" s="1141"/>
      <c r="AD262" s="1141"/>
      <c r="AE262" s="1141"/>
      <c r="AF262" s="1141"/>
      <c r="AG262" s="760"/>
      <c r="AH262" s="760"/>
    </row>
    <row r="263" spans="1:34" customFormat="1">
      <c r="A263" s="139"/>
      <c r="B263" s="139"/>
      <c r="C263" s="139"/>
      <c r="D263" s="139"/>
      <c r="E263" s="139"/>
      <c r="F263" s="139"/>
      <c r="G263" s="139"/>
      <c r="H263" s="139"/>
      <c r="I263" s="139"/>
      <c r="J263" s="197"/>
      <c r="K263" s="618"/>
      <c r="L263" s="618"/>
      <c r="M263" s="362"/>
      <c r="N263" s="362"/>
      <c r="O263" s="360"/>
      <c r="P263" s="360"/>
      <c r="Q263" s="360"/>
      <c r="R263" s="360"/>
      <c r="S263" s="360"/>
      <c r="T263" s="360"/>
      <c r="U263" s="1141"/>
      <c r="V263" s="1141"/>
      <c r="W263" s="1141"/>
      <c r="X263" s="1141"/>
      <c r="Y263" s="1141"/>
      <c r="Z263" s="1141"/>
      <c r="AA263" s="1141"/>
      <c r="AB263" s="1141"/>
      <c r="AC263" s="1141"/>
      <c r="AD263" s="1141"/>
      <c r="AE263" s="1141"/>
      <c r="AF263" s="1141"/>
      <c r="AG263" s="760"/>
      <c r="AH263" s="760"/>
    </row>
    <row r="264" spans="1:34" customFormat="1">
      <c r="A264" s="139"/>
      <c r="B264" s="139"/>
      <c r="C264" s="139"/>
      <c r="D264" s="139"/>
      <c r="E264" s="139"/>
      <c r="F264" s="139"/>
      <c r="G264" s="139"/>
      <c r="H264" s="139"/>
      <c r="I264" s="139"/>
      <c r="J264" s="197"/>
      <c r="K264" s="618"/>
      <c r="L264" s="618"/>
      <c r="M264" s="362"/>
      <c r="N264" s="362"/>
      <c r="O264" s="360"/>
      <c r="P264" s="360"/>
      <c r="Q264" s="360"/>
      <c r="R264" s="360"/>
      <c r="S264" s="360"/>
      <c r="T264" s="360"/>
      <c r="U264" s="1141"/>
      <c r="V264" s="1141"/>
      <c r="W264" s="1141"/>
      <c r="X264" s="1141"/>
      <c r="Y264" s="1141"/>
      <c r="Z264" s="1141"/>
      <c r="AA264" s="1141"/>
      <c r="AB264" s="1141"/>
      <c r="AC264" s="1141"/>
      <c r="AD264" s="1141"/>
      <c r="AE264" s="1141"/>
      <c r="AF264" s="1141"/>
      <c r="AG264" s="760"/>
      <c r="AH264" s="760"/>
    </row>
    <row r="265" spans="1:34" customFormat="1">
      <c r="A265" s="139"/>
      <c r="B265" s="139"/>
      <c r="C265" s="139"/>
      <c r="D265" s="139"/>
      <c r="E265" s="139"/>
      <c r="F265" s="139"/>
      <c r="G265" s="139"/>
      <c r="H265" s="139"/>
      <c r="I265" s="139"/>
      <c r="J265" s="197"/>
      <c r="K265" s="618"/>
      <c r="L265" s="618"/>
      <c r="M265" s="362"/>
      <c r="N265" s="362"/>
      <c r="O265" s="360"/>
      <c r="P265" s="360"/>
      <c r="Q265" s="360"/>
      <c r="R265" s="360"/>
      <c r="S265" s="360"/>
      <c r="T265" s="360"/>
      <c r="U265" s="1141"/>
      <c r="V265" s="1141"/>
      <c r="W265" s="1141"/>
      <c r="X265" s="1141"/>
      <c r="Y265" s="1141"/>
      <c r="Z265" s="1141"/>
      <c r="AA265" s="1141"/>
      <c r="AB265" s="1141"/>
      <c r="AC265" s="1141"/>
      <c r="AD265" s="1141"/>
      <c r="AE265" s="1141"/>
      <c r="AF265" s="1141"/>
      <c r="AG265" s="760"/>
      <c r="AH265" s="760"/>
    </row>
    <row r="266" spans="1:34" customFormat="1">
      <c r="A266" s="139"/>
      <c r="B266" s="139"/>
      <c r="C266" s="139"/>
      <c r="D266" s="139"/>
      <c r="E266" s="139"/>
      <c r="F266" s="139"/>
      <c r="G266" s="139"/>
      <c r="H266" s="139"/>
      <c r="I266" s="139"/>
      <c r="J266" s="197"/>
      <c r="K266" s="618"/>
      <c r="L266" s="618"/>
      <c r="M266" s="362"/>
      <c r="N266" s="362"/>
      <c r="O266" s="360"/>
      <c r="P266" s="360"/>
      <c r="Q266" s="360"/>
      <c r="R266" s="360"/>
      <c r="S266" s="360"/>
      <c r="T266" s="360"/>
      <c r="U266" s="1141"/>
      <c r="V266" s="1141"/>
      <c r="W266" s="1141"/>
      <c r="X266" s="1141"/>
      <c r="Y266" s="1141"/>
      <c r="Z266" s="1141"/>
      <c r="AA266" s="1141"/>
      <c r="AB266" s="1141"/>
      <c r="AC266" s="1141"/>
      <c r="AD266" s="1141"/>
      <c r="AE266" s="1141"/>
      <c r="AF266" s="1141"/>
      <c r="AG266" s="760"/>
      <c r="AH266" s="760"/>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A2:H2"/>
    <mergeCell ref="A8:A14"/>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15&amp;R&amp;"Calibri Light,Regular"&amp;10Dirección Ejecutiva
Sub Dirección de Gestión de Información</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4"/>
  </sheetPr>
  <dimension ref="A1:T261"/>
  <sheetViews>
    <sheetView showGridLines="0" view="pageBreakPreview" zoomScale="55" zoomScaleNormal="100" zoomScaleSheetLayoutView="55" zoomScalePageLayoutView="70" workbookViewId="0">
      <selection activeCell="V24" sqref="V24"/>
    </sheetView>
  </sheetViews>
  <sheetFormatPr defaultRowHeight="11.25"/>
  <cols>
    <col min="1" max="1" width="5" style="139" customWidth="1"/>
    <col min="2" max="2" width="52.6640625" style="139" customWidth="1"/>
    <col min="3" max="3" width="29.1640625" style="139" customWidth="1"/>
    <col min="4" max="5" width="27.33203125" style="139" customWidth="1"/>
    <col min="6" max="6" width="31.33203125" style="139" customWidth="1"/>
    <col min="7" max="7" width="32.5" style="139" customWidth="1"/>
    <col min="8" max="8" width="31.33203125" style="139" customWidth="1"/>
    <col min="9" max="9" width="27.33203125" style="139" customWidth="1"/>
    <col min="10" max="10" width="24.33203125" style="139" customWidth="1"/>
    <col min="11" max="11" width="37" style="139" customWidth="1"/>
    <col min="12" max="12" width="6.5" style="139" customWidth="1"/>
    <col min="13" max="16384" width="9.33203125" style="139"/>
  </cols>
  <sheetData>
    <row r="1" spans="1:20" ht="14.1" customHeight="1">
      <c r="A1" s="190"/>
      <c r="B1" s="191"/>
      <c r="C1" s="191"/>
      <c r="D1" s="191"/>
      <c r="E1" s="191"/>
      <c r="F1" s="191"/>
      <c r="G1" s="192"/>
      <c r="H1" s="192"/>
      <c r="I1" s="193"/>
    </row>
    <row r="2" spans="1:20" ht="14.1" customHeight="1">
      <c r="A2" s="194"/>
      <c r="B2" s="195"/>
      <c r="C2" s="195"/>
      <c r="D2" s="195"/>
      <c r="E2" s="195"/>
      <c r="F2" s="195"/>
      <c r="G2" s="196"/>
      <c r="H2" s="196"/>
      <c r="I2" s="196"/>
    </row>
    <row r="3" spans="1:20" ht="14.1" customHeight="1">
      <c r="A3" s="194"/>
      <c r="B3" s="195"/>
      <c r="C3" s="195"/>
      <c r="D3" s="195"/>
      <c r="E3" s="195"/>
      <c r="F3" s="195"/>
      <c r="G3" s="196"/>
      <c r="H3" s="196"/>
      <c r="I3" s="196"/>
    </row>
    <row r="4" spans="1:20" ht="24" customHeight="1">
      <c r="A4" s="1178" t="s">
        <v>615</v>
      </c>
      <c r="B4" s="334"/>
      <c r="C4" s="334"/>
      <c r="D4" s="334"/>
      <c r="E4" s="334"/>
      <c r="F4" s="334"/>
      <c r="G4" s="334"/>
      <c r="H4" s="334"/>
      <c r="I4" s="334"/>
    </row>
    <row r="5" spans="1:20" ht="15.95" customHeight="1">
      <c r="A5" s="195"/>
      <c r="B5" s="336"/>
      <c r="C5" s="337"/>
      <c r="D5" s="338"/>
      <c r="E5" s="338"/>
      <c r="F5" s="339"/>
      <c r="G5" s="202"/>
      <c r="H5" s="202"/>
      <c r="I5" s="203"/>
    </row>
    <row r="6" spans="1:20" ht="45.75" customHeight="1">
      <c r="A6" s="1177" t="s">
        <v>616</v>
      </c>
      <c r="C6" s="340"/>
      <c r="D6" s="340"/>
      <c r="E6" s="340"/>
      <c r="F6" s="340"/>
      <c r="G6" s="216"/>
      <c r="H6" s="216"/>
      <c r="I6" s="203"/>
    </row>
    <row r="7" spans="1:20" ht="138.75" customHeight="1">
      <c r="A7" s="341"/>
      <c r="B7" s="1227" t="s">
        <v>342</v>
      </c>
      <c r="C7" s="1175" t="s">
        <v>343</v>
      </c>
      <c r="D7" s="1175" t="s">
        <v>344</v>
      </c>
      <c r="E7" s="1175" t="s">
        <v>345</v>
      </c>
      <c r="F7" s="1175" t="s">
        <v>346</v>
      </c>
      <c r="G7" s="1175" t="s">
        <v>347</v>
      </c>
      <c r="H7" s="1175" t="s">
        <v>348</v>
      </c>
      <c r="I7" s="1175" t="s">
        <v>349</v>
      </c>
      <c r="J7" s="1175" t="s">
        <v>42</v>
      </c>
      <c r="K7" s="1176" t="s">
        <v>350</v>
      </c>
      <c r="L7" s="309"/>
    </row>
    <row r="8" spans="1:20" ht="33" customHeight="1">
      <c r="A8" s="341"/>
      <c r="B8" s="1201"/>
      <c r="C8" s="1202" t="s">
        <v>351</v>
      </c>
      <c r="D8" s="1202" t="s">
        <v>352</v>
      </c>
      <c r="E8" s="1202" t="s">
        <v>353</v>
      </c>
      <c r="F8" s="1202" t="s">
        <v>354</v>
      </c>
      <c r="G8" s="1202" t="s">
        <v>355</v>
      </c>
      <c r="H8" s="1202" t="s">
        <v>356</v>
      </c>
      <c r="I8" s="1202" t="s">
        <v>357</v>
      </c>
      <c r="J8" s="1202"/>
      <c r="K8" s="1203" t="s">
        <v>358</v>
      </c>
    </row>
    <row r="9" spans="1:20" ht="33" customHeight="1">
      <c r="A9" s="341"/>
      <c r="B9" s="1204" t="s">
        <v>464</v>
      </c>
      <c r="C9" s="1205"/>
      <c r="D9" s="1206"/>
      <c r="E9" s="1206">
        <v>2</v>
      </c>
      <c r="F9" s="1207">
        <v>1</v>
      </c>
      <c r="G9" s="1208">
        <v>1</v>
      </c>
      <c r="H9" s="1208"/>
      <c r="I9" s="1208">
        <v>1</v>
      </c>
      <c r="J9" s="1209">
        <f>+SUM(C9:I9)</f>
        <v>5</v>
      </c>
      <c r="K9" s="1210">
        <v>74.67</v>
      </c>
    </row>
    <row r="10" spans="1:20" ht="33" customHeight="1">
      <c r="A10" s="341"/>
      <c r="B10" s="1211" t="s">
        <v>791</v>
      </c>
      <c r="C10" s="1212">
        <v>4</v>
      </c>
      <c r="D10" s="1212">
        <v>3</v>
      </c>
      <c r="E10" s="1212">
        <v>6</v>
      </c>
      <c r="F10" s="1213">
        <v>4</v>
      </c>
      <c r="G10" s="1214">
        <v>6</v>
      </c>
      <c r="H10" s="1214"/>
      <c r="I10" s="1214"/>
      <c r="J10" s="1215">
        <f t="shared" ref="J10:J12" si="0">+SUM(C10:I10)</f>
        <v>23</v>
      </c>
      <c r="K10" s="1216">
        <v>299.11</v>
      </c>
    </row>
    <row r="11" spans="1:20" ht="33" customHeight="1">
      <c r="A11" s="341"/>
      <c r="B11" s="1217" t="s">
        <v>635</v>
      </c>
      <c r="C11" s="1218"/>
      <c r="D11" s="1218"/>
      <c r="E11" s="1218"/>
      <c r="F11" s="1219">
        <v>1</v>
      </c>
      <c r="G11" s="1220">
        <v>2</v>
      </c>
      <c r="H11" s="1220"/>
      <c r="I11" s="1220"/>
      <c r="J11" s="1221">
        <f t="shared" si="0"/>
        <v>3</v>
      </c>
      <c r="K11" s="1222">
        <v>22.38</v>
      </c>
    </row>
    <row r="12" spans="1:20" ht="33" customHeight="1">
      <c r="A12" s="342"/>
      <c r="B12" s="1211" t="s">
        <v>556</v>
      </c>
      <c r="C12" s="1212"/>
      <c r="D12" s="1212">
        <v>2</v>
      </c>
      <c r="E12" s="1212">
        <v>1</v>
      </c>
      <c r="F12" s="1213"/>
      <c r="G12" s="1214"/>
      <c r="H12" s="1214"/>
      <c r="I12" s="1214"/>
      <c r="J12" s="1215">
        <f t="shared" si="0"/>
        <v>3</v>
      </c>
      <c r="K12" s="1216">
        <v>58.83</v>
      </c>
    </row>
    <row r="13" spans="1:20" ht="33" customHeight="1">
      <c r="A13" s="195"/>
      <c r="B13" s="1223" t="s">
        <v>42</v>
      </c>
      <c r="C13" s="1224">
        <f t="shared" ref="C13:K13" si="1">+SUM(C9:C12)</f>
        <v>4</v>
      </c>
      <c r="D13" s="1224">
        <f t="shared" si="1"/>
        <v>5</v>
      </c>
      <c r="E13" s="1224">
        <f t="shared" si="1"/>
        <v>9</v>
      </c>
      <c r="F13" s="1225">
        <f t="shared" si="1"/>
        <v>6</v>
      </c>
      <c r="G13" s="1226">
        <f t="shared" si="1"/>
        <v>9</v>
      </c>
      <c r="H13" s="1226">
        <f t="shared" si="1"/>
        <v>0</v>
      </c>
      <c r="I13" s="1226">
        <f t="shared" si="1"/>
        <v>1</v>
      </c>
      <c r="J13" s="1221">
        <f t="shared" si="1"/>
        <v>34</v>
      </c>
      <c r="K13" s="1222">
        <f t="shared" si="1"/>
        <v>454.99</v>
      </c>
    </row>
    <row r="14" spans="1:20" ht="29.25" customHeight="1">
      <c r="A14" s="195"/>
      <c r="B14" s="1196" t="s">
        <v>826</v>
      </c>
      <c r="C14" s="1197"/>
      <c r="D14" s="1197"/>
      <c r="E14" s="1197"/>
      <c r="F14" s="1197"/>
      <c r="G14" s="1198"/>
      <c r="H14" s="1199"/>
      <c r="I14" s="1200"/>
      <c r="J14" s="1200"/>
      <c r="K14" s="1200"/>
      <c r="L14" s="351"/>
      <c r="M14" s="351"/>
      <c r="N14" s="351"/>
      <c r="O14" s="351"/>
      <c r="P14" s="351"/>
      <c r="Q14" s="351"/>
      <c r="R14" s="351"/>
      <c r="S14" s="351"/>
      <c r="T14" s="351"/>
    </row>
    <row r="15" spans="1:20" ht="36.75" customHeight="1">
      <c r="A15" s="195"/>
      <c r="B15" s="1384" t="s">
        <v>793</v>
      </c>
      <c r="C15" s="1384"/>
      <c r="D15" s="1384"/>
      <c r="E15" s="1384"/>
      <c r="F15" s="1384"/>
      <c r="G15" s="1384"/>
      <c r="H15" s="1384"/>
      <c r="I15" s="1384"/>
      <c r="J15" s="1384"/>
      <c r="K15" s="1384"/>
      <c r="L15" s="351"/>
      <c r="M15" s="351"/>
      <c r="N15" s="351"/>
      <c r="O15" s="351"/>
      <c r="P15" s="351"/>
      <c r="Q15" s="351"/>
      <c r="R15" s="351"/>
      <c r="S15" s="351"/>
      <c r="T15" s="351"/>
    </row>
    <row r="16" spans="1:20" ht="14.25" customHeight="1">
      <c r="A16" s="195"/>
      <c r="B16" s="355"/>
      <c r="C16" s="349"/>
      <c r="D16" s="349"/>
      <c r="E16" s="349"/>
      <c r="F16" s="349"/>
      <c r="G16" s="350"/>
      <c r="H16" s="350"/>
      <c r="I16" s="354"/>
      <c r="J16" s="351"/>
      <c r="K16" s="351"/>
      <c r="L16" s="351"/>
      <c r="M16" s="351"/>
      <c r="N16" s="351"/>
      <c r="O16" s="351"/>
      <c r="P16" s="351"/>
      <c r="Q16" s="351"/>
      <c r="R16" s="351"/>
      <c r="S16" s="351"/>
      <c r="T16" s="351"/>
    </row>
    <row r="17" spans="1:20" ht="66" customHeight="1">
      <c r="A17" s="195"/>
      <c r="B17" s="1385" t="s">
        <v>792</v>
      </c>
      <c r="C17" s="1386"/>
      <c r="D17" s="1386"/>
      <c r="E17" s="349"/>
      <c r="F17" s="349"/>
      <c r="G17" s="1385" t="s">
        <v>617</v>
      </c>
      <c r="H17" s="1386"/>
      <c r="I17" s="1386"/>
      <c r="J17" s="351" t="s">
        <v>643</v>
      </c>
      <c r="K17" s="351"/>
      <c r="L17" s="351"/>
      <c r="M17" s="351"/>
      <c r="N17" s="351"/>
      <c r="O17" s="351"/>
      <c r="P17" s="351"/>
      <c r="Q17" s="351"/>
      <c r="R17" s="351"/>
      <c r="S17" s="351"/>
      <c r="T17" s="351"/>
    </row>
    <row r="18" spans="1:20" s="162" customFormat="1" ht="18" customHeight="1">
      <c r="A18" s="195"/>
      <c r="B18" s="355"/>
      <c r="C18" s="349"/>
      <c r="D18" s="349"/>
      <c r="E18" s="349"/>
      <c r="F18" s="349"/>
      <c r="G18" s="350"/>
      <c r="H18" s="350"/>
      <c r="I18" s="354"/>
      <c r="J18" s="352"/>
      <c r="K18" s="352"/>
      <c r="L18" s="352"/>
      <c r="M18" s="352"/>
      <c r="N18" s="352"/>
      <c r="O18" s="352"/>
      <c r="P18" s="352"/>
      <c r="Q18" s="352"/>
      <c r="R18" s="352"/>
      <c r="S18" s="352"/>
      <c r="T18" s="352"/>
    </row>
    <row r="19" spans="1:20" s="162" customFormat="1" ht="14.25" customHeight="1">
      <c r="A19" s="195"/>
      <c r="B19" s="355"/>
      <c r="C19" s="349"/>
      <c r="D19" s="349"/>
      <c r="E19" s="349"/>
      <c r="F19" s="349"/>
      <c r="G19" s="350"/>
      <c r="H19" s="350"/>
      <c r="I19" s="354"/>
      <c r="J19" s="352"/>
      <c r="K19" s="352"/>
      <c r="L19" s="352"/>
      <c r="M19" s="352"/>
      <c r="N19" s="352"/>
      <c r="O19" s="352"/>
      <c r="P19" s="352"/>
      <c r="Q19" s="352"/>
      <c r="R19" s="352"/>
      <c r="S19" s="352"/>
      <c r="T19" s="352"/>
    </row>
    <row r="20" spans="1:20" s="162" customFormat="1" ht="14.25" customHeight="1">
      <c r="A20" s="195"/>
      <c r="B20" s="355"/>
      <c r="C20" s="349"/>
      <c r="D20" s="349"/>
      <c r="E20" s="349"/>
      <c r="F20" s="349"/>
      <c r="G20" s="350"/>
      <c r="H20" s="350"/>
      <c r="I20" s="354"/>
      <c r="J20" s="352"/>
      <c r="K20" s="352"/>
      <c r="L20" s="352"/>
      <c r="M20" s="352"/>
      <c r="N20" s="352"/>
      <c r="O20" s="352"/>
      <c r="P20" s="352"/>
      <c r="Q20" s="352"/>
      <c r="R20" s="352"/>
      <c r="S20" s="352"/>
      <c r="T20" s="352"/>
    </row>
    <row r="21" spans="1:20" s="162" customFormat="1" ht="14.25" customHeight="1">
      <c r="A21" s="195"/>
      <c r="B21" s="355"/>
      <c r="C21" s="349"/>
      <c r="D21" s="349"/>
      <c r="E21" s="349"/>
      <c r="F21" s="349"/>
      <c r="G21" s="350"/>
      <c r="H21" s="350"/>
      <c r="I21" s="354"/>
      <c r="J21" s="352"/>
      <c r="K21" s="352"/>
      <c r="L21" s="352"/>
      <c r="M21" s="352"/>
      <c r="N21" s="352"/>
      <c r="O21" s="352"/>
      <c r="P21" s="352"/>
      <c r="Q21" s="352"/>
      <c r="R21" s="352"/>
      <c r="S21" s="352"/>
      <c r="T21" s="352"/>
    </row>
    <row r="22" spans="1:20" s="162" customFormat="1" ht="14.25" customHeight="1">
      <c r="A22" s="195"/>
      <c r="B22" s="355"/>
      <c r="C22" s="349"/>
      <c r="D22" s="349"/>
      <c r="E22" s="349"/>
      <c r="F22" s="349"/>
      <c r="G22" s="350"/>
      <c r="H22" s="350"/>
      <c r="I22" s="354"/>
      <c r="J22" s="352"/>
      <c r="K22" s="352"/>
      <c r="L22" s="352"/>
      <c r="M22" s="352"/>
      <c r="N22" s="352"/>
      <c r="O22" s="352"/>
      <c r="P22" s="352"/>
      <c r="Q22" s="352"/>
      <c r="R22" s="352"/>
      <c r="S22" s="352"/>
      <c r="T22" s="352"/>
    </row>
    <row r="23" spans="1:20" s="162" customFormat="1" ht="14.25" customHeight="1">
      <c r="A23" s="195"/>
      <c r="B23" s="355"/>
      <c r="C23" s="349"/>
      <c r="D23" s="349"/>
      <c r="E23" s="349"/>
      <c r="F23" s="349"/>
      <c r="G23" s="350"/>
      <c r="H23" s="350"/>
      <c r="I23" s="354"/>
      <c r="J23" s="352"/>
      <c r="K23" s="352"/>
      <c r="L23" s="352"/>
      <c r="M23" s="352"/>
      <c r="N23" s="352"/>
      <c r="O23" s="352"/>
      <c r="P23" s="352"/>
      <c r="Q23" s="352"/>
      <c r="R23" s="352"/>
      <c r="S23" s="352"/>
      <c r="T23" s="352"/>
    </row>
    <row r="24" spans="1:20" s="162" customFormat="1" ht="14.25" customHeight="1">
      <c r="A24" s="195"/>
      <c r="B24" s="355"/>
      <c r="C24" s="349"/>
      <c r="D24" s="349"/>
      <c r="E24" s="349"/>
      <c r="F24" s="349"/>
      <c r="G24" s="350"/>
      <c r="H24" s="350"/>
      <c r="I24" s="354"/>
      <c r="J24" s="352"/>
      <c r="K24" s="352"/>
      <c r="L24" s="352"/>
      <c r="M24" s="352"/>
      <c r="N24" s="352"/>
      <c r="O24" s="352"/>
      <c r="P24" s="352"/>
      <c r="Q24" s="352"/>
      <c r="R24" s="352"/>
      <c r="S24" s="352"/>
      <c r="T24" s="352"/>
    </row>
    <row r="25" spans="1:20" s="162" customFormat="1" ht="14.25" customHeight="1">
      <c r="A25" s="195"/>
      <c r="B25" s="355"/>
      <c r="C25" s="349"/>
      <c r="D25" s="349"/>
      <c r="E25" s="349"/>
      <c r="F25" s="349"/>
      <c r="G25" s="350"/>
      <c r="H25" s="350"/>
      <c r="I25" s="354"/>
      <c r="J25" s="352"/>
      <c r="K25" s="352"/>
      <c r="L25" s="352"/>
      <c r="M25" s="352"/>
      <c r="N25" s="352"/>
      <c r="O25" s="352"/>
      <c r="P25" s="352"/>
      <c r="Q25" s="352"/>
      <c r="R25" s="352"/>
      <c r="S25" s="352"/>
      <c r="T25" s="352"/>
    </row>
    <row r="26" spans="1:20" s="162" customFormat="1" ht="18">
      <c r="A26" s="195"/>
      <c r="B26" s="355"/>
      <c r="C26" s="349"/>
      <c r="D26" s="349"/>
      <c r="E26" s="349"/>
      <c r="F26" s="349"/>
      <c r="G26" s="350"/>
      <c r="H26" s="350"/>
      <c r="I26" s="354"/>
      <c r="J26" s="352"/>
      <c r="K26" s="352"/>
      <c r="L26" s="352"/>
      <c r="M26" s="352"/>
      <c r="N26" s="352"/>
      <c r="O26" s="352"/>
      <c r="P26" s="352"/>
      <c r="Q26" s="352"/>
      <c r="R26" s="352"/>
      <c r="S26" s="352"/>
      <c r="T26" s="352"/>
    </row>
    <row r="27" spans="1:20" s="162" customFormat="1" ht="18">
      <c r="A27" s="195"/>
      <c r="B27" s="355"/>
      <c r="C27" s="349"/>
      <c r="D27" s="349"/>
      <c r="E27" s="349"/>
      <c r="F27" s="349"/>
      <c r="G27" s="350"/>
      <c r="H27" s="350"/>
      <c r="I27" s="354"/>
      <c r="J27" s="352"/>
      <c r="K27" s="352"/>
      <c r="L27" s="352"/>
      <c r="M27" s="352"/>
      <c r="N27" s="352"/>
      <c r="O27" s="352"/>
      <c r="P27" s="352"/>
      <c r="Q27" s="352"/>
      <c r="R27" s="352"/>
      <c r="S27" s="352"/>
      <c r="T27" s="352"/>
    </row>
    <row r="28" spans="1:20" s="162" customFormat="1" ht="18">
      <c r="A28" s="195"/>
      <c r="B28" s="355"/>
      <c r="C28" s="349"/>
      <c r="D28" s="349"/>
      <c r="E28" s="349"/>
      <c r="F28" s="349"/>
      <c r="G28" s="350"/>
      <c r="H28" s="350"/>
      <c r="I28" s="354"/>
      <c r="J28" s="352"/>
      <c r="K28" s="352"/>
      <c r="L28" s="352"/>
      <c r="M28" s="352"/>
      <c r="N28" s="352"/>
      <c r="O28" s="352"/>
      <c r="P28" s="352"/>
      <c r="Q28" s="352"/>
      <c r="R28" s="352"/>
      <c r="S28" s="352"/>
      <c r="T28" s="352"/>
    </row>
    <row r="29" spans="1:20" s="162" customFormat="1" ht="18" customHeight="1">
      <c r="A29" s="195"/>
      <c r="B29" s="355"/>
      <c r="C29" s="349"/>
      <c r="D29" s="349"/>
      <c r="E29" s="349"/>
      <c r="F29" s="349"/>
      <c r="G29" s="350"/>
      <c r="H29" s="350"/>
      <c r="I29" s="354"/>
      <c r="J29" s="352"/>
      <c r="K29" s="352"/>
      <c r="L29" s="352"/>
      <c r="M29" s="352"/>
      <c r="N29" s="352"/>
      <c r="O29" s="352"/>
      <c r="P29" s="352"/>
      <c r="Q29" s="352"/>
      <c r="R29" s="352"/>
      <c r="S29" s="352"/>
      <c r="T29" s="352"/>
    </row>
    <row r="30" spans="1:20" s="162" customFormat="1" ht="18">
      <c r="A30" s="195"/>
      <c r="B30" s="355"/>
      <c r="C30" s="349"/>
      <c r="D30" s="349"/>
      <c r="E30" s="349"/>
      <c r="F30" s="349"/>
      <c r="G30" s="350"/>
      <c r="H30" s="350"/>
      <c r="I30" s="354"/>
      <c r="J30" s="352"/>
      <c r="K30" s="352"/>
      <c r="L30" s="352"/>
      <c r="M30" s="352"/>
      <c r="N30" s="352"/>
      <c r="O30" s="352"/>
      <c r="P30" s="352"/>
      <c r="Q30" s="352"/>
      <c r="R30" s="352"/>
      <c r="S30" s="352"/>
      <c r="T30" s="352"/>
    </row>
    <row r="31" spans="1:20" s="162" customFormat="1" ht="18">
      <c r="A31" s="195"/>
      <c r="B31" s="355"/>
      <c r="C31" s="349"/>
      <c r="D31" s="349"/>
      <c r="E31" s="349"/>
      <c r="F31" s="349"/>
      <c r="G31" s="350"/>
      <c r="H31" s="350"/>
      <c r="I31" s="354"/>
      <c r="J31" s="352"/>
      <c r="K31" s="352"/>
      <c r="L31" s="352"/>
      <c r="M31" s="352"/>
      <c r="N31" s="352"/>
      <c r="O31" s="352"/>
      <c r="P31" s="352"/>
      <c r="Q31" s="352"/>
      <c r="R31" s="352"/>
      <c r="S31" s="352"/>
      <c r="T31" s="352"/>
    </row>
    <row r="32" spans="1:20" s="162" customFormat="1" ht="18">
      <c r="A32" s="195"/>
      <c r="B32" s="355"/>
      <c r="C32" s="349"/>
      <c r="D32" s="349"/>
      <c r="E32" s="349"/>
      <c r="F32" s="349"/>
      <c r="G32" s="350"/>
      <c r="H32" s="350"/>
      <c r="I32" s="354"/>
      <c r="J32" s="352"/>
      <c r="K32" s="352"/>
      <c r="L32" s="352"/>
      <c r="M32" s="352"/>
      <c r="N32" s="352"/>
      <c r="O32" s="352"/>
      <c r="P32" s="352"/>
      <c r="Q32" s="352"/>
      <c r="R32" s="352"/>
      <c r="S32" s="352"/>
      <c r="T32" s="352"/>
    </row>
    <row r="33" spans="1:20" s="162" customFormat="1" ht="18">
      <c r="A33" s="195"/>
      <c r="B33" s="355"/>
      <c r="C33" s="349"/>
      <c r="D33" s="349"/>
      <c r="E33" s="349"/>
      <c r="F33" s="349"/>
      <c r="G33" s="350"/>
      <c r="H33" s="350"/>
      <c r="I33" s="354"/>
      <c r="J33" s="352"/>
      <c r="K33" s="352"/>
      <c r="L33" s="352"/>
      <c r="M33" s="352"/>
      <c r="N33" s="352"/>
      <c r="O33" s="352"/>
      <c r="P33" s="352"/>
      <c r="Q33" s="352"/>
      <c r="R33" s="352"/>
      <c r="S33" s="352"/>
      <c r="T33" s="352"/>
    </row>
    <row r="34" spans="1:20" s="162" customFormat="1" ht="18">
      <c r="A34" s="195"/>
      <c r="B34" s="355"/>
      <c r="C34" s="349"/>
      <c r="D34" s="349"/>
      <c r="E34" s="349"/>
      <c r="F34" s="349"/>
      <c r="G34" s="350"/>
      <c r="H34" s="350"/>
      <c r="I34" s="354"/>
      <c r="J34" s="352"/>
      <c r="K34" s="352"/>
      <c r="L34" s="352"/>
      <c r="M34" s="352"/>
      <c r="N34" s="352"/>
      <c r="O34" s="352"/>
      <c r="P34" s="352"/>
      <c r="Q34" s="352"/>
      <c r="R34" s="352"/>
      <c r="S34" s="352"/>
      <c r="T34" s="352"/>
    </row>
    <row r="35" spans="1:20" s="162" customFormat="1" ht="18">
      <c r="A35" s="195"/>
      <c r="B35" s="355"/>
      <c r="C35" s="349"/>
      <c r="D35" s="349"/>
      <c r="E35" s="349"/>
      <c r="F35" s="349"/>
      <c r="G35" s="350"/>
      <c r="H35" s="350"/>
      <c r="I35" s="354"/>
      <c r="J35" s="352"/>
      <c r="K35" s="352"/>
      <c r="L35" s="352"/>
      <c r="M35" s="352"/>
      <c r="N35" s="352"/>
      <c r="O35" s="352"/>
      <c r="P35" s="352"/>
      <c r="Q35" s="352"/>
      <c r="R35" s="352"/>
      <c r="S35" s="352"/>
      <c r="T35" s="352"/>
    </row>
    <row r="36" spans="1:20" s="162" customFormat="1" ht="18">
      <c r="A36" s="195"/>
      <c r="B36" s="355"/>
      <c r="C36" s="349"/>
      <c r="D36" s="349"/>
      <c r="E36" s="349"/>
      <c r="F36" s="349"/>
      <c r="G36" s="350"/>
      <c r="H36" s="350"/>
      <c r="I36" s="354"/>
      <c r="J36" s="352"/>
      <c r="K36" s="352"/>
      <c r="L36" s="352"/>
      <c r="M36" s="352"/>
      <c r="N36" s="352"/>
      <c r="O36" s="352"/>
      <c r="P36" s="352"/>
      <c r="Q36" s="352"/>
      <c r="R36" s="352"/>
      <c r="S36" s="352"/>
      <c r="T36" s="352"/>
    </row>
    <row r="37" spans="1:20" s="162" customFormat="1" ht="18">
      <c r="A37" s="195"/>
      <c r="B37" s="355"/>
      <c r="C37" s="349"/>
      <c r="D37" s="349"/>
      <c r="E37" s="349"/>
      <c r="F37" s="349"/>
      <c r="G37" s="350"/>
      <c r="H37" s="350"/>
      <c r="I37" s="354"/>
      <c r="J37" s="352"/>
      <c r="K37" s="352"/>
      <c r="L37" s="352"/>
      <c r="M37" s="352"/>
      <c r="N37" s="352"/>
      <c r="O37" s="352"/>
      <c r="P37" s="352"/>
      <c r="Q37" s="352"/>
      <c r="R37" s="352"/>
      <c r="S37" s="352"/>
      <c r="T37" s="352"/>
    </row>
    <row r="38" spans="1:20" customFormat="1" ht="18">
      <c r="A38" s="195"/>
      <c r="B38" s="353"/>
      <c r="C38" s="353"/>
      <c r="D38" s="353"/>
      <c r="E38" s="353"/>
      <c r="F38" s="353"/>
      <c r="G38" s="351"/>
      <c r="H38" s="351"/>
      <c r="I38" s="351"/>
      <c r="J38" s="356"/>
      <c r="K38" s="356"/>
      <c r="L38" s="356"/>
      <c r="M38" s="356"/>
      <c r="N38" s="356"/>
      <c r="O38" s="356"/>
      <c r="P38" s="356"/>
      <c r="Q38" s="356"/>
      <c r="R38" s="356"/>
      <c r="S38" s="356"/>
      <c r="T38" s="356"/>
    </row>
    <row r="39" spans="1:20" customFormat="1" ht="18">
      <c r="A39" s="195"/>
      <c r="B39" s="353"/>
      <c r="C39" s="353"/>
      <c r="D39" s="353"/>
      <c r="E39" s="353"/>
      <c r="F39" s="353"/>
      <c r="G39" s="351"/>
      <c r="H39" s="351"/>
      <c r="I39" s="351"/>
      <c r="J39" s="356"/>
      <c r="K39" s="356"/>
      <c r="L39" s="356"/>
      <c r="M39" s="356"/>
      <c r="N39" s="356"/>
      <c r="O39" s="356"/>
      <c r="P39" s="356"/>
      <c r="Q39" s="356"/>
      <c r="R39" s="356"/>
      <c r="S39" s="356"/>
      <c r="T39" s="356"/>
    </row>
    <row r="40" spans="1:20" customFormat="1" ht="18">
      <c r="A40" s="195"/>
      <c r="B40" s="353"/>
      <c r="C40" s="353"/>
      <c r="D40" s="353"/>
      <c r="E40" s="353"/>
      <c r="F40" s="353"/>
      <c r="G40" s="351"/>
      <c r="H40" s="351"/>
      <c r="I40" s="351"/>
      <c r="J40" s="356"/>
      <c r="K40" s="356"/>
      <c r="L40" s="356"/>
      <c r="M40" s="356"/>
      <c r="N40" s="356"/>
      <c r="O40" s="356"/>
      <c r="P40" s="356"/>
      <c r="Q40" s="356"/>
      <c r="R40" s="356"/>
      <c r="S40" s="356"/>
      <c r="T40" s="356"/>
    </row>
    <row r="41" spans="1:20" customFormat="1" ht="18">
      <c r="A41" s="195"/>
      <c r="B41" s="353"/>
      <c r="C41" s="353"/>
      <c r="D41" s="353"/>
      <c r="E41" s="353"/>
      <c r="F41" s="353"/>
      <c r="G41" s="351"/>
      <c r="H41" s="351"/>
      <c r="I41" s="351"/>
      <c r="J41" s="356"/>
      <c r="K41" s="356"/>
      <c r="L41" s="356"/>
      <c r="M41" s="356"/>
      <c r="N41" s="356"/>
      <c r="O41" s="356"/>
      <c r="P41" s="356"/>
      <c r="Q41" s="356"/>
      <c r="R41" s="356"/>
      <c r="S41" s="356"/>
      <c r="T41" s="356"/>
    </row>
    <row r="42" spans="1:20" customFormat="1" ht="60.75" customHeight="1">
      <c r="A42" s="195"/>
      <c r="B42" s="1382" t="s">
        <v>822</v>
      </c>
      <c r="C42" s="1382"/>
      <c r="D42" s="1382"/>
      <c r="E42" s="1228"/>
      <c r="F42" s="1383" t="s">
        <v>821</v>
      </c>
      <c r="G42" s="1383"/>
      <c r="H42" s="1383"/>
      <c r="I42" s="1383"/>
      <c r="J42" s="1383"/>
      <c r="K42" s="356"/>
      <c r="L42" s="356"/>
      <c r="M42" s="356"/>
      <c r="N42" s="356"/>
      <c r="O42" s="356"/>
      <c r="P42" s="356"/>
      <c r="Q42" s="356"/>
      <c r="R42" s="356"/>
      <c r="S42" s="356"/>
      <c r="T42" s="356"/>
    </row>
    <row r="43" spans="1:20" customFormat="1" ht="18">
      <c r="A43" s="195"/>
      <c r="B43" s="353"/>
      <c r="C43" s="353"/>
      <c r="D43" s="353"/>
      <c r="E43" s="353"/>
      <c r="F43" s="353"/>
      <c r="G43" s="351"/>
      <c r="H43" s="351"/>
      <c r="I43" s="351"/>
      <c r="J43" s="356"/>
      <c r="K43" s="356"/>
      <c r="L43" s="356"/>
      <c r="M43" s="356"/>
      <c r="N43" s="356"/>
      <c r="O43" s="356"/>
      <c r="P43" s="356"/>
      <c r="Q43" s="356"/>
      <c r="R43" s="356"/>
      <c r="S43" s="356"/>
      <c r="T43" s="356"/>
    </row>
    <row r="44" spans="1:20" customFormat="1" ht="18">
      <c r="A44" s="195"/>
      <c r="B44" s="353"/>
      <c r="C44" s="353"/>
      <c r="D44" s="353"/>
      <c r="E44" s="353"/>
      <c r="F44" s="353"/>
      <c r="G44" s="351"/>
      <c r="H44" s="351"/>
      <c r="I44" s="351"/>
      <c r="J44" s="356"/>
      <c r="K44" s="356"/>
      <c r="L44" s="356"/>
      <c r="M44" s="356"/>
      <c r="N44" s="356"/>
      <c r="O44" s="356"/>
      <c r="P44" s="356"/>
      <c r="Q44" s="356"/>
      <c r="R44" s="356"/>
      <c r="S44" s="356"/>
      <c r="T44" s="356"/>
    </row>
    <row r="45" spans="1:20" customFormat="1" ht="18">
      <c r="A45" s="195"/>
      <c r="B45" s="353"/>
      <c r="C45" s="353"/>
      <c r="D45" s="353"/>
      <c r="E45" s="353"/>
      <c r="F45" s="353"/>
      <c r="G45" s="351"/>
      <c r="H45" s="351"/>
      <c r="I45" s="351"/>
      <c r="J45" s="356"/>
      <c r="K45" s="356"/>
      <c r="L45" s="356"/>
      <c r="M45" s="356"/>
      <c r="N45" s="356"/>
      <c r="O45" s="356"/>
      <c r="P45" s="356"/>
      <c r="Q45" s="356"/>
      <c r="R45" s="356"/>
      <c r="S45" s="356"/>
      <c r="T45" s="356"/>
    </row>
    <row r="46" spans="1:20" customFormat="1" ht="18">
      <c r="A46" s="195"/>
      <c r="B46" s="353"/>
      <c r="C46" s="139"/>
      <c r="D46" s="139"/>
      <c r="E46" s="139"/>
      <c r="F46" s="139"/>
      <c r="G46" s="139"/>
      <c r="H46" s="139"/>
      <c r="I46" s="139"/>
      <c r="J46" s="356"/>
      <c r="K46" s="356"/>
      <c r="L46" s="356"/>
      <c r="M46" s="356"/>
      <c r="N46" s="356"/>
      <c r="O46" s="356"/>
      <c r="P46" s="356"/>
      <c r="Q46" s="356"/>
      <c r="R46" s="356"/>
      <c r="S46" s="356"/>
      <c r="T46" s="356"/>
    </row>
    <row r="47" spans="1:20" customFormat="1" ht="18">
      <c r="A47" s="195"/>
      <c r="B47" s="353"/>
      <c r="C47" s="139"/>
      <c r="D47" s="139"/>
      <c r="E47" s="139"/>
      <c r="F47" s="139"/>
      <c r="G47" s="139"/>
      <c r="H47" s="139"/>
      <c r="I47" s="139"/>
      <c r="J47" s="356"/>
      <c r="K47" s="356"/>
      <c r="L47" s="356"/>
      <c r="M47" s="356"/>
      <c r="N47" s="356"/>
      <c r="O47" s="356"/>
      <c r="P47" s="356"/>
      <c r="Q47" s="356"/>
      <c r="R47" s="356"/>
      <c r="S47" s="356"/>
      <c r="T47" s="356"/>
    </row>
    <row r="48" spans="1:20" customFormat="1" ht="23.25">
      <c r="A48" s="195"/>
      <c r="B48" s="353"/>
      <c r="C48" s="1387" t="s">
        <v>359</v>
      </c>
      <c r="D48" s="1387"/>
      <c r="E48" s="1387"/>
      <c r="F48" s="1387"/>
      <c r="G48" s="1387"/>
      <c r="H48" s="1387"/>
      <c r="I48" s="1387"/>
      <c r="J48" s="356"/>
      <c r="K48" s="356"/>
      <c r="L48" s="356"/>
      <c r="M48" s="356"/>
      <c r="N48" s="356"/>
      <c r="O48" s="356"/>
      <c r="P48" s="356"/>
      <c r="Q48" s="356"/>
      <c r="R48" s="356"/>
      <c r="S48" s="356"/>
      <c r="T48" s="356"/>
    </row>
    <row r="49" spans="1:20" customFormat="1" ht="18">
      <c r="A49" s="195"/>
      <c r="B49" s="353"/>
      <c r="C49" s="353"/>
      <c r="D49" s="353"/>
      <c r="E49" s="353"/>
      <c r="F49" s="353"/>
      <c r="G49" s="351"/>
      <c r="H49" s="351"/>
      <c r="I49" s="351"/>
      <c r="J49" s="356"/>
      <c r="K49" s="356"/>
      <c r="L49" s="356"/>
      <c r="M49" s="356"/>
      <c r="N49" s="356"/>
      <c r="O49" s="356"/>
      <c r="P49" s="356"/>
      <c r="Q49" s="356"/>
      <c r="R49" s="356"/>
      <c r="S49" s="356"/>
      <c r="T49" s="356"/>
    </row>
    <row r="50" spans="1:20" customFormat="1" ht="18">
      <c r="A50" s="195"/>
      <c r="B50" s="353"/>
      <c r="C50" s="353"/>
      <c r="D50" s="353"/>
      <c r="E50" s="353"/>
      <c r="F50" s="353"/>
      <c r="G50" s="351"/>
      <c r="H50" s="351"/>
      <c r="I50" s="351"/>
      <c r="J50" s="356"/>
      <c r="K50" s="356"/>
      <c r="L50" s="356"/>
      <c r="M50" s="356"/>
      <c r="N50" s="356"/>
      <c r="O50" s="356"/>
      <c r="P50" s="356"/>
      <c r="Q50" s="356"/>
      <c r="R50" s="356"/>
      <c r="S50" s="356"/>
      <c r="T50" s="356"/>
    </row>
    <row r="51" spans="1:20" customFormat="1" ht="18">
      <c r="A51" s="195"/>
      <c r="B51" s="353"/>
      <c r="C51" s="353"/>
      <c r="D51" s="353"/>
      <c r="E51" s="353"/>
      <c r="F51" s="353"/>
      <c r="G51" s="351"/>
      <c r="H51" s="351"/>
      <c r="I51" s="351"/>
      <c r="J51" s="356"/>
      <c r="K51" s="356"/>
      <c r="L51" s="356"/>
      <c r="M51" s="356"/>
      <c r="N51" s="356"/>
      <c r="O51" s="356"/>
      <c r="P51" s="356"/>
      <c r="Q51" s="356"/>
      <c r="R51" s="356"/>
      <c r="S51" s="356"/>
      <c r="T51" s="356"/>
    </row>
    <row r="52" spans="1:20" customFormat="1" ht="18">
      <c r="A52" s="195"/>
      <c r="B52" s="353"/>
      <c r="C52" s="353"/>
      <c r="D52" s="353"/>
      <c r="E52" s="353"/>
      <c r="F52" s="353"/>
      <c r="G52" s="351"/>
      <c r="H52" s="351"/>
      <c r="I52" s="351"/>
      <c r="J52" s="356"/>
      <c r="K52" s="356"/>
      <c r="L52" s="356"/>
      <c r="M52" s="356"/>
      <c r="N52" s="356"/>
      <c r="O52" s="356"/>
      <c r="P52" s="356"/>
      <c r="Q52" s="356"/>
      <c r="R52" s="356"/>
      <c r="S52" s="356"/>
      <c r="T52" s="356"/>
    </row>
    <row r="53" spans="1:20" customFormat="1" ht="18">
      <c r="A53" s="139"/>
      <c r="B53" s="351"/>
      <c r="C53" s="351"/>
      <c r="D53" s="351"/>
      <c r="E53" s="351"/>
      <c r="F53" s="351"/>
      <c r="G53" s="351"/>
      <c r="H53" s="351"/>
      <c r="I53" s="351"/>
      <c r="J53" s="356"/>
      <c r="K53" s="356"/>
      <c r="L53" s="356"/>
      <c r="M53" s="356"/>
      <c r="N53" s="356"/>
      <c r="O53" s="356"/>
      <c r="P53" s="356"/>
      <c r="Q53" s="356"/>
      <c r="R53" s="356"/>
      <c r="S53" s="356"/>
      <c r="T53" s="356"/>
    </row>
    <row r="54" spans="1:20" customFormat="1" ht="18">
      <c r="A54" s="139"/>
      <c r="B54" s="351"/>
      <c r="C54" s="351"/>
      <c r="D54" s="351"/>
      <c r="E54" s="351"/>
      <c r="F54" s="351"/>
      <c r="G54" s="351"/>
      <c r="H54" s="351"/>
      <c r="I54" s="351"/>
      <c r="J54" s="356"/>
      <c r="K54" s="356"/>
      <c r="L54" s="356"/>
      <c r="M54" s="356"/>
      <c r="N54" s="356"/>
      <c r="O54" s="356"/>
      <c r="P54" s="356"/>
      <c r="Q54" s="356"/>
      <c r="R54" s="356"/>
      <c r="S54" s="356"/>
      <c r="T54" s="356"/>
    </row>
    <row r="55" spans="1:20" customFormat="1" ht="18">
      <c r="A55" s="139"/>
      <c r="B55" s="351"/>
      <c r="C55" s="351"/>
      <c r="D55" s="351"/>
      <c r="E55" s="351"/>
      <c r="F55" s="351"/>
      <c r="G55" s="351"/>
      <c r="H55" s="351"/>
      <c r="I55" s="351"/>
      <c r="J55" s="356"/>
      <c r="K55" s="356"/>
      <c r="L55" s="356"/>
      <c r="M55" s="356"/>
      <c r="N55" s="356"/>
      <c r="O55" s="356"/>
      <c r="P55" s="356"/>
      <c r="Q55" s="356"/>
      <c r="R55" s="356"/>
      <c r="S55" s="356"/>
      <c r="T55" s="356"/>
    </row>
    <row r="56" spans="1:20" customFormat="1" ht="18">
      <c r="A56" s="139"/>
      <c r="B56" s="351"/>
      <c r="C56" s="351"/>
      <c r="D56" s="351"/>
      <c r="E56" s="351"/>
      <c r="F56" s="351"/>
      <c r="G56" s="351"/>
      <c r="H56" s="351"/>
      <c r="I56" s="351"/>
      <c r="J56" s="356"/>
      <c r="K56" s="356"/>
      <c r="L56" s="356"/>
      <c r="M56" s="356"/>
      <c r="N56" s="356"/>
      <c r="O56" s="356"/>
      <c r="P56" s="356"/>
      <c r="Q56" s="356"/>
      <c r="R56" s="356"/>
      <c r="S56" s="356"/>
      <c r="T56" s="356"/>
    </row>
    <row r="57" spans="1:20" customFormat="1" ht="18">
      <c r="A57" s="139"/>
      <c r="B57" s="351"/>
      <c r="C57" s="351"/>
      <c r="D57" s="351"/>
      <c r="E57" s="351"/>
      <c r="F57" s="351"/>
      <c r="G57" s="351"/>
      <c r="H57" s="351"/>
      <c r="I57" s="351"/>
      <c r="J57" s="356"/>
      <c r="K57" s="356"/>
      <c r="L57" s="356"/>
      <c r="M57" s="356"/>
      <c r="N57" s="356"/>
      <c r="O57" s="356"/>
      <c r="P57" s="356"/>
      <c r="Q57" s="356"/>
      <c r="R57" s="356"/>
      <c r="S57" s="356"/>
      <c r="T57" s="356"/>
    </row>
    <row r="58" spans="1:20" customFormat="1" ht="18">
      <c r="A58" s="139"/>
      <c r="B58" s="351"/>
      <c r="C58" s="351"/>
      <c r="D58" s="351"/>
      <c r="E58" s="351"/>
      <c r="F58" s="351"/>
      <c r="G58" s="351"/>
      <c r="H58" s="351"/>
      <c r="I58" s="351"/>
      <c r="J58" s="356"/>
      <c r="K58" s="356"/>
      <c r="L58" s="356"/>
      <c r="M58" s="356"/>
      <c r="N58" s="356"/>
      <c r="O58" s="356"/>
      <c r="P58" s="356"/>
      <c r="Q58" s="356"/>
      <c r="R58" s="356"/>
      <c r="S58" s="356"/>
      <c r="T58" s="356"/>
    </row>
    <row r="59" spans="1:20" customFormat="1" ht="18">
      <c r="A59" s="139"/>
      <c r="B59" s="351"/>
      <c r="C59" s="351"/>
      <c r="D59" s="351"/>
      <c r="E59" s="351"/>
      <c r="F59" s="351"/>
      <c r="G59" s="351"/>
      <c r="H59" s="351"/>
      <c r="I59" s="351"/>
      <c r="J59" s="356"/>
      <c r="K59" s="356"/>
      <c r="L59" s="356"/>
      <c r="M59" s="356"/>
      <c r="N59" s="356"/>
      <c r="O59" s="356"/>
      <c r="P59" s="356"/>
      <c r="Q59" s="356"/>
      <c r="R59" s="356"/>
      <c r="S59" s="356"/>
      <c r="T59" s="356"/>
    </row>
    <row r="60" spans="1:20" customFormat="1" ht="18">
      <c r="A60" s="139"/>
      <c r="B60" s="351"/>
      <c r="C60" s="351"/>
      <c r="D60" s="351"/>
      <c r="E60" s="351"/>
      <c r="F60" s="351"/>
      <c r="G60" s="351"/>
      <c r="H60" s="351"/>
      <c r="I60" s="351"/>
      <c r="J60" s="356"/>
      <c r="K60" s="356"/>
      <c r="L60" s="356"/>
      <c r="M60" s="356"/>
      <c r="N60" s="356"/>
      <c r="O60" s="356"/>
      <c r="P60" s="356"/>
      <c r="Q60" s="356"/>
      <c r="R60" s="356"/>
      <c r="S60" s="356"/>
      <c r="T60" s="356"/>
    </row>
    <row r="61" spans="1:20" customFormat="1" ht="18">
      <c r="A61" s="139"/>
      <c r="B61" s="351"/>
      <c r="C61" s="351"/>
      <c r="D61" s="351"/>
      <c r="E61" s="351"/>
      <c r="F61" s="351"/>
      <c r="G61" s="351"/>
      <c r="H61" s="351"/>
      <c r="I61" s="351"/>
      <c r="J61" s="356"/>
      <c r="K61" s="356"/>
      <c r="L61" s="356"/>
      <c r="M61" s="356"/>
      <c r="N61" s="356"/>
      <c r="O61" s="356"/>
      <c r="P61" s="356"/>
      <c r="Q61" s="356"/>
      <c r="R61" s="356"/>
      <c r="S61" s="356"/>
      <c r="T61" s="356"/>
    </row>
    <row r="62" spans="1:20" customFormat="1" ht="18">
      <c r="A62" s="139"/>
      <c r="B62" s="351"/>
      <c r="C62" s="351"/>
      <c r="D62" s="351"/>
      <c r="E62" s="351"/>
      <c r="F62" s="351"/>
      <c r="G62" s="351"/>
      <c r="H62" s="351"/>
      <c r="I62" s="351"/>
      <c r="J62" s="356"/>
      <c r="K62" s="356"/>
      <c r="L62" s="356"/>
      <c r="M62" s="356"/>
      <c r="N62" s="356"/>
      <c r="O62" s="356"/>
      <c r="P62" s="356"/>
      <c r="Q62" s="356"/>
      <c r="R62" s="356"/>
      <c r="S62" s="356"/>
      <c r="T62" s="356"/>
    </row>
    <row r="63" spans="1:20" customFormat="1" ht="18">
      <c r="A63" s="139"/>
      <c r="B63" s="351"/>
      <c r="C63" s="351"/>
      <c r="D63" s="351"/>
      <c r="E63" s="351"/>
      <c r="F63" s="351"/>
      <c r="G63" s="351"/>
      <c r="H63" s="351"/>
      <c r="I63" s="351"/>
      <c r="J63" s="356"/>
      <c r="K63" s="356"/>
      <c r="L63" s="356"/>
      <c r="M63" s="356"/>
      <c r="N63" s="356"/>
      <c r="O63" s="356"/>
      <c r="P63" s="356"/>
      <c r="Q63" s="356"/>
      <c r="R63" s="356"/>
      <c r="S63" s="356"/>
      <c r="T63" s="356"/>
    </row>
    <row r="64" spans="1:20" customFormat="1" ht="18">
      <c r="A64" s="139"/>
      <c r="B64" s="351"/>
      <c r="C64" s="351"/>
      <c r="D64" s="351"/>
      <c r="E64" s="351"/>
      <c r="F64" s="351"/>
      <c r="G64" s="351"/>
      <c r="H64" s="351"/>
      <c r="I64" s="351"/>
      <c r="J64" s="356"/>
      <c r="K64" s="356"/>
      <c r="L64" s="356"/>
      <c r="M64" s="356"/>
      <c r="N64" s="356"/>
      <c r="O64" s="356"/>
      <c r="P64" s="356"/>
      <c r="Q64" s="356"/>
      <c r="R64" s="356"/>
      <c r="S64" s="356"/>
      <c r="T64" s="356"/>
    </row>
    <row r="65" spans="1:20" customFormat="1" ht="18">
      <c r="A65" s="139"/>
      <c r="B65" s="351"/>
      <c r="C65" s="351"/>
      <c r="D65" s="351"/>
      <c r="E65" s="351"/>
      <c r="F65" s="351"/>
      <c r="G65" s="351"/>
      <c r="H65" s="351"/>
      <c r="I65" s="351"/>
      <c r="J65" s="356"/>
      <c r="K65" s="356"/>
      <c r="L65" s="356"/>
      <c r="M65" s="356"/>
      <c r="N65" s="356"/>
      <c r="O65" s="356"/>
      <c r="P65" s="356"/>
      <c r="Q65" s="356"/>
      <c r="R65" s="356"/>
      <c r="S65" s="356"/>
      <c r="T65" s="356"/>
    </row>
    <row r="66" spans="1:20" customFormat="1" ht="18">
      <c r="A66" s="139"/>
      <c r="B66" s="351"/>
      <c r="C66" s="351"/>
      <c r="D66" s="351"/>
      <c r="E66" s="351"/>
      <c r="F66" s="351"/>
      <c r="G66" s="351"/>
      <c r="H66" s="351"/>
      <c r="I66" s="351"/>
      <c r="J66" s="356"/>
      <c r="K66" s="356"/>
      <c r="L66" s="356"/>
      <c r="M66" s="356"/>
      <c r="N66" s="356"/>
      <c r="O66" s="356"/>
      <c r="P66" s="356"/>
      <c r="Q66" s="356"/>
      <c r="R66" s="356"/>
      <c r="S66" s="356"/>
      <c r="T66" s="356"/>
    </row>
    <row r="67" spans="1:20" customFormat="1" ht="18">
      <c r="A67" s="139"/>
      <c r="B67" s="351"/>
      <c r="C67" s="351"/>
      <c r="D67" s="351"/>
      <c r="E67" s="351"/>
      <c r="F67" s="351"/>
      <c r="G67" s="351"/>
      <c r="H67" s="351"/>
      <c r="I67" s="351"/>
      <c r="J67" s="356"/>
      <c r="K67" s="356"/>
      <c r="L67" s="356"/>
      <c r="M67" s="356"/>
      <c r="N67" s="356"/>
      <c r="O67" s="356"/>
      <c r="P67" s="356"/>
      <c r="Q67" s="356"/>
      <c r="R67" s="356"/>
      <c r="S67" s="356"/>
      <c r="T67" s="356"/>
    </row>
    <row r="68" spans="1:20" customFormat="1" ht="18">
      <c r="A68" s="139"/>
      <c r="B68" s="351"/>
      <c r="C68" s="351"/>
      <c r="D68" s="351"/>
      <c r="E68" s="351"/>
      <c r="F68" s="351"/>
      <c r="G68" s="351"/>
      <c r="H68" s="351"/>
      <c r="I68" s="351"/>
      <c r="J68" s="356"/>
      <c r="K68" s="356"/>
      <c r="L68" s="356"/>
      <c r="M68" s="356"/>
      <c r="N68" s="356"/>
      <c r="O68" s="356"/>
      <c r="P68" s="356"/>
      <c r="Q68" s="356"/>
      <c r="R68" s="356"/>
      <c r="S68" s="356"/>
      <c r="T68" s="356"/>
    </row>
    <row r="69" spans="1:20" customFormat="1" ht="18">
      <c r="A69" s="139"/>
      <c r="B69" s="351"/>
      <c r="C69" s="351"/>
      <c r="D69" s="351"/>
      <c r="E69" s="351"/>
      <c r="F69" s="351"/>
      <c r="G69" s="351"/>
      <c r="H69" s="351"/>
      <c r="I69" s="351"/>
      <c r="J69" s="356"/>
      <c r="K69" s="356"/>
      <c r="L69" s="356"/>
      <c r="M69" s="356"/>
      <c r="N69" s="356"/>
      <c r="O69" s="356"/>
      <c r="P69" s="356"/>
      <c r="Q69" s="356"/>
      <c r="R69" s="356"/>
      <c r="S69" s="356"/>
      <c r="T69" s="356"/>
    </row>
    <row r="70" spans="1:20" customFormat="1" ht="18">
      <c r="A70" s="139"/>
      <c r="B70" s="351"/>
      <c r="C70" s="351"/>
      <c r="D70" s="351"/>
      <c r="E70" s="351"/>
      <c r="F70" s="351"/>
      <c r="G70" s="351"/>
      <c r="H70" s="351"/>
      <c r="I70" s="351"/>
      <c r="J70" s="356"/>
      <c r="K70" s="356"/>
      <c r="L70" s="356"/>
      <c r="M70" s="356"/>
      <c r="N70" s="356"/>
      <c r="O70" s="356"/>
      <c r="P70" s="356"/>
      <c r="Q70" s="356"/>
      <c r="R70" s="356"/>
      <c r="S70" s="356"/>
      <c r="T70" s="356"/>
    </row>
    <row r="71" spans="1:20" customFormat="1" ht="18">
      <c r="A71" s="139"/>
      <c r="B71" s="351"/>
      <c r="C71" s="351"/>
      <c r="D71" s="351"/>
      <c r="E71" s="351"/>
      <c r="F71" s="351"/>
      <c r="G71" s="351"/>
      <c r="H71" s="351"/>
      <c r="I71" s="351"/>
      <c r="J71" s="356"/>
      <c r="K71" s="356"/>
      <c r="L71" s="356"/>
      <c r="M71" s="356"/>
      <c r="N71" s="356"/>
      <c r="O71" s="356"/>
      <c r="P71" s="356"/>
      <c r="Q71" s="356"/>
      <c r="R71" s="356"/>
      <c r="S71" s="356"/>
      <c r="T71" s="356"/>
    </row>
    <row r="72" spans="1:20" customFormat="1" ht="18">
      <c r="A72" s="139"/>
      <c r="B72" s="351"/>
      <c r="C72" s="351"/>
      <c r="D72" s="351"/>
      <c r="E72" s="351"/>
      <c r="F72" s="351"/>
      <c r="G72" s="351"/>
      <c r="H72" s="351"/>
      <c r="I72" s="351"/>
      <c r="J72" s="356"/>
      <c r="K72" s="356"/>
      <c r="L72" s="356"/>
      <c r="M72" s="356"/>
      <c r="N72" s="356"/>
      <c r="O72" s="356"/>
      <c r="P72" s="356"/>
      <c r="Q72" s="356"/>
      <c r="R72" s="356"/>
      <c r="S72" s="356"/>
      <c r="T72" s="356"/>
    </row>
    <row r="73" spans="1:20" customFormat="1" ht="18">
      <c r="A73" s="139"/>
      <c r="B73" s="351"/>
      <c r="C73" s="351"/>
      <c r="D73" s="351"/>
      <c r="E73" s="351"/>
      <c r="F73" s="351"/>
      <c r="G73" s="351"/>
      <c r="H73" s="351"/>
      <c r="I73" s="351"/>
      <c r="J73" s="356"/>
      <c r="K73" s="356"/>
      <c r="L73" s="356"/>
      <c r="M73" s="356"/>
      <c r="N73" s="356"/>
      <c r="O73" s="356"/>
      <c r="P73" s="356"/>
      <c r="Q73" s="356"/>
      <c r="R73" s="356"/>
      <c r="S73" s="356"/>
      <c r="T73" s="356"/>
    </row>
    <row r="74" spans="1:20" customFormat="1" ht="36" customHeight="1">
      <c r="A74" s="139"/>
      <c r="B74" s="351"/>
      <c r="C74" s="1179" t="s">
        <v>823</v>
      </c>
      <c r="D74" s="351"/>
      <c r="E74" s="351"/>
      <c r="F74" s="351"/>
      <c r="G74" s="351"/>
      <c r="H74" s="351"/>
      <c r="I74" s="351"/>
      <c r="J74" s="356"/>
      <c r="K74" s="356"/>
      <c r="L74" s="356"/>
      <c r="M74" s="356"/>
      <c r="N74" s="356"/>
      <c r="O74" s="356"/>
      <c r="P74" s="356"/>
      <c r="Q74" s="356"/>
      <c r="R74" s="356"/>
      <c r="S74" s="356"/>
      <c r="T74" s="356"/>
    </row>
    <row r="75" spans="1:20" customFormat="1" ht="51" customHeight="1">
      <c r="A75" s="139"/>
      <c r="B75" s="351"/>
      <c r="C75" s="139"/>
      <c r="D75" s="139"/>
      <c r="E75" s="139"/>
      <c r="F75" s="139"/>
      <c r="G75" s="139"/>
      <c r="H75" s="139"/>
      <c r="I75" s="139"/>
      <c r="J75" s="356"/>
      <c r="K75" s="356"/>
      <c r="L75" s="356"/>
      <c r="M75" s="356"/>
      <c r="N75" s="356"/>
      <c r="O75" s="356"/>
      <c r="P75" s="356"/>
      <c r="Q75" s="356"/>
      <c r="R75" s="356"/>
      <c r="S75" s="356"/>
      <c r="T75" s="356"/>
    </row>
    <row r="76" spans="1:20" customFormat="1" ht="63.75" customHeight="1">
      <c r="A76" s="139"/>
      <c r="B76" s="351"/>
      <c r="C76" s="1388" t="s">
        <v>360</v>
      </c>
      <c r="D76" s="1388"/>
      <c r="E76" s="1388"/>
      <c r="F76" s="1388"/>
      <c r="G76" s="1388"/>
      <c r="H76" s="1388"/>
      <c r="I76" s="1388"/>
      <c r="J76" s="356"/>
      <c r="K76" s="356"/>
      <c r="L76" s="356"/>
      <c r="M76" s="356"/>
      <c r="N76" s="356"/>
      <c r="O76" s="356"/>
      <c r="P76" s="356"/>
      <c r="Q76" s="356"/>
      <c r="R76" s="356"/>
      <c r="S76" s="356"/>
      <c r="T76" s="356"/>
    </row>
    <row r="77" spans="1:20" customFormat="1" ht="57" customHeight="1">
      <c r="A77" s="139"/>
      <c r="B77" s="351"/>
      <c r="C77" s="1381" t="s">
        <v>371</v>
      </c>
      <c r="D77" s="1381"/>
      <c r="E77" s="1381"/>
      <c r="F77" s="1381"/>
      <c r="G77" s="1381"/>
      <c r="H77" s="1381"/>
      <c r="I77" s="1381"/>
      <c r="J77" s="356"/>
      <c r="K77" s="356"/>
      <c r="L77" s="356"/>
      <c r="M77" s="356"/>
      <c r="N77" s="356"/>
      <c r="O77" s="356"/>
      <c r="P77" s="356"/>
      <c r="Q77" s="356"/>
      <c r="R77" s="356"/>
      <c r="S77" s="356"/>
      <c r="T77" s="356"/>
    </row>
    <row r="78" spans="1:20" customFormat="1" ht="18">
      <c r="A78" s="139"/>
      <c r="B78" s="351"/>
      <c r="C78" s="351"/>
      <c r="D78" s="351"/>
      <c r="E78" s="351"/>
      <c r="F78" s="351"/>
      <c r="G78" s="351"/>
      <c r="H78" s="351"/>
      <c r="I78" s="351"/>
      <c r="J78" s="356"/>
      <c r="K78" s="356"/>
      <c r="L78" s="356"/>
      <c r="M78" s="356"/>
      <c r="N78" s="356"/>
      <c r="O78" s="356"/>
      <c r="P78" s="356"/>
      <c r="Q78" s="356"/>
      <c r="R78" s="356"/>
      <c r="S78" s="356"/>
      <c r="T78" s="356"/>
    </row>
    <row r="79" spans="1:20" customFormat="1" ht="18">
      <c r="A79" s="139"/>
      <c r="B79" s="351"/>
      <c r="C79" s="351"/>
      <c r="D79" s="351"/>
      <c r="E79" s="351"/>
      <c r="F79" s="351"/>
      <c r="G79" s="351"/>
      <c r="H79" s="351"/>
      <c r="I79" s="351"/>
      <c r="J79" s="356"/>
      <c r="K79" s="356"/>
      <c r="L79" s="356"/>
      <c r="M79" s="356"/>
      <c r="N79" s="356"/>
      <c r="O79" s="356"/>
      <c r="P79" s="356"/>
      <c r="Q79" s="356"/>
      <c r="R79" s="356"/>
      <c r="S79" s="356"/>
      <c r="T79" s="356"/>
    </row>
    <row r="80" spans="1:20" customFormat="1" ht="18">
      <c r="A80" s="139"/>
      <c r="B80" s="351"/>
      <c r="C80" s="351"/>
      <c r="D80" s="351"/>
      <c r="E80" s="351"/>
      <c r="F80" s="351"/>
      <c r="G80" s="351"/>
      <c r="H80" s="351"/>
      <c r="I80" s="351"/>
      <c r="J80" s="356"/>
      <c r="K80" s="356"/>
      <c r="L80" s="356"/>
      <c r="M80" s="356"/>
      <c r="N80" s="356"/>
      <c r="O80" s="356"/>
      <c r="P80" s="356"/>
      <c r="Q80" s="356"/>
      <c r="R80" s="356"/>
      <c r="S80" s="356"/>
      <c r="T80" s="356"/>
    </row>
    <row r="81" spans="1:20" customFormat="1" ht="18">
      <c r="A81" s="139"/>
      <c r="B81" s="351"/>
      <c r="C81" s="351"/>
      <c r="D81" s="351"/>
      <c r="E81" s="351"/>
      <c r="F81" s="351"/>
      <c r="G81" s="351"/>
      <c r="H81" s="351"/>
      <c r="I81" s="351"/>
      <c r="J81" s="356"/>
      <c r="K81" s="356"/>
      <c r="L81" s="356"/>
      <c r="M81" s="356"/>
      <c r="N81" s="356"/>
      <c r="O81" s="356"/>
      <c r="P81" s="356"/>
      <c r="Q81" s="356"/>
      <c r="R81" s="356"/>
      <c r="S81" s="356"/>
      <c r="T81" s="356"/>
    </row>
    <row r="82" spans="1:20" customFormat="1" ht="18">
      <c r="A82" s="139"/>
      <c r="B82" s="351"/>
      <c r="C82" s="351"/>
      <c r="D82" s="351"/>
      <c r="E82" s="351"/>
      <c r="F82" s="351"/>
      <c r="G82" s="351"/>
      <c r="H82" s="351"/>
      <c r="I82" s="351"/>
      <c r="J82" s="356"/>
      <c r="K82" s="356"/>
      <c r="L82" s="356"/>
      <c r="M82" s="356"/>
      <c r="N82" s="356"/>
      <c r="O82" s="356"/>
      <c r="P82" s="356"/>
      <c r="Q82" s="356"/>
      <c r="R82" s="356"/>
      <c r="S82" s="356"/>
      <c r="T82" s="356"/>
    </row>
    <row r="83" spans="1:20" customFormat="1" ht="18">
      <c r="A83" s="139"/>
      <c r="B83" s="351"/>
      <c r="C83" s="351"/>
      <c r="D83" s="351"/>
      <c r="E83" s="351"/>
      <c r="F83" s="351"/>
      <c r="G83" s="351"/>
      <c r="H83" s="351"/>
      <c r="I83" s="351"/>
      <c r="J83" s="356"/>
      <c r="K83" s="356"/>
      <c r="L83" s="356"/>
      <c r="M83" s="356"/>
      <c r="N83" s="356"/>
      <c r="O83" s="356"/>
      <c r="P83" s="356"/>
      <c r="Q83" s="356"/>
      <c r="R83" s="356"/>
      <c r="S83" s="356"/>
      <c r="T83" s="356"/>
    </row>
    <row r="84" spans="1:20" customFormat="1" ht="18">
      <c r="A84" s="139"/>
      <c r="B84" s="351"/>
      <c r="C84" s="351"/>
      <c r="D84" s="351"/>
      <c r="E84" s="351"/>
      <c r="F84" s="351"/>
      <c r="G84" s="351"/>
      <c r="H84" s="351"/>
      <c r="I84" s="351"/>
      <c r="J84" s="356"/>
      <c r="K84" s="356"/>
      <c r="L84" s="356"/>
      <c r="M84" s="356"/>
      <c r="N84" s="356"/>
      <c r="O84" s="356"/>
      <c r="P84" s="356"/>
      <c r="Q84" s="356"/>
      <c r="R84" s="356"/>
      <c r="S84" s="356"/>
      <c r="T84" s="356"/>
    </row>
    <row r="85" spans="1:20" customFormat="1" ht="18">
      <c r="A85" s="139"/>
      <c r="B85" s="351"/>
      <c r="C85" s="351"/>
      <c r="D85" s="351"/>
      <c r="E85" s="351"/>
      <c r="F85" s="351"/>
      <c r="G85" s="351"/>
      <c r="H85" s="351"/>
      <c r="I85" s="351"/>
      <c r="J85" s="356"/>
      <c r="K85" s="356"/>
      <c r="L85" s="356"/>
      <c r="M85" s="356"/>
      <c r="N85" s="356"/>
      <c r="O85" s="356"/>
      <c r="P85" s="356"/>
      <c r="Q85" s="356"/>
      <c r="R85" s="356"/>
      <c r="S85" s="356"/>
      <c r="T85" s="356"/>
    </row>
    <row r="86" spans="1:20" customFormat="1" ht="18">
      <c r="A86" s="139"/>
      <c r="B86" s="351"/>
      <c r="C86" s="351"/>
      <c r="D86" s="351"/>
      <c r="E86" s="351"/>
      <c r="F86" s="351"/>
      <c r="G86" s="351"/>
      <c r="H86" s="351"/>
      <c r="I86" s="351"/>
      <c r="J86" s="356"/>
      <c r="K86" s="356"/>
      <c r="L86" s="356"/>
      <c r="M86" s="356"/>
      <c r="N86" s="356"/>
      <c r="O86" s="356"/>
      <c r="P86" s="356"/>
      <c r="Q86" s="356"/>
      <c r="R86" s="356"/>
      <c r="S86" s="356"/>
      <c r="T86" s="356"/>
    </row>
    <row r="87" spans="1:20" customFormat="1" ht="18">
      <c r="A87" s="139"/>
      <c r="B87" s="351"/>
      <c r="C87" s="351"/>
      <c r="D87" s="351"/>
      <c r="E87" s="351"/>
      <c r="F87" s="351"/>
      <c r="G87" s="351"/>
      <c r="H87" s="351"/>
      <c r="I87" s="351"/>
      <c r="J87" s="356"/>
      <c r="K87" s="356"/>
      <c r="L87" s="356"/>
      <c r="M87" s="356"/>
      <c r="N87" s="356"/>
      <c r="O87" s="356"/>
      <c r="P87" s="356"/>
      <c r="Q87" s="356"/>
      <c r="R87" s="356"/>
      <c r="S87" s="356"/>
      <c r="T87" s="356"/>
    </row>
    <row r="88" spans="1:20" customFormat="1" ht="18">
      <c r="A88" s="139"/>
      <c r="B88" s="351"/>
      <c r="C88" s="351"/>
      <c r="D88" s="351"/>
      <c r="E88" s="351"/>
      <c r="F88" s="351"/>
      <c r="G88" s="351"/>
      <c r="H88" s="351"/>
      <c r="I88" s="351"/>
      <c r="J88" s="356"/>
      <c r="K88" s="356"/>
      <c r="L88" s="356"/>
      <c r="M88" s="356"/>
      <c r="N88" s="356"/>
      <c r="O88" s="356"/>
      <c r="P88" s="356"/>
      <c r="Q88" s="356"/>
      <c r="R88" s="356"/>
      <c r="S88" s="356"/>
      <c r="T88" s="356"/>
    </row>
    <row r="89" spans="1:20" customFormat="1" ht="18">
      <c r="A89" s="139"/>
      <c r="B89" s="351"/>
      <c r="C89" s="351"/>
      <c r="D89" s="351"/>
      <c r="E89" s="351"/>
      <c r="F89" s="351"/>
      <c r="G89" s="351"/>
      <c r="H89" s="351"/>
      <c r="I89" s="351"/>
      <c r="J89" s="356"/>
      <c r="K89" s="356"/>
      <c r="L89" s="356"/>
      <c r="M89" s="356"/>
      <c r="N89" s="356"/>
      <c r="O89" s="356"/>
      <c r="P89" s="356"/>
      <c r="Q89" s="356"/>
      <c r="R89" s="356"/>
      <c r="S89" s="356"/>
      <c r="T89" s="356"/>
    </row>
    <row r="90" spans="1:20" customFormat="1" ht="18">
      <c r="A90" s="139"/>
      <c r="B90" s="351"/>
      <c r="C90" s="351"/>
      <c r="D90" s="351"/>
      <c r="E90" s="351"/>
      <c r="F90" s="351"/>
      <c r="G90" s="351"/>
      <c r="H90" s="351"/>
      <c r="I90" s="351"/>
      <c r="J90" s="356"/>
      <c r="K90" s="356"/>
      <c r="L90" s="356"/>
      <c r="M90" s="356"/>
      <c r="N90" s="356"/>
      <c r="O90" s="356"/>
      <c r="P90" s="356"/>
      <c r="Q90" s="356"/>
      <c r="R90" s="356"/>
      <c r="S90" s="356"/>
      <c r="T90" s="356"/>
    </row>
    <row r="91" spans="1:20" customFormat="1" ht="18">
      <c r="A91" s="139"/>
      <c r="B91" s="351"/>
      <c r="C91" s="351"/>
      <c r="D91" s="351"/>
      <c r="E91" s="351"/>
      <c r="F91" s="351"/>
      <c r="G91" s="351"/>
      <c r="H91" s="351"/>
      <c r="I91" s="351"/>
      <c r="J91" s="356"/>
      <c r="K91" s="356"/>
      <c r="L91" s="356"/>
      <c r="M91" s="356"/>
      <c r="N91" s="356"/>
      <c r="O91" s="356"/>
      <c r="P91" s="356"/>
      <c r="Q91" s="356"/>
      <c r="R91" s="356"/>
      <c r="S91" s="356"/>
      <c r="T91" s="356"/>
    </row>
    <row r="92" spans="1:20" customFormat="1" ht="18">
      <c r="A92" s="139"/>
      <c r="B92" s="351"/>
      <c r="C92" s="351"/>
      <c r="D92" s="351"/>
      <c r="E92" s="351"/>
      <c r="F92" s="351"/>
      <c r="G92" s="351"/>
      <c r="H92" s="351"/>
      <c r="I92" s="351"/>
      <c r="J92" s="356"/>
      <c r="K92" s="356"/>
      <c r="L92" s="356"/>
      <c r="M92" s="356"/>
      <c r="N92" s="356"/>
      <c r="O92" s="356"/>
      <c r="P92" s="356"/>
      <c r="Q92" s="356"/>
      <c r="R92" s="356"/>
      <c r="S92" s="356"/>
      <c r="T92" s="356"/>
    </row>
    <row r="93" spans="1:20" customFormat="1" ht="18">
      <c r="A93" s="139"/>
      <c r="B93" s="351"/>
      <c r="C93" s="351"/>
      <c r="D93" s="351"/>
      <c r="E93" s="351"/>
      <c r="F93" s="351"/>
      <c r="G93" s="351"/>
      <c r="H93" s="351"/>
      <c r="I93" s="351"/>
      <c r="J93" s="356"/>
      <c r="K93" s="356"/>
      <c r="L93" s="356"/>
      <c r="M93" s="356"/>
      <c r="N93" s="356"/>
      <c r="O93" s="356"/>
      <c r="P93" s="356"/>
      <c r="Q93" s="356"/>
      <c r="R93" s="356"/>
      <c r="S93" s="356"/>
      <c r="T93" s="356"/>
    </row>
    <row r="94" spans="1:20" customFormat="1" ht="18">
      <c r="A94" s="139"/>
      <c r="B94" s="351"/>
      <c r="C94" s="351"/>
      <c r="D94" s="351"/>
      <c r="E94" s="351"/>
      <c r="F94" s="351"/>
      <c r="G94" s="351"/>
      <c r="H94" s="351"/>
      <c r="I94" s="351"/>
      <c r="J94" s="356"/>
      <c r="K94" s="356"/>
      <c r="L94" s="356"/>
      <c r="M94" s="356"/>
      <c r="N94" s="356"/>
      <c r="O94" s="356"/>
      <c r="P94" s="356"/>
      <c r="Q94" s="356"/>
      <c r="R94" s="356"/>
      <c r="S94" s="356"/>
      <c r="T94" s="356"/>
    </row>
    <row r="95" spans="1:20" customFormat="1" ht="18">
      <c r="A95" s="139"/>
      <c r="B95" s="351"/>
      <c r="C95" s="351"/>
      <c r="D95" s="351"/>
      <c r="E95" s="351"/>
      <c r="F95" s="351"/>
      <c r="G95" s="351"/>
      <c r="H95" s="351"/>
      <c r="I95" s="351"/>
      <c r="J95" s="356"/>
      <c r="K95" s="356"/>
      <c r="L95" s="356"/>
      <c r="M95" s="356"/>
      <c r="N95" s="356"/>
      <c r="O95" s="356"/>
      <c r="P95" s="356"/>
      <c r="Q95" s="356"/>
      <c r="R95" s="356"/>
      <c r="S95" s="356"/>
      <c r="T95" s="356"/>
    </row>
    <row r="96" spans="1:20" customFormat="1" ht="18">
      <c r="A96" s="139"/>
      <c r="B96" s="351"/>
      <c r="C96" s="351"/>
      <c r="D96" s="351"/>
      <c r="E96" s="351"/>
      <c r="F96" s="351"/>
      <c r="G96" s="351"/>
      <c r="H96" s="351"/>
      <c r="I96" s="351"/>
      <c r="J96" s="356"/>
      <c r="K96" s="356"/>
      <c r="L96" s="356"/>
      <c r="M96" s="356"/>
      <c r="N96" s="356"/>
      <c r="O96" s="356"/>
      <c r="P96" s="356"/>
      <c r="Q96" s="356"/>
      <c r="R96" s="356"/>
      <c r="S96" s="356"/>
      <c r="T96" s="356"/>
    </row>
    <row r="97" spans="1:20" customFormat="1" ht="18">
      <c r="A97" s="139"/>
      <c r="B97" s="351"/>
      <c r="C97" s="351"/>
      <c r="D97" s="351"/>
      <c r="E97" s="351"/>
      <c r="F97" s="351"/>
      <c r="G97" s="351"/>
      <c r="H97" s="351"/>
      <c r="I97" s="351"/>
      <c r="J97" s="356"/>
      <c r="K97" s="356"/>
      <c r="L97" s="356"/>
      <c r="M97" s="356"/>
      <c r="N97" s="356"/>
      <c r="O97" s="356"/>
      <c r="P97" s="356"/>
      <c r="Q97" s="356"/>
      <c r="R97" s="356"/>
      <c r="S97" s="356"/>
      <c r="T97" s="356"/>
    </row>
    <row r="98" spans="1:20" customFormat="1" ht="18">
      <c r="A98" s="139"/>
      <c r="B98" s="351"/>
      <c r="C98" s="351"/>
      <c r="D98" s="351"/>
      <c r="E98" s="351"/>
      <c r="F98" s="351"/>
      <c r="G98" s="351"/>
      <c r="H98" s="351"/>
      <c r="I98" s="351"/>
      <c r="J98" s="356"/>
      <c r="K98" s="356"/>
      <c r="L98" s="356"/>
      <c r="M98" s="356"/>
      <c r="N98" s="356"/>
      <c r="O98" s="356"/>
      <c r="P98" s="356"/>
      <c r="Q98" s="356"/>
      <c r="R98" s="356"/>
      <c r="S98" s="356"/>
      <c r="T98" s="356"/>
    </row>
    <row r="99" spans="1:20" customFormat="1" ht="18">
      <c r="A99" s="139"/>
      <c r="B99" s="351"/>
      <c r="C99" s="351"/>
      <c r="D99" s="351"/>
      <c r="E99" s="351"/>
      <c r="F99" s="351"/>
      <c r="G99" s="351"/>
      <c r="H99" s="351"/>
      <c r="I99" s="351"/>
      <c r="J99" s="356"/>
      <c r="K99" s="356"/>
      <c r="L99" s="356"/>
      <c r="M99" s="356"/>
      <c r="N99" s="356"/>
      <c r="O99" s="356"/>
      <c r="P99" s="356"/>
      <c r="Q99" s="356"/>
      <c r="R99" s="356"/>
      <c r="S99" s="356"/>
      <c r="T99" s="356"/>
    </row>
    <row r="100" spans="1:20" customFormat="1" ht="18">
      <c r="A100" s="139"/>
      <c r="B100" s="351"/>
      <c r="C100" s="351"/>
      <c r="D100" s="351"/>
      <c r="E100" s="351"/>
      <c r="F100" s="351"/>
      <c r="G100" s="351"/>
      <c r="H100" s="351"/>
      <c r="I100" s="351"/>
      <c r="J100" s="356"/>
      <c r="K100" s="356"/>
      <c r="L100" s="356"/>
      <c r="M100" s="356"/>
      <c r="N100" s="356"/>
      <c r="O100" s="356"/>
      <c r="P100" s="356"/>
      <c r="Q100" s="356"/>
      <c r="R100" s="356"/>
      <c r="S100" s="356"/>
      <c r="T100" s="356"/>
    </row>
    <row r="101" spans="1:20" customFormat="1" ht="18">
      <c r="A101" s="139"/>
      <c r="B101" s="351"/>
      <c r="C101" s="351"/>
      <c r="D101" s="351"/>
      <c r="E101" s="351"/>
      <c r="F101" s="351"/>
      <c r="G101" s="351"/>
      <c r="H101" s="351"/>
      <c r="I101" s="351"/>
      <c r="J101" s="356"/>
      <c r="K101" s="356"/>
      <c r="L101" s="356"/>
      <c r="M101" s="356"/>
      <c r="N101" s="356"/>
      <c r="O101" s="356"/>
      <c r="P101" s="356"/>
      <c r="Q101" s="356"/>
      <c r="R101" s="356"/>
      <c r="S101" s="356"/>
      <c r="T101" s="356"/>
    </row>
    <row r="102" spans="1:20" customFormat="1" ht="18">
      <c r="A102" s="139"/>
      <c r="B102" s="351"/>
      <c r="C102" s="351"/>
      <c r="D102" s="351"/>
      <c r="E102" s="351"/>
      <c r="F102" s="351"/>
      <c r="G102" s="351"/>
      <c r="H102" s="351"/>
      <c r="I102" s="351"/>
      <c r="J102" s="356"/>
      <c r="K102" s="356"/>
      <c r="L102" s="356"/>
      <c r="M102" s="356"/>
      <c r="N102" s="356"/>
      <c r="O102" s="356"/>
      <c r="P102" s="356"/>
      <c r="Q102" s="356"/>
      <c r="R102" s="356"/>
      <c r="S102" s="356"/>
      <c r="T102" s="356"/>
    </row>
    <row r="103" spans="1:20" customFormat="1" ht="18">
      <c r="A103" s="139"/>
      <c r="B103" s="351"/>
      <c r="C103" s="351"/>
      <c r="D103" s="351"/>
      <c r="E103" s="351"/>
      <c r="F103" s="351"/>
      <c r="G103" s="351"/>
      <c r="H103" s="351"/>
      <c r="I103" s="351"/>
      <c r="J103" s="356"/>
      <c r="K103" s="356"/>
      <c r="L103" s="356"/>
      <c r="M103" s="356"/>
      <c r="N103" s="356"/>
      <c r="O103" s="356"/>
      <c r="P103" s="356"/>
      <c r="Q103" s="356"/>
      <c r="R103" s="356"/>
      <c r="S103" s="356"/>
      <c r="T103" s="356"/>
    </row>
    <row r="104" spans="1:20" customFormat="1" ht="18">
      <c r="A104" s="139"/>
      <c r="B104" s="351"/>
      <c r="C104" s="351"/>
      <c r="D104" s="351"/>
      <c r="E104" s="351"/>
      <c r="F104" s="351"/>
      <c r="G104" s="351"/>
      <c r="H104" s="351"/>
      <c r="I104" s="351"/>
      <c r="J104" s="356"/>
      <c r="K104" s="356"/>
      <c r="L104" s="356"/>
      <c r="M104" s="356"/>
      <c r="N104" s="356"/>
      <c r="O104" s="356"/>
      <c r="P104" s="356"/>
      <c r="Q104" s="356"/>
      <c r="R104" s="356"/>
      <c r="S104" s="356"/>
      <c r="T104" s="356"/>
    </row>
    <row r="105" spans="1:20" customFormat="1" ht="18">
      <c r="A105" s="139"/>
      <c r="B105" s="351"/>
      <c r="C105" s="351"/>
      <c r="D105" s="351"/>
      <c r="E105" s="351"/>
      <c r="F105" s="351"/>
      <c r="G105" s="351"/>
      <c r="H105" s="351"/>
      <c r="I105" s="351"/>
      <c r="J105" s="356"/>
      <c r="K105" s="356"/>
      <c r="L105" s="356"/>
      <c r="M105" s="356"/>
      <c r="N105" s="356"/>
      <c r="O105" s="356"/>
      <c r="P105" s="356"/>
      <c r="Q105" s="356"/>
      <c r="R105" s="356"/>
      <c r="S105" s="356"/>
      <c r="T105" s="356"/>
    </row>
    <row r="106" spans="1:20" customFormat="1" ht="18">
      <c r="A106" s="139"/>
      <c r="B106" s="351"/>
      <c r="C106" s="351"/>
      <c r="D106" s="351"/>
      <c r="E106" s="351"/>
      <c r="F106" s="351"/>
      <c r="G106" s="351"/>
      <c r="H106" s="351"/>
      <c r="I106" s="351"/>
      <c r="J106" s="356"/>
      <c r="K106" s="356"/>
      <c r="L106" s="356"/>
      <c r="M106" s="356"/>
      <c r="N106" s="356"/>
      <c r="O106" s="356"/>
      <c r="P106" s="356"/>
      <c r="Q106" s="356"/>
      <c r="R106" s="356"/>
      <c r="S106" s="356"/>
      <c r="T106" s="356"/>
    </row>
    <row r="107" spans="1:20" customFormat="1" ht="18">
      <c r="A107" s="139"/>
      <c r="B107" s="351"/>
      <c r="C107" s="351"/>
      <c r="D107" s="351"/>
      <c r="E107" s="351"/>
      <c r="F107" s="351"/>
      <c r="G107" s="351"/>
      <c r="H107" s="351"/>
      <c r="I107" s="351"/>
      <c r="J107" s="356"/>
      <c r="K107" s="356"/>
      <c r="L107" s="356"/>
      <c r="M107" s="356"/>
      <c r="N107" s="356"/>
      <c r="O107" s="356"/>
      <c r="P107" s="356"/>
      <c r="Q107" s="356"/>
      <c r="R107" s="356"/>
      <c r="S107" s="356"/>
      <c r="T107" s="356"/>
    </row>
    <row r="108" spans="1:20" customFormat="1" ht="18">
      <c r="A108" s="139"/>
      <c r="B108" s="351"/>
      <c r="C108" s="351"/>
      <c r="D108" s="351"/>
      <c r="E108" s="351"/>
      <c r="F108" s="351"/>
      <c r="G108" s="351"/>
      <c r="H108" s="351"/>
      <c r="I108" s="351"/>
      <c r="J108" s="356"/>
      <c r="K108" s="356"/>
      <c r="L108" s="356"/>
      <c r="M108" s="356"/>
      <c r="N108" s="356"/>
      <c r="O108" s="356"/>
      <c r="P108" s="356"/>
      <c r="Q108" s="356"/>
      <c r="R108" s="356"/>
      <c r="S108" s="356"/>
      <c r="T108" s="356"/>
    </row>
    <row r="109" spans="1:20" customFormat="1" ht="18">
      <c r="A109" s="139"/>
      <c r="B109" s="351"/>
      <c r="C109" s="351"/>
      <c r="D109" s="351"/>
      <c r="E109" s="351"/>
      <c r="F109" s="351"/>
      <c r="G109" s="351"/>
      <c r="H109" s="351"/>
      <c r="I109" s="351"/>
      <c r="J109" s="356"/>
      <c r="K109" s="356"/>
      <c r="L109" s="356"/>
      <c r="M109" s="356"/>
      <c r="N109" s="356"/>
      <c r="O109" s="356"/>
      <c r="P109" s="356"/>
      <c r="Q109" s="356"/>
      <c r="R109" s="356"/>
      <c r="S109" s="356"/>
      <c r="T109" s="356"/>
    </row>
    <row r="110" spans="1:20" customFormat="1" ht="18">
      <c r="A110" s="139"/>
      <c r="B110" s="351"/>
      <c r="C110" s="351"/>
      <c r="D110" s="351"/>
      <c r="E110" s="351"/>
      <c r="F110" s="351"/>
      <c r="G110" s="351"/>
      <c r="H110" s="351"/>
      <c r="I110" s="351"/>
      <c r="J110" s="356"/>
      <c r="K110" s="356"/>
      <c r="L110" s="356"/>
      <c r="M110" s="356"/>
      <c r="N110" s="356"/>
      <c r="O110" s="356"/>
      <c r="P110" s="356"/>
      <c r="Q110" s="356"/>
      <c r="R110" s="356"/>
      <c r="S110" s="356"/>
      <c r="T110" s="356"/>
    </row>
    <row r="111" spans="1:20" customFormat="1" ht="18">
      <c r="A111" s="139"/>
      <c r="B111" s="351"/>
      <c r="C111" s="351"/>
      <c r="D111" s="351"/>
      <c r="E111" s="351"/>
      <c r="F111" s="351"/>
      <c r="G111" s="351"/>
      <c r="H111" s="351"/>
      <c r="I111" s="351"/>
      <c r="J111" s="356"/>
      <c r="K111" s="356"/>
      <c r="L111" s="356"/>
      <c r="M111" s="356"/>
      <c r="N111" s="356"/>
      <c r="O111" s="356"/>
      <c r="P111" s="356"/>
      <c r="Q111" s="356"/>
      <c r="R111" s="356"/>
      <c r="S111" s="356"/>
      <c r="T111" s="356"/>
    </row>
    <row r="112" spans="1:20" customFormat="1" ht="18">
      <c r="A112" s="139"/>
      <c r="B112" s="351"/>
      <c r="C112" s="351"/>
      <c r="D112" s="351"/>
      <c r="E112" s="351"/>
      <c r="F112" s="351"/>
      <c r="G112" s="351"/>
      <c r="H112" s="351"/>
      <c r="I112" s="351"/>
      <c r="J112" s="356"/>
      <c r="K112" s="356"/>
      <c r="L112" s="356"/>
      <c r="M112" s="356"/>
      <c r="N112" s="356"/>
      <c r="O112" s="356"/>
      <c r="P112" s="356"/>
      <c r="Q112" s="356"/>
      <c r="R112" s="356"/>
      <c r="S112" s="356"/>
      <c r="T112" s="356"/>
    </row>
    <row r="113" spans="1:20" customFormat="1" ht="18">
      <c r="A113" s="139"/>
      <c r="B113" s="351"/>
      <c r="C113" s="351"/>
      <c r="D113" s="351"/>
      <c r="E113" s="351"/>
      <c r="F113" s="351"/>
      <c r="G113" s="351"/>
      <c r="H113" s="351"/>
      <c r="I113" s="351"/>
      <c r="J113" s="356"/>
      <c r="K113" s="356"/>
      <c r="L113" s="356"/>
      <c r="M113" s="356"/>
      <c r="N113" s="356"/>
      <c r="O113" s="356"/>
      <c r="P113" s="356"/>
      <c r="Q113" s="356"/>
      <c r="R113" s="356"/>
      <c r="S113" s="356"/>
      <c r="T113" s="356"/>
    </row>
    <row r="114" spans="1:20" customFormat="1" ht="18">
      <c r="A114" s="139"/>
      <c r="B114" s="351"/>
      <c r="C114" s="351"/>
      <c r="D114" s="351"/>
      <c r="E114" s="351"/>
      <c r="F114" s="351"/>
      <c r="G114" s="351"/>
      <c r="H114" s="351"/>
      <c r="I114" s="351"/>
      <c r="J114" s="356"/>
      <c r="K114" s="356"/>
      <c r="L114" s="356"/>
      <c r="M114" s="356"/>
      <c r="N114" s="356"/>
      <c r="O114" s="356"/>
      <c r="P114" s="356"/>
      <c r="Q114" s="356"/>
      <c r="R114" s="356"/>
      <c r="S114" s="356"/>
      <c r="T114" s="356"/>
    </row>
    <row r="115" spans="1:20" customFormat="1" ht="18">
      <c r="A115" s="139"/>
      <c r="B115" s="351"/>
      <c r="C115" s="351"/>
      <c r="D115" s="351"/>
      <c r="E115" s="351"/>
      <c r="F115" s="351"/>
      <c r="G115" s="351"/>
      <c r="H115" s="351"/>
      <c r="I115" s="351"/>
      <c r="J115" s="356"/>
      <c r="K115" s="356"/>
      <c r="L115" s="356"/>
      <c r="M115" s="356"/>
      <c r="N115" s="356"/>
      <c r="O115" s="356"/>
      <c r="P115" s="356"/>
      <c r="Q115" s="356"/>
      <c r="R115" s="356"/>
      <c r="S115" s="356"/>
      <c r="T115" s="356"/>
    </row>
    <row r="116" spans="1:20" customFormat="1" ht="18">
      <c r="A116" s="139"/>
      <c r="B116" s="351"/>
      <c r="C116" s="351"/>
      <c r="D116" s="351"/>
      <c r="E116" s="351"/>
      <c r="F116" s="351"/>
      <c r="G116" s="351"/>
      <c r="H116" s="351"/>
      <c r="I116" s="351"/>
      <c r="J116" s="356"/>
      <c r="K116" s="356"/>
      <c r="L116" s="356"/>
      <c r="M116" s="356"/>
      <c r="N116" s="356"/>
      <c r="O116" s="356"/>
      <c r="P116" s="356"/>
      <c r="Q116" s="356"/>
      <c r="R116" s="356"/>
      <c r="S116" s="356"/>
      <c r="T116" s="356"/>
    </row>
    <row r="117" spans="1:20" customFormat="1" ht="18">
      <c r="A117" s="139"/>
      <c r="B117" s="351"/>
      <c r="C117" s="351"/>
      <c r="D117" s="351"/>
      <c r="E117" s="351"/>
      <c r="F117" s="351"/>
      <c r="G117" s="351"/>
      <c r="H117" s="351"/>
      <c r="I117" s="351"/>
      <c r="J117" s="356"/>
      <c r="K117" s="356"/>
      <c r="L117" s="356"/>
      <c r="M117" s="356"/>
      <c r="N117" s="356"/>
      <c r="O117" s="356"/>
      <c r="P117" s="356"/>
      <c r="Q117" s="356"/>
      <c r="R117" s="356"/>
      <c r="S117" s="356"/>
      <c r="T117" s="356"/>
    </row>
    <row r="118" spans="1:20" customFormat="1" ht="18">
      <c r="A118" s="139"/>
      <c r="B118" s="351"/>
      <c r="C118" s="351"/>
      <c r="D118" s="351"/>
      <c r="E118" s="351"/>
      <c r="F118" s="351"/>
      <c r="G118" s="351"/>
      <c r="H118" s="351"/>
      <c r="I118" s="351"/>
      <c r="J118" s="356"/>
      <c r="K118" s="356"/>
      <c r="L118" s="356"/>
      <c r="M118" s="356"/>
      <c r="N118" s="356"/>
      <c r="O118" s="356"/>
      <c r="P118" s="356"/>
      <c r="Q118" s="356"/>
      <c r="R118" s="356"/>
      <c r="S118" s="356"/>
      <c r="T118" s="356"/>
    </row>
    <row r="119" spans="1:20" customFormat="1" ht="18">
      <c r="A119" s="139"/>
      <c r="B119" s="351"/>
      <c r="C119" s="351"/>
      <c r="D119" s="351"/>
      <c r="E119" s="351"/>
      <c r="F119" s="351"/>
      <c r="G119" s="351"/>
      <c r="H119" s="351"/>
      <c r="I119" s="351"/>
      <c r="J119" s="356"/>
      <c r="K119" s="356"/>
      <c r="L119" s="356"/>
      <c r="M119" s="356"/>
      <c r="N119" s="356"/>
      <c r="O119" s="356"/>
      <c r="P119" s="356"/>
      <c r="Q119" s="356"/>
      <c r="R119" s="356"/>
      <c r="S119" s="356"/>
      <c r="T119" s="356"/>
    </row>
    <row r="120" spans="1:20" customFormat="1" ht="18">
      <c r="A120" s="139"/>
      <c r="B120" s="351"/>
      <c r="C120" s="351"/>
      <c r="D120" s="351"/>
      <c r="E120" s="351"/>
      <c r="F120" s="351"/>
      <c r="G120" s="351"/>
      <c r="H120" s="351"/>
      <c r="I120" s="351"/>
      <c r="J120" s="356"/>
      <c r="K120" s="356"/>
      <c r="L120" s="356"/>
      <c r="M120" s="356"/>
      <c r="N120" s="356"/>
      <c r="O120" s="356"/>
      <c r="P120" s="356"/>
      <c r="Q120" s="356"/>
      <c r="R120" s="356"/>
      <c r="S120" s="356"/>
      <c r="T120" s="356"/>
    </row>
    <row r="121" spans="1:20" customFormat="1" ht="18">
      <c r="A121" s="139"/>
      <c r="B121" s="351"/>
      <c r="C121" s="351"/>
      <c r="D121" s="351"/>
      <c r="E121" s="351"/>
      <c r="F121" s="351"/>
      <c r="G121" s="351"/>
      <c r="H121" s="351"/>
      <c r="I121" s="351"/>
      <c r="J121" s="356"/>
      <c r="K121" s="356"/>
      <c r="L121" s="356"/>
      <c r="M121" s="356"/>
      <c r="N121" s="356"/>
      <c r="O121" s="356"/>
      <c r="P121" s="356"/>
      <c r="Q121" s="356"/>
      <c r="R121" s="356"/>
      <c r="S121" s="356"/>
      <c r="T121" s="356"/>
    </row>
    <row r="122" spans="1:20" customFormat="1" ht="18">
      <c r="A122" s="139"/>
      <c r="B122" s="351"/>
      <c r="C122" s="351"/>
      <c r="D122" s="351"/>
      <c r="E122" s="351"/>
      <c r="F122" s="351"/>
      <c r="G122" s="351"/>
      <c r="H122" s="351"/>
      <c r="I122" s="351"/>
      <c r="J122" s="356"/>
      <c r="K122" s="356"/>
      <c r="L122" s="356"/>
      <c r="M122" s="356"/>
      <c r="N122" s="356"/>
      <c r="O122" s="356"/>
      <c r="P122" s="356"/>
      <c r="Q122" s="356"/>
      <c r="R122" s="356"/>
      <c r="S122" s="356"/>
      <c r="T122" s="356"/>
    </row>
    <row r="123" spans="1:20" customFormat="1" ht="18">
      <c r="A123" s="139"/>
      <c r="B123" s="351"/>
      <c r="C123" s="351"/>
      <c r="D123" s="351"/>
      <c r="E123" s="351"/>
      <c r="F123" s="351"/>
      <c r="G123" s="351"/>
      <c r="H123" s="351"/>
      <c r="I123" s="351"/>
      <c r="J123" s="356"/>
      <c r="K123" s="356"/>
      <c r="L123" s="356"/>
      <c r="M123" s="356"/>
      <c r="N123" s="356"/>
      <c r="O123" s="356"/>
      <c r="P123" s="356"/>
      <c r="Q123" s="356"/>
      <c r="R123" s="356"/>
      <c r="S123" s="356"/>
      <c r="T123" s="356"/>
    </row>
    <row r="124" spans="1:20" customFormat="1" ht="18">
      <c r="A124" s="139"/>
      <c r="B124" s="351"/>
      <c r="C124" s="351"/>
      <c r="D124" s="351"/>
      <c r="E124" s="351"/>
      <c r="F124" s="351"/>
      <c r="G124" s="351"/>
      <c r="H124" s="351"/>
      <c r="I124" s="351"/>
      <c r="J124" s="356"/>
      <c r="K124" s="356"/>
      <c r="L124" s="356"/>
      <c r="M124" s="356"/>
      <c r="N124" s="356"/>
      <c r="O124" s="356"/>
      <c r="P124" s="356"/>
      <c r="Q124" s="356"/>
      <c r="R124" s="356"/>
      <c r="S124" s="356"/>
      <c r="T124" s="356"/>
    </row>
    <row r="125" spans="1:20" customFormat="1" ht="18">
      <c r="A125" s="139"/>
      <c r="B125" s="351"/>
      <c r="C125" s="351"/>
      <c r="D125" s="351"/>
      <c r="E125" s="351"/>
      <c r="F125" s="351"/>
      <c r="G125" s="351"/>
      <c r="H125" s="351"/>
      <c r="I125" s="351"/>
      <c r="J125" s="356"/>
      <c r="K125" s="356"/>
      <c r="L125" s="356"/>
      <c r="M125" s="356"/>
      <c r="N125" s="356"/>
      <c r="O125" s="356"/>
      <c r="P125" s="356"/>
      <c r="Q125" s="356"/>
      <c r="R125" s="356"/>
      <c r="S125" s="356"/>
      <c r="T125" s="356"/>
    </row>
    <row r="126" spans="1:20" customFormat="1" ht="18">
      <c r="A126" s="139"/>
      <c r="B126" s="351"/>
      <c r="C126" s="351"/>
      <c r="D126" s="351"/>
      <c r="E126" s="351"/>
      <c r="F126" s="351"/>
      <c r="G126" s="351"/>
      <c r="H126" s="351"/>
      <c r="I126" s="351"/>
      <c r="J126" s="356"/>
      <c r="K126" s="356"/>
      <c r="L126" s="356"/>
      <c r="M126" s="356"/>
      <c r="N126" s="356"/>
      <c r="O126" s="356"/>
      <c r="P126" s="356"/>
      <c r="Q126" s="356"/>
      <c r="R126" s="356"/>
      <c r="S126" s="356"/>
      <c r="T126" s="356"/>
    </row>
    <row r="127" spans="1:20" customFormat="1" ht="18">
      <c r="A127" s="139"/>
      <c r="B127" s="351"/>
      <c r="C127" s="351"/>
      <c r="D127" s="351"/>
      <c r="E127" s="351"/>
      <c r="F127" s="351"/>
      <c r="G127" s="351"/>
      <c r="H127" s="351"/>
      <c r="I127" s="351"/>
      <c r="J127" s="356"/>
      <c r="K127" s="356"/>
      <c r="L127" s="356"/>
      <c r="M127" s="356"/>
      <c r="N127" s="356"/>
      <c r="O127" s="356"/>
      <c r="P127" s="356"/>
      <c r="Q127" s="356"/>
      <c r="R127" s="356"/>
      <c r="S127" s="356"/>
      <c r="T127" s="356"/>
    </row>
    <row r="128" spans="1:20" customFormat="1" ht="18">
      <c r="A128" s="139"/>
      <c r="B128" s="351"/>
      <c r="C128" s="351"/>
      <c r="D128" s="351"/>
      <c r="E128" s="351"/>
      <c r="F128" s="351"/>
      <c r="G128" s="351"/>
      <c r="H128" s="351"/>
      <c r="I128" s="351"/>
      <c r="J128" s="356"/>
      <c r="K128" s="356"/>
      <c r="L128" s="356"/>
      <c r="M128" s="356"/>
      <c r="N128" s="356"/>
      <c r="O128" s="356"/>
      <c r="P128" s="356"/>
      <c r="Q128" s="356"/>
      <c r="R128" s="356"/>
      <c r="S128" s="356"/>
      <c r="T128" s="356"/>
    </row>
    <row r="129" spans="1:20" customFormat="1" ht="18">
      <c r="A129" s="139"/>
      <c r="B129" s="351"/>
      <c r="C129" s="351"/>
      <c r="D129" s="351"/>
      <c r="E129" s="351"/>
      <c r="F129" s="351"/>
      <c r="G129" s="351"/>
      <c r="H129" s="351"/>
      <c r="I129" s="351"/>
      <c r="J129" s="356"/>
      <c r="K129" s="356"/>
      <c r="L129" s="356"/>
      <c r="M129" s="356"/>
      <c r="N129" s="356"/>
      <c r="O129" s="356"/>
      <c r="P129" s="356"/>
      <c r="Q129" s="356"/>
      <c r="R129" s="356"/>
      <c r="S129" s="356"/>
      <c r="T129" s="356"/>
    </row>
    <row r="130" spans="1:20" customFormat="1" ht="18">
      <c r="A130" s="139"/>
      <c r="B130" s="351"/>
      <c r="C130" s="351"/>
      <c r="D130" s="351"/>
      <c r="E130" s="351"/>
      <c r="F130" s="351"/>
      <c r="G130" s="351"/>
      <c r="H130" s="351"/>
      <c r="I130" s="351"/>
      <c r="J130" s="356"/>
      <c r="K130" s="356"/>
      <c r="L130" s="356"/>
      <c r="M130" s="356"/>
      <c r="N130" s="356"/>
      <c r="O130" s="356"/>
      <c r="P130" s="356"/>
      <c r="Q130" s="356"/>
      <c r="R130" s="356"/>
      <c r="S130" s="356"/>
      <c r="T130" s="356"/>
    </row>
    <row r="131" spans="1:20" customFormat="1" ht="18">
      <c r="A131" s="139"/>
      <c r="B131" s="351"/>
      <c r="C131" s="351"/>
      <c r="D131" s="351"/>
      <c r="E131" s="351"/>
      <c r="F131" s="351"/>
      <c r="G131" s="351"/>
      <c r="H131" s="351"/>
      <c r="I131" s="351"/>
      <c r="J131" s="356"/>
      <c r="K131" s="356"/>
      <c r="L131" s="356"/>
      <c r="M131" s="356"/>
      <c r="N131" s="356"/>
      <c r="O131" s="356"/>
      <c r="P131" s="356"/>
      <c r="Q131" s="356"/>
      <c r="R131" s="356"/>
      <c r="S131" s="356"/>
      <c r="T131" s="356"/>
    </row>
    <row r="132" spans="1:20" customFormat="1" ht="18">
      <c r="A132" s="139"/>
      <c r="B132" s="351"/>
      <c r="C132" s="351"/>
      <c r="D132" s="351"/>
      <c r="E132" s="351"/>
      <c r="F132" s="351"/>
      <c r="G132" s="351"/>
      <c r="H132" s="351"/>
      <c r="I132" s="351"/>
      <c r="J132" s="356"/>
      <c r="K132" s="356"/>
      <c r="L132" s="356"/>
      <c r="M132" s="356"/>
      <c r="N132" s="356"/>
      <c r="O132" s="356"/>
      <c r="P132" s="356"/>
      <c r="Q132" s="356"/>
      <c r="R132" s="356"/>
      <c r="S132" s="356"/>
      <c r="T132" s="356"/>
    </row>
    <row r="133" spans="1:20" customFormat="1" ht="18">
      <c r="A133" s="139"/>
      <c r="B133" s="351"/>
      <c r="C133" s="351"/>
      <c r="D133" s="351"/>
      <c r="E133" s="351"/>
      <c r="F133" s="351"/>
      <c r="G133" s="351"/>
      <c r="H133" s="351"/>
      <c r="I133" s="351"/>
      <c r="J133" s="356"/>
      <c r="K133" s="356"/>
      <c r="L133" s="356"/>
      <c r="M133" s="356"/>
      <c r="N133" s="356"/>
      <c r="O133" s="356"/>
      <c r="P133" s="356"/>
      <c r="Q133" s="356"/>
      <c r="R133" s="356"/>
      <c r="S133" s="356"/>
      <c r="T133" s="356"/>
    </row>
    <row r="134" spans="1:20" customFormat="1" ht="18">
      <c r="A134" s="139"/>
      <c r="B134" s="351"/>
      <c r="C134" s="351"/>
      <c r="D134" s="351"/>
      <c r="E134" s="351"/>
      <c r="F134" s="351"/>
      <c r="G134" s="351"/>
      <c r="H134" s="351"/>
      <c r="I134" s="351"/>
      <c r="J134" s="356"/>
      <c r="K134" s="356"/>
      <c r="L134" s="356"/>
      <c r="M134" s="356"/>
      <c r="N134" s="356"/>
      <c r="O134" s="356"/>
      <c r="P134" s="356"/>
      <c r="Q134" s="356"/>
      <c r="R134" s="356"/>
      <c r="S134" s="356"/>
      <c r="T134" s="356"/>
    </row>
    <row r="135" spans="1:20" customFormat="1" ht="18">
      <c r="A135" s="139"/>
      <c r="B135" s="351"/>
      <c r="C135" s="351"/>
      <c r="D135" s="351"/>
      <c r="E135" s="351"/>
      <c r="F135" s="351"/>
      <c r="G135" s="351"/>
      <c r="H135" s="351"/>
      <c r="I135" s="351"/>
      <c r="J135" s="356"/>
      <c r="K135" s="356"/>
      <c r="L135" s="356"/>
      <c r="M135" s="356"/>
      <c r="N135" s="356"/>
      <c r="O135" s="356"/>
      <c r="P135" s="356"/>
      <c r="Q135" s="356"/>
      <c r="R135" s="356"/>
      <c r="S135" s="356"/>
      <c r="T135" s="356"/>
    </row>
    <row r="136" spans="1:20" customFormat="1" ht="18">
      <c r="A136" s="139"/>
      <c r="B136" s="351"/>
      <c r="C136" s="351"/>
      <c r="D136" s="351"/>
      <c r="E136" s="351"/>
      <c r="F136" s="351"/>
      <c r="G136" s="351"/>
      <c r="H136" s="351"/>
      <c r="I136" s="351"/>
      <c r="J136" s="356"/>
      <c r="K136" s="356"/>
      <c r="L136" s="356"/>
      <c r="M136" s="356"/>
      <c r="N136" s="356"/>
      <c r="O136" s="356"/>
      <c r="P136" s="356"/>
      <c r="Q136" s="356"/>
      <c r="R136" s="356"/>
      <c r="S136" s="356"/>
      <c r="T136" s="356"/>
    </row>
    <row r="137" spans="1:20" customFormat="1" ht="18">
      <c r="A137" s="139"/>
      <c r="B137" s="351"/>
      <c r="C137" s="351"/>
      <c r="D137" s="351"/>
      <c r="E137" s="351"/>
      <c r="F137" s="351"/>
      <c r="G137" s="351"/>
      <c r="H137" s="351"/>
      <c r="I137" s="351"/>
      <c r="J137" s="356"/>
      <c r="K137" s="356"/>
      <c r="L137" s="356"/>
      <c r="M137" s="356"/>
      <c r="N137" s="356"/>
      <c r="O137" s="356"/>
      <c r="P137" s="356"/>
      <c r="Q137" s="356"/>
      <c r="R137" s="356"/>
      <c r="S137" s="356"/>
      <c r="T137" s="356"/>
    </row>
    <row r="138" spans="1:20" customFormat="1">
      <c r="A138" s="139"/>
      <c r="B138" s="139"/>
      <c r="C138" s="139"/>
      <c r="D138" s="139"/>
      <c r="E138" s="139"/>
      <c r="F138" s="139"/>
      <c r="G138" s="139"/>
      <c r="H138" s="139"/>
      <c r="I138" s="139"/>
    </row>
    <row r="139" spans="1:20" customFormat="1">
      <c r="A139" s="139"/>
      <c r="B139" s="139"/>
      <c r="C139" s="139"/>
      <c r="D139" s="139"/>
      <c r="E139" s="139"/>
      <c r="F139" s="139"/>
      <c r="G139" s="139"/>
      <c r="H139" s="139"/>
      <c r="I139" s="139"/>
    </row>
    <row r="140" spans="1:20" customFormat="1">
      <c r="A140" s="139"/>
      <c r="B140" s="139"/>
      <c r="C140" s="139"/>
      <c r="D140" s="139"/>
      <c r="E140" s="139"/>
      <c r="F140" s="139"/>
      <c r="G140" s="139"/>
      <c r="H140" s="139"/>
      <c r="I140" s="139"/>
    </row>
    <row r="141" spans="1:20" customFormat="1">
      <c r="A141" s="139"/>
      <c r="B141" s="139"/>
      <c r="C141" s="139"/>
      <c r="D141" s="139"/>
      <c r="E141" s="139"/>
      <c r="F141" s="139"/>
      <c r="G141" s="139"/>
      <c r="H141" s="139"/>
      <c r="I141" s="139"/>
    </row>
    <row r="142" spans="1:20" customFormat="1">
      <c r="A142" s="139"/>
      <c r="B142" s="139"/>
      <c r="C142" s="139"/>
      <c r="D142" s="139"/>
      <c r="E142" s="139"/>
      <c r="F142" s="139"/>
      <c r="G142" s="139"/>
      <c r="H142" s="139"/>
      <c r="I142" s="139"/>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C77:I77"/>
    <mergeCell ref="B42:D42"/>
    <mergeCell ref="F42:J42"/>
    <mergeCell ref="B15:K15"/>
    <mergeCell ref="B17:D17"/>
    <mergeCell ref="G17:I17"/>
    <mergeCell ref="C48:I48"/>
    <mergeCell ref="C76:I76"/>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&amp;R&amp;"Tahoma,Negrita"&amp;14Informe de la Operación Mensual - Junio 2017
INFSGI-MES-06-2017
07/07/2017
Versión: 01</oddHeader>
    <oddFooter>&amp;L&amp;"Calibri Light,Regular"&amp;12COES SINAC, 2017&amp;C&amp;"Calibri Light,Regular"&amp;12 16&amp;R&amp;"Calibri Light,Regular"&amp;12Dirección Ejecutiva
Sub Dirección de Gestión de Información</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142"/>
  <sheetViews>
    <sheetView view="pageBreakPreview" zoomScale="55" zoomScaleNormal="100" zoomScaleSheetLayoutView="55" zoomScalePageLayoutView="70" workbookViewId="0">
      <selection activeCell="V24" sqref="V24"/>
    </sheetView>
  </sheetViews>
  <sheetFormatPr defaultRowHeight="11.25"/>
  <cols>
    <col min="1" max="1" width="3" style="197" customWidth="1"/>
    <col min="2" max="2" width="84.1640625" style="197" customWidth="1"/>
    <col min="3" max="3" width="72.6640625" style="197" customWidth="1"/>
    <col min="4" max="5" width="40.33203125" style="197" customWidth="1"/>
    <col min="6" max="6" width="31.33203125" style="197" customWidth="1"/>
    <col min="7" max="7" width="33.1640625" style="197" customWidth="1"/>
    <col min="8" max="8" width="36.6640625" style="197" customWidth="1"/>
    <col min="9" max="9" width="2.5" style="197" customWidth="1"/>
    <col min="10" max="10" width="9.33203125" style="197"/>
    <col min="11" max="11" width="8.1640625" style="197" customWidth="1"/>
    <col min="12" max="16384" width="9.33203125" style="197"/>
  </cols>
  <sheetData>
    <row r="1" spans="1:9" ht="35.25" customHeight="1">
      <c r="B1" s="816" t="s">
        <v>618</v>
      </c>
      <c r="C1" s="334"/>
      <c r="D1" s="334"/>
      <c r="E1" s="334"/>
      <c r="F1" s="334"/>
      <c r="G1" s="334"/>
      <c r="H1" s="334"/>
      <c r="I1" s="334"/>
    </row>
    <row r="2" spans="1:9" ht="29.25" customHeight="1">
      <c r="A2" s="195"/>
      <c r="B2" s="1389" t="s">
        <v>270</v>
      </c>
      <c r="C2" s="1389" t="s">
        <v>339</v>
      </c>
      <c r="D2" s="1391" t="str">
        <f>"ENERGÍA PRODUCIDA "&amp;UPPER('3. Resumen_Relevante'!V2)&amp;" 2017"</f>
        <v>ENERGÍA PRODUCIDA JUNIO 2017</v>
      </c>
      <c r="E2" s="1391"/>
      <c r="F2" s="1391"/>
      <c r="G2" s="1391"/>
      <c r="H2" s="1231" t="s">
        <v>361</v>
      </c>
      <c r="I2" s="202"/>
    </row>
    <row r="3" spans="1:9" ht="29.25" customHeight="1">
      <c r="A3" s="195"/>
      <c r="B3" s="1389"/>
      <c r="C3" s="1389"/>
      <c r="D3" s="1392" t="s">
        <v>341</v>
      </c>
      <c r="E3" s="1392"/>
      <c r="F3" s="1392"/>
      <c r="G3" s="1393" t="str">
        <f>+"TOTAL "&amp;UPPER('3. Resumen_Relevante'!V2)</f>
        <v>TOTAL JUNIO</v>
      </c>
      <c r="H3" s="1232" t="s">
        <v>362</v>
      </c>
      <c r="I3" s="202"/>
    </row>
    <row r="4" spans="1:9" s="244" customFormat="1" ht="29.25" customHeight="1">
      <c r="A4" s="710"/>
      <c r="B4" s="1389"/>
      <c r="C4" s="1389"/>
      <c r="D4" s="1232" t="s">
        <v>282</v>
      </c>
      <c r="E4" s="1232" t="s">
        <v>283</v>
      </c>
      <c r="F4" s="1232" t="s">
        <v>374</v>
      </c>
      <c r="G4" s="1393"/>
      <c r="H4" s="1232">
        <v>2017</v>
      </c>
      <c r="I4" s="348"/>
    </row>
    <row r="5" spans="1:9" s="244" customFormat="1" ht="29.25" customHeight="1">
      <c r="A5" s="710"/>
      <c r="B5" s="1390"/>
      <c r="C5" s="1389"/>
      <c r="D5" s="1232" t="s">
        <v>340</v>
      </c>
      <c r="E5" s="1232" t="s">
        <v>340</v>
      </c>
      <c r="F5" s="1232" t="s">
        <v>340</v>
      </c>
      <c r="G5" s="1232" t="s">
        <v>340</v>
      </c>
      <c r="H5" s="1233" t="s">
        <v>358</v>
      </c>
      <c r="I5" s="348"/>
    </row>
    <row r="6" spans="1:9" s="244" customFormat="1" ht="31.5" customHeight="1">
      <c r="A6" s="341"/>
      <c r="B6" s="1234" t="s">
        <v>259</v>
      </c>
      <c r="C6" s="1235" t="s">
        <v>229</v>
      </c>
      <c r="D6" s="1236"/>
      <c r="E6" s="1236"/>
      <c r="F6" s="1236">
        <v>8207.9672679138748</v>
      </c>
      <c r="G6" s="1236">
        <v>8207.9672679138748</v>
      </c>
      <c r="H6" s="1236">
        <v>39466.510054807201</v>
      </c>
      <c r="I6" s="348"/>
    </row>
    <row r="7" spans="1:9" s="244" customFormat="1" ht="31.5" customHeight="1">
      <c r="A7" s="341"/>
      <c r="B7" s="1237" t="s">
        <v>437</v>
      </c>
      <c r="C7" s="1238"/>
      <c r="D7" s="1239"/>
      <c r="E7" s="1239"/>
      <c r="F7" s="1239">
        <v>8207.9672679138748</v>
      </c>
      <c r="G7" s="1239">
        <v>8207.9672679138748</v>
      </c>
      <c r="H7" s="1239">
        <v>39466.510054807201</v>
      </c>
      <c r="I7" s="348"/>
    </row>
    <row r="8" spans="1:9" s="244" customFormat="1" ht="31.5" customHeight="1">
      <c r="A8" s="341"/>
      <c r="B8" s="1234" t="s">
        <v>262</v>
      </c>
      <c r="C8" s="1235" t="s">
        <v>230</v>
      </c>
      <c r="D8" s="1236"/>
      <c r="E8" s="1236"/>
      <c r="F8" s="1236">
        <v>0</v>
      </c>
      <c r="G8" s="1236">
        <v>0</v>
      </c>
      <c r="H8" s="1236">
        <v>0</v>
      </c>
      <c r="I8" s="348"/>
    </row>
    <row r="9" spans="1:9" s="244" customFormat="1" ht="31.5" customHeight="1">
      <c r="A9" s="341"/>
      <c r="B9" s="1237" t="s">
        <v>438</v>
      </c>
      <c r="C9" s="1238"/>
      <c r="D9" s="1239"/>
      <c r="E9" s="1239"/>
      <c r="F9" s="1239">
        <v>0</v>
      </c>
      <c r="G9" s="1239">
        <v>0</v>
      </c>
      <c r="H9" s="1239">
        <v>0</v>
      </c>
      <c r="I9" s="348"/>
    </row>
    <row r="10" spans="1:9" s="244" customFormat="1" ht="31.5" customHeight="1">
      <c r="A10" s="341"/>
      <c r="B10" s="1234" t="s">
        <v>66</v>
      </c>
      <c r="C10" s="1235" t="s">
        <v>284</v>
      </c>
      <c r="D10" s="1236">
        <v>85924.285997309518</v>
      </c>
      <c r="E10" s="1236"/>
      <c r="F10" s="1236"/>
      <c r="G10" s="1236">
        <v>85924.285997309518</v>
      </c>
      <c r="H10" s="1236">
        <v>796140.28920430655</v>
      </c>
      <c r="I10" s="348"/>
    </row>
    <row r="11" spans="1:9" s="244" customFormat="1" ht="31.5" customHeight="1">
      <c r="A11" s="342"/>
      <c r="B11" s="1237" t="s">
        <v>285</v>
      </c>
      <c r="C11" s="1238"/>
      <c r="D11" s="1239">
        <v>85924.285997309518</v>
      </c>
      <c r="E11" s="1239"/>
      <c r="F11" s="1239"/>
      <c r="G11" s="1239">
        <v>85924.285997309518</v>
      </c>
      <c r="H11" s="1239">
        <v>796140.28920430655</v>
      </c>
      <c r="I11" s="348"/>
    </row>
    <row r="12" spans="1:9" s="244" customFormat="1" ht="31.5" customHeight="1">
      <c r="A12" s="813"/>
      <c r="B12" s="1234" t="s">
        <v>246</v>
      </c>
      <c r="C12" s="1235" t="s">
        <v>247</v>
      </c>
      <c r="D12" s="1236">
        <v>243200.28656359832</v>
      </c>
      <c r="E12" s="1236"/>
      <c r="F12" s="1236"/>
      <c r="G12" s="1236">
        <v>243200.28656359832</v>
      </c>
      <c r="H12" s="1236">
        <v>1124387.9914230362</v>
      </c>
      <c r="I12" s="348"/>
    </row>
    <row r="13" spans="1:9" s="244" customFormat="1" ht="31.5" customHeight="1">
      <c r="A13" s="813"/>
      <c r="B13" s="1237" t="s">
        <v>439</v>
      </c>
      <c r="C13" s="1238"/>
      <c r="D13" s="1239">
        <v>243200.28656359832</v>
      </c>
      <c r="E13" s="1239"/>
      <c r="F13" s="1239"/>
      <c r="G13" s="1239">
        <v>243200.28656359832</v>
      </c>
      <c r="H13" s="1239">
        <v>1124387.9914230362</v>
      </c>
      <c r="I13" s="348"/>
    </row>
    <row r="14" spans="1:9" s="244" customFormat="1" ht="31.5" customHeight="1">
      <c r="A14" s="813"/>
      <c r="B14" s="1234" t="s">
        <v>254</v>
      </c>
      <c r="C14" s="1235" t="s">
        <v>203</v>
      </c>
      <c r="D14" s="1236">
        <v>63733.81895802122</v>
      </c>
      <c r="E14" s="1236"/>
      <c r="F14" s="1236"/>
      <c r="G14" s="1236">
        <v>63733.81895802122</v>
      </c>
      <c r="H14" s="1236">
        <v>539877.43310545152</v>
      </c>
      <c r="I14" s="348"/>
    </row>
    <row r="15" spans="1:9" s="244" customFormat="1" ht="31.5" customHeight="1">
      <c r="A15" s="813"/>
      <c r="B15" s="1240"/>
      <c r="C15" s="1235" t="s">
        <v>205</v>
      </c>
      <c r="D15" s="1236">
        <v>17597.917437744225</v>
      </c>
      <c r="E15" s="1236"/>
      <c r="F15" s="1236"/>
      <c r="G15" s="1236">
        <v>17597.917437744225</v>
      </c>
      <c r="H15" s="1236">
        <v>149201.52382503267</v>
      </c>
      <c r="I15" s="348"/>
    </row>
    <row r="16" spans="1:9" s="244" customFormat="1" ht="31.5" customHeight="1">
      <c r="A16" s="813"/>
      <c r="B16" s="1237" t="s">
        <v>440</v>
      </c>
      <c r="C16" s="1238"/>
      <c r="D16" s="1239">
        <v>81331.736395765445</v>
      </c>
      <c r="E16" s="1239"/>
      <c r="F16" s="1239"/>
      <c r="G16" s="1239">
        <v>81331.736395765445</v>
      </c>
      <c r="H16" s="1239">
        <v>689078.95693048416</v>
      </c>
      <c r="I16" s="814"/>
    </row>
    <row r="17" spans="1:10" s="244" customFormat="1" ht="31.5" customHeight="1">
      <c r="A17" s="813"/>
      <c r="B17" s="1234" t="s">
        <v>67</v>
      </c>
      <c r="C17" s="1235" t="s">
        <v>216</v>
      </c>
      <c r="D17" s="1236">
        <v>1202.240310943575</v>
      </c>
      <c r="E17" s="1236"/>
      <c r="F17" s="1236"/>
      <c r="G17" s="1236">
        <v>1202.240310943575</v>
      </c>
      <c r="H17" s="1236">
        <v>5925.7578531208501</v>
      </c>
      <c r="I17" s="814"/>
      <c r="J17" s="244" t="s">
        <v>643</v>
      </c>
    </row>
    <row r="18" spans="1:10" s="244" customFormat="1" ht="31.5" customHeight="1">
      <c r="A18" s="813"/>
      <c r="B18" s="1240"/>
      <c r="C18" s="1235" t="s">
        <v>217</v>
      </c>
      <c r="D18" s="1236">
        <v>413.60733193972499</v>
      </c>
      <c r="E18" s="1236"/>
      <c r="F18" s="1236"/>
      <c r="G18" s="1236">
        <v>413.60733193972499</v>
      </c>
      <c r="H18" s="1236">
        <v>2285.5432762655</v>
      </c>
      <c r="I18" s="814"/>
    </row>
    <row r="19" spans="1:10" s="244" customFormat="1" ht="31.5" customHeight="1">
      <c r="A19" s="813"/>
      <c r="B19" s="1240"/>
      <c r="C19" s="1235" t="s">
        <v>218</v>
      </c>
      <c r="D19" s="1236">
        <v>3218.1125584596502</v>
      </c>
      <c r="E19" s="1236"/>
      <c r="F19" s="1236"/>
      <c r="G19" s="1236">
        <v>3218.1125584596502</v>
      </c>
      <c r="H19" s="1236">
        <v>17899.826286877276</v>
      </c>
      <c r="I19" s="814"/>
    </row>
    <row r="20" spans="1:10" s="244" customFormat="1" ht="31.5" customHeight="1">
      <c r="A20" s="813"/>
      <c r="B20" s="1240"/>
      <c r="C20" s="1235" t="s">
        <v>219</v>
      </c>
      <c r="D20" s="1236">
        <v>7969.1913484969</v>
      </c>
      <c r="E20" s="1236"/>
      <c r="F20" s="1236"/>
      <c r="G20" s="1236">
        <v>7969.1913484969</v>
      </c>
      <c r="H20" s="1236">
        <v>45535.997406851078</v>
      </c>
      <c r="I20" s="814"/>
    </row>
    <row r="21" spans="1:10" s="244" customFormat="1" ht="31.5" customHeight="1">
      <c r="A21" s="813"/>
      <c r="B21" s="1240"/>
      <c r="C21" s="1235" t="s">
        <v>220</v>
      </c>
      <c r="D21" s="1236">
        <v>47392.869598986421</v>
      </c>
      <c r="E21" s="1236"/>
      <c r="F21" s="1236"/>
      <c r="G21" s="1236">
        <v>47392.869598986421</v>
      </c>
      <c r="H21" s="1236">
        <v>292367.15132550511</v>
      </c>
      <c r="I21" s="814"/>
    </row>
    <row r="22" spans="1:10" s="244" customFormat="1" ht="31.5" customHeight="1">
      <c r="A22" s="813"/>
      <c r="B22" s="1240"/>
      <c r="C22" s="1235" t="s">
        <v>221</v>
      </c>
      <c r="D22" s="1236">
        <v>4657.1431004446003</v>
      </c>
      <c r="E22" s="1236"/>
      <c r="F22" s="1236"/>
      <c r="G22" s="1236">
        <v>4657.1431004446003</v>
      </c>
      <c r="H22" s="1236">
        <v>25640.665353311899</v>
      </c>
      <c r="I22" s="814"/>
    </row>
    <row r="23" spans="1:10" s="244" customFormat="1" ht="31.5" customHeight="1">
      <c r="A23" s="813"/>
      <c r="B23" s="1240"/>
      <c r="C23" s="1235" t="s">
        <v>286</v>
      </c>
      <c r="D23" s="1236"/>
      <c r="E23" s="1236">
        <v>3761.4463039262746</v>
      </c>
      <c r="F23" s="1236"/>
      <c r="G23" s="1236">
        <v>3761.4463039262746</v>
      </c>
      <c r="H23" s="1236">
        <v>18648.397347620121</v>
      </c>
      <c r="I23" s="814"/>
    </row>
    <row r="24" spans="1:10" s="244" customFormat="1" ht="31.5" customHeight="1">
      <c r="A24" s="813"/>
      <c r="B24" s="1240"/>
      <c r="C24" s="1235" t="s">
        <v>287</v>
      </c>
      <c r="D24" s="1236"/>
      <c r="E24" s="1236"/>
      <c r="F24" s="1236"/>
      <c r="G24" s="1236"/>
      <c r="H24" s="1236"/>
      <c r="I24" s="814"/>
    </row>
    <row r="25" spans="1:10" s="244" customFormat="1" ht="31.5" customHeight="1">
      <c r="A25" s="813"/>
      <c r="B25" s="1240"/>
      <c r="C25" s="1235" t="s">
        <v>288</v>
      </c>
      <c r="D25" s="1236"/>
      <c r="E25" s="1236">
        <v>2702.6776580380247</v>
      </c>
      <c r="F25" s="1236"/>
      <c r="G25" s="1236">
        <v>2702.6776580380247</v>
      </c>
      <c r="H25" s="1236">
        <v>14817.847456176551</v>
      </c>
      <c r="I25" s="814"/>
    </row>
    <row r="26" spans="1:10" s="244" customFormat="1" ht="31.5" customHeight="1">
      <c r="A26" s="813"/>
      <c r="B26" s="1240"/>
      <c r="C26" s="1235" t="s">
        <v>222</v>
      </c>
      <c r="D26" s="1236"/>
      <c r="E26" s="1236">
        <v>49800.828029541328</v>
      </c>
      <c r="F26" s="1236"/>
      <c r="G26" s="1236">
        <v>49800.828029541328</v>
      </c>
      <c r="H26" s="1236">
        <v>215074.00347047407</v>
      </c>
      <c r="I26" s="814"/>
    </row>
    <row r="27" spans="1:10" s="244" customFormat="1" ht="31.5" customHeight="1">
      <c r="A27" s="813"/>
      <c r="B27" s="1237" t="s">
        <v>289</v>
      </c>
      <c r="C27" s="1238"/>
      <c r="D27" s="1239">
        <v>64853.164249270871</v>
      </c>
      <c r="E27" s="1239">
        <v>56264.95199150563</v>
      </c>
      <c r="F27" s="1239"/>
      <c r="G27" s="1239">
        <v>121118.11624077649</v>
      </c>
      <c r="H27" s="1239">
        <v>638195.18977620243</v>
      </c>
      <c r="I27" s="814"/>
    </row>
    <row r="28" spans="1:10" s="244" customFormat="1" ht="31.5" customHeight="1">
      <c r="A28" s="813"/>
      <c r="B28" s="1234" t="s">
        <v>68</v>
      </c>
      <c r="C28" s="1235" t="s">
        <v>225</v>
      </c>
      <c r="D28" s="1236">
        <v>96555.048815306378</v>
      </c>
      <c r="E28" s="1236"/>
      <c r="F28" s="1236"/>
      <c r="G28" s="1236">
        <v>96555.048815306378</v>
      </c>
      <c r="H28" s="1236">
        <v>700191.28979535447</v>
      </c>
      <c r="I28" s="814"/>
    </row>
    <row r="29" spans="1:10" s="244" customFormat="1" ht="31.5" customHeight="1">
      <c r="A29" s="813"/>
      <c r="B29" s="1237" t="s">
        <v>290</v>
      </c>
      <c r="C29" s="1238"/>
      <c r="D29" s="1239">
        <v>96555.048815306378</v>
      </c>
      <c r="E29" s="1239"/>
      <c r="F29" s="1239"/>
      <c r="G29" s="1239">
        <v>96555.048815306378</v>
      </c>
      <c r="H29" s="1239">
        <v>700191.28979535447</v>
      </c>
      <c r="I29" s="814"/>
    </row>
    <row r="30" spans="1:10" s="244" customFormat="1" ht="31.5" customHeight="1">
      <c r="A30" s="813"/>
      <c r="B30" s="1234" t="s">
        <v>69</v>
      </c>
      <c r="C30" s="1235" t="s">
        <v>223</v>
      </c>
      <c r="D30" s="1236">
        <v>5462.2034999999996</v>
      </c>
      <c r="E30" s="1236"/>
      <c r="F30" s="1236"/>
      <c r="G30" s="1236">
        <v>5462.2034999999996</v>
      </c>
      <c r="H30" s="1236">
        <v>32860.0245</v>
      </c>
      <c r="I30" s="814"/>
    </row>
    <row r="31" spans="1:10" s="244" customFormat="1" ht="31.5" customHeight="1">
      <c r="A31" s="813"/>
      <c r="B31" s="1240"/>
      <c r="C31" s="1235" t="s">
        <v>291</v>
      </c>
      <c r="D31" s="1236">
        <v>3863.2950000000001</v>
      </c>
      <c r="E31" s="1236"/>
      <c r="F31" s="1236"/>
      <c r="G31" s="1236">
        <v>3863.2950000000001</v>
      </c>
      <c r="H31" s="1236">
        <v>22100.874</v>
      </c>
      <c r="I31" s="814"/>
    </row>
    <row r="32" spans="1:10" s="244" customFormat="1" ht="31.5" customHeight="1">
      <c r="A32" s="813"/>
      <c r="B32" s="1240"/>
      <c r="C32" s="1235" t="s">
        <v>224</v>
      </c>
      <c r="D32" s="1236"/>
      <c r="E32" s="1236">
        <v>14928.157840909225</v>
      </c>
      <c r="F32" s="1236"/>
      <c r="G32" s="1236">
        <v>14928.157840909225</v>
      </c>
      <c r="H32" s="1236">
        <v>60998.883750000277</v>
      </c>
      <c r="I32" s="814"/>
    </row>
    <row r="33" spans="1:9" s="244" customFormat="1" ht="31.5" customHeight="1">
      <c r="A33" s="813"/>
      <c r="B33" s="1237" t="s">
        <v>292</v>
      </c>
      <c r="C33" s="1238"/>
      <c r="D33" s="1239">
        <v>9325.4984999999997</v>
      </c>
      <c r="E33" s="1239">
        <v>14928.157840909225</v>
      </c>
      <c r="F33" s="1239"/>
      <c r="G33" s="1239">
        <v>24253.656340909227</v>
      </c>
      <c r="H33" s="1239">
        <v>115959.78225000028</v>
      </c>
      <c r="I33" s="814"/>
    </row>
    <row r="34" spans="1:9" s="244" customFormat="1" ht="31.5" customHeight="1">
      <c r="A34" s="813"/>
      <c r="B34" s="1234" t="s">
        <v>261</v>
      </c>
      <c r="C34" s="1235" t="s">
        <v>293</v>
      </c>
      <c r="D34" s="1236"/>
      <c r="E34" s="1236"/>
      <c r="F34" s="1236">
        <v>325.77422799999999</v>
      </c>
      <c r="G34" s="1236">
        <v>325.77422799999999</v>
      </c>
      <c r="H34" s="1236">
        <v>795.97585600000002</v>
      </c>
      <c r="I34" s="814"/>
    </row>
    <row r="35" spans="1:9" s="244" customFormat="1" ht="31.5" customHeight="1">
      <c r="A35" s="813"/>
      <c r="B35" s="1237" t="s">
        <v>441</v>
      </c>
      <c r="C35" s="1238"/>
      <c r="D35" s="1239"/>
      <c r="E35" s="1239"/>
      <c r="F35" s="1239">
        <v>325.77422799999999</v>
      </c>
      <c r="G35" s="1239">
        <v>325.77422799999999</v>
      </c>
      <c r="H35" s="1239">
        <v>795.97585600000002</v>
      </c>
      <c r="I35" s="814"/>
    </row>
    <row r="36" spans="1:9" s="244" customFormat="1" ht="31.5" customHeight="1">
      <c r="A36" s="813"/>
      <c r="B36" s="1234" t="s">
        <v>266</v>
      </c>
      <c r="C36" s="1235" t="s">
        <v>231</v>
      </c>
      <c r="D36" s="1236"/>
      <c r="E36" s="1236"/>
      <c r="F36" s="1236">
        <v>2576.7860142803747</v>
      </c>
      <c r="G36" s="1236">
        <v>2576.7860142803747</v>
      </c>
      <c r="H36" s="1236">
        <v>10734.603342313376</v>
      </c>
      <c r="I36" s="814"/>
    </row>
    <row r="37" spans="1:9" s="244" customFormat="1" ht="31.5" customHeight="1">
      <c r="A37" s="813"/>
      <c r="B37" s="1237" t="s">
        <v>442</v>
      </c>
      <c r="C37" s="1238"/>
      <c r="D37" s="1239"/>
      <c r="E37" s="1239"/>
      <c r="F37" s="1239">
        <v>2576.7860142803747</v>
      </c>
      <c r="G37" s="1239">
        <v>2576.7860142803747</v>
      </c>
      <c r="H37" s="1239">
        <v>10734.603342313376</v>
      </c>
      <c r="I37" s="814"/>
    </row>
    <row r="38" spans="1:9" s="244" customFormat="1" ht="31.5" customHeight="1">
      <c r="A38" s="813"/>
      <c r="B38" s="1234" t="s">
        <v>253</v>
      </c>
      <c r="C38" s="1235" t="s">
        <v>199</v>
      </c>
      <c r="D38" s="1236">
        <v>439690.30080000003</v>
      </c>
      <c r="E38" s="1236"/>
      <c r="F38" s="1236"/>
      <c r="G38" s="1236">
        <v>439690.30080000003</v>
      </c>
      <c r="H38" s="1236">
        <v>2567142.2951999996</v>
      </c>
      <c r="I38" s="814"/>
    </row>
    <row r="39" spans="1:9" s="244" customFormat="1" ht="31.5" customHeight="1">
      <c r="A39" s="813"/>
      <c r="B39" s="1240"/>
      <c r="C39" s="1235" t="s">
        <v>200</v>
      </c>
      <c r="D39" s="1236">
        <v>129057.42335999999</v>
      </c>
      <c r="E39" s="1236"/>
      <c r="F39" s="1236"/>
      <c r="G39" s="1236">
        <v>129057.42335999999</v>
      </c>
      <c r="H39" s="1236">
        <v>818213.59199999995</v>
      </c>
      <c r="I39" s="814"/>
    </row>
    <row r="40" spans="1:9" s="244" customFormat="1" ht="31.5" customHeight="1">
      <c r="A40" s="813"/>
      <c r="B40" s="1240"/>
      <c r="C40" s="1235" t="s">
        <v>201</v>
      </c>
      <c r="D40" s="1236"/>
      <c r="E40" s="1236">
        <v>0</v>
      </c>
      <c r="F40" s="1236"/>
      <c r="G40" s="1236">
        <v>0</v>
      </c>
      <c r="H40" s="1236">
        <v>249.63529262500001</v>
      </c>
      <c r="I40" s="814"/>
    </row>
    <row r="41" spans="1:9" s="244" customFormat="1" ht="31.5" customHeight="1">
      <c r="A41" s="813"/>
      <c r="B41" s="1241" t="s">
        <v>294</v>
      </c>
      <c r="C41" s="1238"/>
      <c r="D41" s="1239">
        <v>568747.72415999998</v>
      </c>
      <c r="E41" s="1239">
        <v>0</v>
      </c>
      <c r="F41" s="1239"/>
      <c r="G41" s="1239">
        <v>568747.72415999998</v>
      </c>
      <c r="H41" s="1239">
        <v>3385605.5224926248</v>
      </c>
      <c r="I41" s="814"/>
    </row>
    <row r="42" spans="1:9" s="244" customFormat="1" ht="31.5" customHeight="1">
      <c r="A42" s="813"/>
      <c r="B42" s="1234" t="s">
        <v>508</v>
      </c>
      <c r="C42" s="1235" t="s">
        <v>295</v>
      </c>
      <c r="D42" s="1236"/>
      <c r="E42" s="1236"/>
      <c r="F42" s="1236">
        <v>912.34910000000002</v>
      </c>
      <c r="G42" s="1236">
        <v>912.34910000000002</v>
      </c>
      <c r="H42" s="1236">
        <v>4411.9338224206249</v>
      </c>
      <c r="I42" s="814"/>
    </row>
    <row r="43" spans="1:9" s="244" customFormat="1" ht="31.5" customHeight="1">
      <c r="A43" s="813"/>
      <c r="B43" s="1237" t="s">
        <v>718</v>
      </c>
      <c r="C43" s="1238"/>
      <c r="D43" s="1242"/>
      <c r="E43" s="1242"/>
      <c r="F43" s="1239">
        <v>912.34910000000002</v>
      </c>
      <c r="G43" s="1239">
        <v>912.34910000000002</v>
      </c>
      <c r="H43" s="1239">
        <v>4411.9338224206249</v>
      </c>
      <c r="I43" s="814"/>
    </row>
    <row r="44" spans="1:9" s="244" customFormat="1" ht="31.5" customHeight="1">
      <c r="A44" s="813"/>
      <c r="B44" s="1234" t="s">
        <v>719</v>
      </c>
      <c r="C44" s="1235" t="s">
        <v>235</v>
      </c>
      <c r="D44" s="1236"/>
      <c r="E44" s="1236"/>
      <c r="F44" s="1236">
        <v>1756.0650000000001</v>
      </c>
      <c r="G44" s="1236">
        <v>1756.0650000000001</v>
      </c>
      <c r="H44" s="1236">
        <v>11560.424500000001</v>
      </c>
      <c r="I44" s="814"/>
    </row>
    <row r="45" spans="1:9" s="244" customFormat="1" ht="31.5" customHeight="1">
      <c r="A45" s="813"/>
      <c r="B45" s="1237" t="s">
        <v>720</v>
      </c>
      <c r="C45" s="1238"/>
      <c r="D45" s="1242"/>
      <c r="E45" s="1239"/>
      <c r="F45" s="1239">
        <v>1756.0650000000001</v>
      </c>
      <c r="G45" s="1239">
        <v>1756.0650000000001</v>
      </c>
      <c r="H45" s="1239">
        <v>11560.424500000001</v>
      </c>
      <c r="I45" s="814"/>
    </row>
    <row r="46" spans="1:9" s="815" customFormat="1" ht="31.5" customHeight="1">
      <c r="A46" s="813"/>
      <c r="B46" s="1234" t="s">
        <v>721</v>
      </c>
      <c r="C46" s="1235" t="s">
        <v>296</v>
      </c>
      <c r="D46" s="1236"/>
      <c r="E46" s="1236"/>
      <c r="F46" s="1236">
        <v>6324.82863</v>
      </c>
      <c r="G46" s="1236">
        <v>6324.82863</v>
      </c>
      <c r="H46" s="1236">
        <v>66995.121509999997</v>
      </c>
      <c r="I46" s="244"/>
    </row>
    <row r="47" spans="1:9" s="815" customFormat="1" ht="31.5" customHeight="1">
      <c r="A47" s="813"/>
      <c r="B47" s="1240"/>
      <c r="C47" s="1235" t="s">
        <v>297</v>
      </c>
      <c r="D47" s="1236"/>
      <c r="E47" s="1236"/>
      <c r="F47" s="1236">
        <v>8643.4246299999995</v>
      </c>
      <c r="G47" s="1236">
        <v>8643.4246299999995</v>
      </c>
      <c r="H47" s="1236">
        <v>79791.995079999993</v>
      </c>
      <c r="I47" s="244"/>
    </row>
    <row r="48" spans="1:9" s="815" customFormat="1" ht="31.5" customHeight="1">
      <c r="A48" s="813"/>
      <c r="B48" s="1237" t="s">
        <v>722</v>
      </c>
      <c r="C48" s="1238"/>
      <c r="D48" s="1242"/>
      <c r="E48" s="1239"/>
      <c r="F48" s="1239">
        <v>14968.253259999999</v>
      </c>
      <c r="G48" s="1239">
        <v>14968.253259999999</v>
      </c>
      <c r="H48" s="1239">
        <v>146787.11658999999</v>
      </c>
      <c r="I48" s="244"/>
    </row>
    <row r="49" spans="1:9" s="815" customFormat="1" ht="31.5" customHeight="1">
      <c r="A49" s="813"/>
      <c r="B49" s="1234" t="s">
        <v>723</v>
      </c>
      <c r="C49" s="1235" t="s">
        <v>249</v>
      </c>
      <c r="D49" s="1236"/>
      <c r="E49" s="1236"/>
      <c r="F49" s="1236">
        <v>0</v>
      </c>
      <c r="G49" s="1236">
        <v>0</v>
      </c>
      <c r="H49" s="1236">
        <v>34550.976941910005</v>
      </c>
      <c r="I49" s="244"/>
    </row>
    <row r="50" spans="1:9" s="815" customFormat="1" ht="31.5" customHeight="1">
      <c r="A50" s="813"/>
      <c r="B50" s="1237" t="s">
        <v>724</v>
      </c>
      <c r="C50" s="1238"/>
      <c r="D50" s="1242"/>
      <c r="E50" s="1242"/>
      <c r="F50" s="1239">
        <v>0</v>
      </c>
      <c r="G50" s="1239">
        <v>0</v>
      </c>
      <c r="H50" s="1239">
        <v>34550.976941910005</v>
      </c>
      <c r="I50" s="244"/>
    </row>
    <row r="51" spans="1:9" s="815" customFormat="1" ht="31.5" customHeight="1">
      <c r="A51" s="813"/>
      <c r="B51" s="1234" t="s">
        <v>241</v>
      </c>
      <c r="C51" s="1235" t="s">
        <v>242</v>
      </c>
      <c r="D51" s="1236">
        <v>119053.91735396406</v>
      </c>
      <c r="E51" s="1236"/>
      <c r="F51" s="1236"/>
      <c r="G51" s="1236">
        <v>119053.91735396406</v>
      </c>
      <c r="H51" s="1236">
        <v>1397598.9792817535</v>
      </c>
      <c r="I51" s="244"/>
    </row>
    <row r="52" spans="1:9" s="815" customFormat="1" ht="31.5" customHeight="1">
      <c r="A52" s="813"/>
      <c r="B52" s="1240"/>
      <c r="C52" s="1235" t="s">
        <v>298</v>
      </c>
      <c r="D52" s="1236">
        <v>4601.4398349307248</v>
      </c>
      <c r="E52" s="1236"/>
      <c r="F52" s="1236"/>
      <c r="G52" s="1236">
        <v>4601.4398349307248</v>
      </c>
      <c r="H52" s="1236">
        <v>25831.204560981623</v>
      </c>
      <c r="I52" s="244"/>
    </row>
    <row r="53" spans="1:9" s="815" customFormat="1" ht="31.5" customHeight="1">
      <c r="A53" s="813"/>
      <c r="B53" s="1237" t="s">
        <v>443</v>
      </c>
      <c r="C53" s="1238"/>
      <c r="D53" s="1239">
        <v>123655.35718889479</v>
      </c>
      <c r="E53" s="1239"/>
      <c r="F53" s="1239"/>
      <c r="G53" s="1239">
        <v>123655.35718889479</v>
      </c>
      <c r="H53" s="1239">
        <v>1423430.1838427351</v>
      </c>
      <c r="I53" s="244"/>
    </row>
    <row r="54" spans="1:9" s="815" customFormat="1" ht="31.5" customHeight="1">
      <c r="A54" s="813"/>
      <c r="B54" s="1234" t="s">
        <v>558</v>
      </c>
      <c r="C54" s="1235" t="s">
        <v>834</v>
      </c>
      <c r="D54" s="1236"/>
      <c r="E54" s="1236"/>
      <c r="F54" s="1236">
        <v>9811.8405140305749</v>
      </c>
      <c r="G54" s="1236">
        <v>9811.8405140305749</v>
      </c>
      <c r="H54" s="1236">
        <v>19155.090920538729</v>
      </c>
      <c r="I54" s="244"/>
    </row>
    <row r="55" spans="1:9" s="815" customFormat="1" ht="31.5" customHeight="1">
      <c r="A55" s="813"/>
      <c r="B55" s="1237" t="s">
        <v>559</v>
      </c>
      <c r="C55" s="1238"/>
      <c r="D55" s="1242"/>
      <c r="E55" s="1239"/>
      <c r="F55" s="1239">
        <v>9811.8405140305749</v>
      </c>
      <c r="G55" s="1239">
        <v>9811.8405140305749</v>
      </c>
      <c r="H55" s="1239">
        <v>19155.090920538729</v>
      </c>
      <c r="I55" s="244"/>
    </row>
    <row r="56" spans="1:9" s="815" customFormat="1" ht="31.5" customHeight="1">
      <c r="A56" s="813"/>
      <c r="B56" s="1234" t="s">
        <v>268</v>
      </c>
      <c r="C56" s="1235" t="s">
        <v>232</v>
      </c>
      <c r="D56" s="1236"/>
      <c r="E56" s="1236"/>
      <c r="F56" s="1236">
        <v>10919.219333886</v>
      </c>
      <c r="G56" s="1236">
        <v>10919.219333886</v>
      </c>
      <c r="H56" s="1236">
        <v>75547.917298487999</v>
      </c>
      <c r="I56" s="244"/>
    </row>
    <row r="57" spans="1:9" s="815" customFormat="1" ht="31.5" customHeight="1">
      <c r="A57" s="813"/>
      <c r="B57" s="1237" t="s">
        <v>630</v>
      </c>
      <c r="C57" s="1238"/>
      <c r="D57" s="1239"/>
      <c r="E57" s="1239"/>
      <c r="F57" s="1239">
        <v>10919.219333886</v>
      </c>
      <c r="G57" s="1239">
        <v>10919.219333886</v>
      </c>
      <c r="H57" s="1239">
        <v>75547.917298487999</v>
      </c>
      <c r="I57" s="244"/>
    </row>
    <row r="58" spans="1:9" s="815" customFormat="1" ht="31.5" customHeight="1">
      <c r="A58" s="813"/>
      <c r="B58" s="1234" t="s">
        <v>256</v>
      </c>
      <c r="C58" s="1235" t="s">
        <v>206</v>
      </c>
      <c r="D58" s="1236"/>
      <c r="E58" s="1236"/>
      <c r="F58" s="1236"/>
      <c r="G58" s="1236"/>
      <c r="H58" s="1236">
        <v>117450.61175682981</v>
      </c>
      <c r="I58" s="244"/>
    </row>
    <row r="59" spans="1:9" s="815" customFormat="1" ht="31.5" customHeight="1">
      <c r="A59" s="813"/>
      <c r="B59" s="1240"/>
      <c r="C59" s="1235" t="s">
        <v>208</v>
      </c>
      <c r="D59" s="1236">
        <v>21088.466001244127</v>
      </c>
      <c r="E59" s="1236"/>
      <c r="F59" s="1236"/>
      <c r="G59" s="1236">
        <v>21088.466001244127</v>
      </c>
      <c r="H59" s="1236">
        <v>71080.15749601525</v>
      </c>
      <c r="I59" s="244"/>
    </row>
    <row r="60" spans="1:9" s="815" customFormat="1" ht="31.5" customHeight="1">
      <c r="A60" s="813"/>
      <c r="B60" s="1240"/>
      <c r="C60" s="1235" t="s">
        <v>207</v>
      </c>
      <c r="D60" s="1236">
        <v>79113.492611267953</v>
      </c>
      <c r="E60" s="1236"/>
      <c r="F60" s="1236"/>
      <c r="G60" s="1236">
        <v>79113.492611267953</v>
      </c>
      <c r="H60" s="1236">
        <v>746182.21469599567</v>
      </c>
      <c r="I60" s="244"/>
    </row>
    <row r="61" spans="1:9" s="815" customFormat="1" ht="31.5" customHeight="1">
      <c r="A61" s="813"/>
      <c r="B61" s="1240"/>
      <c r="C61" s="1235" t="s">
        <v>209</v>
      </c>
      <c r="D61" s="1236">
        <v>77802.642872070748</v>
      </c>
      <c r="E61" s="1236"/>
      <c r="F61" s="1236"/>
      <c r="G61" s="1236">
        <v>77802.642872070748</v>
      </c>
      <c r="H61" s="1236">
        <v>535298.72618390806</v>
      </c>
      <c r="I61" s="244"/>
    </row>
    <row r="62" spans="1:9" s="815" customFormat="1" ht="31.5" customHeight="1">
      <c r="A62" s="813"/>
      <c r="B62" s="1240"/>
      <c r="C62" s="1235" t="s">
        <v>210</v>
      </c>
      <c r="D62" s="1236">
        <v>21804.472568548772</v>
      </c>
      <c r="E62" s="1236"/>
      <c r="F62" s="1236"/>
      <c r="G62" s="1236">
        <v>21804.472568548772</v>
      </c>
      <c r="H62" s="1236">
        <v>131936.11730426311</v>
      </c>
      <c r="I62" s="244"/>
    </row>
    <row r="63" spans="1:9" s="815" customFormat="1" ht="31.5" customHeight="1">
      <c r="A63" s="813"/>
      <c r="B63" s="1240"/>
      <c r="C63" s="1235" t="s">
        <v>202</v>
      </c>
      <c r="D63" s="1236"/>
      <c r="E63" s="1236">
        <v>188197.02724467474</v>
      </c>
      <c r="F63" s="1236"/>
      <c r="G63" s="1236">
        <v>188197.02724467474</v>
      </c>
      <c r="H63" s="1236">
        <v>847447.50339165726</v>
      </c>
      <c r="I63" s="244"/>
    </row>
    <row r="64" spans="1:9" s="815" customFormat="1" ht="31.5" customHeight="1">
      <c r="A64" s="813"/>
      <c r="B64" s="1240"/>
      <c r="C64" s="1235" t="s">
        <v>710</v>
      </c>
      <c r="D64" s="1236"/>
      <c r="E64" s="1236">
        <v>1019.472502014175</v>
      </c>
      <c r="F64" s="1236"/>
      <c r="G64" s="1236">
        <v>1019.472502014175</v>
      </c>
      <c r="H64" s="1236">
        <v>23627.6812792665</v>
      </c>
      <c r="I64" s="244"/>
    </row>
    <row r="65" spans="1:14" s="815" customFormat="1" ht="31.5" customHeight="1">
      <c r="A65" s="244"/>
      <c r="B65" s="1240"/>
      <c r="C65" s="1235" t="s">
        <v>711</v>
      </c>
      <c r="D65" s="1236"/>
      <c r="E65" s="1236">
        <v>39077.770350242623</v>
      </c>
      <c r="F65" s="1236"/>
      <c r="G65" s="1236">
        <v>39077.770350242623</v>
      </c>
      <c r="H65" s="1236">
        <v>122304.71347286232</v>
      </c>
      <c r="I65" s="244"/>
    </row>
    <row r="66" spans="1:14" s="815" customFormat="1" ht="31.5" customHeight="1">
      <c r="A66" s="244"/>
      <c r="B66" s="1237" t="s">
        <v>444</v>
      </c>
      <c r="C66" s="1238"/>
      <c r="D66" s="1239">
        <v>199809.0740531316</v>
      </c>
      <c r="E66" s="1239">
        <v>228294.27009693152</v>
      </c>
      <c r="F66" s="1239"/>
      <c r="G66" s="1239">
        <v>428103.34415006317</v>
      </c>
      <c r="H66" s="1239">
        <v>2595327.7255807985</v>
      </c>
      <c r="I66" s="244"/>
    </row>
    <row r="67" spans="1:14" s="815" customFormat="1" ht="31.5" customHeight="1">
      <c r="A67" s="244"/>
      <c r="B67" s="1234" t="s">
        <v>252</v>
      </c>
      <c r="C67" s="1235" t="s">
        <v>712</v>
      </c>
      <c r="D67" s="1236"/>
      <c r="E67" s="1236"/>
      <c r="F67" s="1236"/>
      <c r="G67" s="1236"/>
      <c r="H67" s="1236"/>
      <c r="I67" s="244"/>
    </row>
    <row r="68" spans="1:14" s="815" customFormat="1" ht="31.5" customHeight="1">
      <c r="A68" s="244"/>
      <c r="B68" s="1240"/>
      <c r="C68" s="1235" t="s">
        <v>835</v>
      </c>
      <c r="D68" s="1236"/>
      <c r="E68" s="1236">
        <v>0</v>
      </c>
      <c r="F68" s="1236"/>
      <c r="G68" s="1236">
        <v>0</v>
      </c>
      <c r="H68" s="1236">
        <v>16474.946599171722</v>
      </c>
      <c r="I68" s="244"/>
    </row>
    <row r="69" spans="1:14" s="815" customFormat="1" ht="31.5" customHeight="1">
      <c r="A69" s="244"/>
      <c r="B69" s="1240"/>
      <c r="C69" s="1235" t="s">
        <v>300</v>
      </c>
      <c r="D69" s="1236"/>
      <c r="E69" s="1236">
        <v>0</v>
      </c>
      <c r="F69" s="1236"/>
      <c r="G69" s="1236">
        <v>0</v>
      </c>
      <c r="H69" s="1236">
        <v>105093.41222267615</v>
      </c>
      <c r="I69" s="244"/>
    </row>
    <row r="70" spans="1:14" s="815" customFormat="1" ht="63" customHeight="1">
      <c r="A70" s="244"/>
      <c r="B70" s="1240"/>
      <c r="C70" s="1243" t="s">
        <v>301</v>
      </c>
      <c r="D70" s="1236"/>
      <c r="E70" s="1236">
        <v>48053.213102622001</v>
      </c>
      <c r="F70" s="1236"/>
      <c r="G70" s="1236">
        <v>48053.213102622001</v>
      </c>
      <c r="H70" s="1236">
        <v>64309.654756263</v>
      </c>
      <c r="I70" s="244"/>
    </row>
    <row r="71" spans="1:14" s="815" customFormat="1" ht="31.5" customHeight="1">
      <c r="A71" s="244"/>
      <c r="B71" s="1237" t="s">
        <v>445</v>
      </c>
      <c r="C71" s="1238"/>
      <c r="D71" s="1242"/>
      <c r="E71" s="1239">
        <v>48053.213102622001</v>
      </c>
      <c r="F71" s="1239"/>
      <c r="G71" s="1239">
        <v>48053.213102622001</v>
      </c>
      <c r="H71" s="1239">
        <v>185878.0135781109</v>
      </c>
      <c r="I71" s="244"/>
    </row>
    <row r="72" spans="1:14" s="815" customFormat="1" ht="31.5" customHeight="1">
      <c r="A72" s="244"/>
      <c r="B72" s="1234" t="s">
        <v>302</v>
      </c>
      <c r="C72" s="1235" t="s">
        <v>303</v>
      </c>
      <c r="D72" s="1236"/>
      <c r="E72" s="1236"/>
      <c r="F72" s="1236">
        <v>22885.361058452301</v>
      </c>
      <c r="G72" s="1236">
        <v>22885.361058452301</v>
      </c>
      <c r="H72" s="1236">
        <v>114957.32125704088</v>
      </c>
      <c r="I72" s="244"/>
    </row>
    <row r="73" spans="1:14" s="815" customFormat="1" ht="31.5" customHeight="1">
      <c r="A73" s="244"/>
      <c r="B73" s="1240"/>
      <c r="C73" s="1235" t="s">
        <v>304</v>
      </c>
      <c r="D73" s="1236"/>
      <c r="E73" s="1236"/>
      <c r="F73" s="1236">
        <v>13838.732948342877</v>
      </c>
      <c r="G73" s="1236">
        <v>13838.732948342877</v>
      </c>
      <c r="H73" s="1236">
        <v>44011.523002817397</v>
      </c>
      <c r="I73" s="244"/>
    </row>
    <row r="74" spans="1:14" s="815" customFormat="1" ht="31.5" customHeight="1">
      <c r="A74" s="244"/>
      <c r="B74" s="1237" t="s">
        <v>446</v>
      </c>
      <c r="C74" s="1238"/>
      <c r="D74" s="1239"/>
      <c r="E74" s="1239"/>
      <c r="F74" s="1239">
        <v>36724.094006795174</v>
      </c>
      <c r="G74" s="1239">
        <v>36724.094006795174</v>
      </c>
      <c r="H74" s="1239">
        <v>158968.84425985828</v>
      </c>
      <c r="I74" s="244"/>
    </row>
    <row r="75" spans="1:14" s="815" customFormat="1" ht="31.5" customHeight="1">
      <c r="A75" s="244"/>
      <c r="B75" s="244"/>
      <c r="C75" s="244"/>
      <c r="D75" s="244"/>
      <c r="E75" s="244"/>
      <c r="F75" s="244"/>
      <c r="G75" s="244"/>
      <c r="H75" s="244"/>
      <c r="I75" s="244"/>
    </row>
    <row r="76" spans="1:14" s="815" customFormat="1" ht="11.25" customHeight="1">
      <c r="A76" s="244"/>
      <c r="B76" s="244"/>
      <c r="C76" s="244"/>
      <c r="D76" s="244"/>
      <c r="E76" s="244"/>
      <c r="F76" s="244"/>
      <c r="G76" s="244"/>
      <c r="H76" s="244"/>
      <c r="I76" s="244"/>
      <c r="J76" s="244"/>
      <c r="K76" s="244"/>
      <c r="L76" s="244"/>
      <c r="M76" s="244"/>
      <c r="N76" s="244"/>
    </row>
    <row r="77" spans="1:14" s="344" customFormat="1">
      <c r="A77" s="197"/>
      <c r="B77" s="197"/>
      <c r="C77" s="197"/>
      <c r="D77" s="197"/>
      <c r="E77" s="197"/>
      <c r="F77" s="197"/>
      <c r="G77" s="197"/>
      <c r="H77" s="197"/>
      <c r="I77" s="197"/>
    </row>
    <row r="78" spans="1:14" s="344" customFormat="1">
      <c r="A78" s="197"/>
      <c r="B78" s="197"/>
      <c r="C78" s="197"/>
      <c r="D78" s="197"/>
      <c r="E78" s="197"/>
      <c r="F78" s="197"/>
      <c r="G78" s="197"/>
      <c r="H78" s="197"/>
      <c r="I78" s="197"/>
    </row>
    <row r="79" spans="1:14" s="344" customFormat="1">
      <c r="A79" s="197"/>
      <c r="B79" s="197"/>
      <c r="C79" s="197"/>
      <c r="D79" s="197"/>
      <c r="E79" s="197"/>
      <c r="F79" s="197"/>
      <c r="G79" s="197"/>
      <c r="H79" s="197"/>
      <c r="I79" s="197"/>
    </row>
    <row r="80" spans="1:14" s="344" customFormat="1">
      <c r="A80" s="197"/>
      <c r="B80" s="197"/>
      <c r="C80" s="197"/>
      <c r="D80" s="197"/>
      <c r="E80" s="197"/>
      <c r="F80" s="197"/>
      <c r="G80" s="197"/>
      <c r="H80" s="197"/>
      <c r="I80" s="197"/>
    </row>
    <row r="81" spans="1:9" s="344" customFormat="1">
      <c r="A81" s="197"/>
      <c r="B81" s="197"/>
      <c r="C81" s="197"/>
      <c r="D81" s="197"/>
      <c r="E81" s="197"/>
      <c r="F81" s="197"/>
      <c r="G81" s="197"/>
      <c r="H81" s="197"/>
      <c r="I81" s="197"/>
    </row>
    <row r="82" spans="1:9" s="344" customFormat="1">
      <c r="A82" s="197"/>
      <c r="B82" s="197"/>
      <c r="C82" s="197"/>
      <c r="D82" s="197"/>
      <c r="E82" s="197"/>
      <c r="F82" s="197"/>
      <c r="G82" s="197"/>
      <c r="H82" s="197"/>
      <c r="I82" s="197"/>
    </row>
    <row r="83" spans="1:9" s="344" customFormat="1">
      <c r="A83" s="197"/>
      <c r="B83" s="197"/>
      <c r="C83" s="197"/>
      <c r="D83" s="197"/>
      <c r="E83" s="197"/>
      <c r="F83" s="197"/>
      <c r="G83" s="197"/>
      <c r="H83" s="197"/>
      <c r="I83" s="197"/>
    </row>
    <row r="84" spans="1:9" s="344" customFormat="1">
      <c r="A84" s="197"/>
      <c r="B84" s="197"/>
      <c r="C84" s="197"/>
      <c r="D84" s="197"/>
      <c r="E84" s="197"/>
      <c r="F84" s="197"/>
      <c r="G84" s="197"/>
      <c r="H84" s="197"/>
      <c r="I84" s="197"/>
    </row>
    <row r="85" spans="1:9" s="344" customFormat="1">
      <c r="A85" s="197"/>
      <c r="B85" s="197"/>
      <c r="C85" s="197"/>
      <c r="D85" s="197"/>
      <c r="E85" s="197"/>
      <c r="F85" s="197"/>
      <c r="G85" s="197"/>
      <c r="H85" s="197"/>
      <c r="I85" s="197"/>
    </row>
    <row r="86" spans="1:9" s="344" customFormat="1">
      <c r="A86" s="197"/>
      <c r="B86" s="197"/>
      <c r="C86" s="197"/>
      <c r="D86" s="197"/>
      <c r="E86" s="197"/>
      <c r="F86" s="197"/>
      <c r="G86" s="197"/>
      <c r="H86" s="197"/>
      <c r="I86" s="197"/>
    </row>
    <row r="87" spans="1:9" s="344" customFormat="1">
      <c r="A87" s="197"/>
      <c r="B87" s="197"/>
      <c r="C87" s="197"/>
      <c r="D87" s="197"/>
      <c r="E87" s="197"/>
      <c r="F87" s="197"/>
      <c r="G87" s="197"/>
      <c r="H87" s="197"/>
      <c r="I87" s="197"/>
    </row>
    <row r="88" spans="1:9" s="344" customFormat="1">
      <c r="A88" s="197"/>
      <c r="B88" s="197"/>
      <c r="C88" s="197"/>
      <c r="D88" s="197"/>
      <c r="E88" s="197"/>
      <c r="F88" s="197"/>
      <c r="G88" s="197"/>
      <c r="H88" s="197"/>
      <c r="I88" s="197"/>
    </row>
    <row r="89" spans="1:9" s="344" customFormat="1">
      <c r="A89" s="197"/>
      <c r="B89" s="197"/>
      <c r="C89" s="197"/>
      <c r="D89" s="197"/>
      <c r="E89" s="197"/>
      <c r="F89" s="197"/>
      <c r="G89" s="197"/>
      <c r="H89" s="197"/>
      <c r="I89" s="197"/>
    </row>
    <row r="90" spans="1:9" s="344" customFormat="1">
      <c r="A90" s="197"/>
      <c r="B90" s="197"/>
      <c r="C90" s="197"/>
      <c r="D90" s="197"/>
      <c r="E90" s="197"/>
      <c r="F90" s="197"/>
      <c r="G90" s="197"/>
      <c r="H90" s="197"/>
      <c r="I90" s="197"/>
    </row>
    <row r="91" spans="1:9" s="344" customFormat="1">
      <c r="A91" s="197"/>
      <c r="B91" s="197"/>
      <c r="C91" s="197"/>
      <c r="D91" s="197"/>
      <c r="E91" s="197"/>
      <c r="F91" s="197"/>
      <c r="G91" s="197"/>
      <c r="H91" s="197"/>
      <c r="I91" s="197"/>
    </row>
    <row r="92" spans="1:9" s="344" customFormat="1">
      <c r="A92" s="197"/>
      <c r="B92" s="197"/>
      <c r="C92" s="197"/>
      <c r="D92" s="197"/>
      <c r="E92" s="197"/>
      <c r="F92" s="197"/>
      <c r="G92" s="197"/>
      <c r="H92" s="197"/>
      <c r="I92" s="197"/>
    </row>
    <row r="93" spans="1:9" s="344" customFormat="1">
      <c r="A93" s="197"/>
      <c r="B93" s="197"/>
      <c r="C93" s="197"/>
      <c r="D93" s="197"/>
      <c r="E93" s="197"/>
      <c r="F93" s="197"/>
      <c r="G93" s="197"/>
      <c r="H93" s="197"/>
      <c r="I93" s="197"/>
    </row>
    <row r="94" spans="1:9" s="344" customFormat="1">
      <c r="A94" s="197"/>
      <c r="B94" s="197"/>
      <c r="C94" s="197"/>
      <c r="D94" s="197"/>
      <c r="E94" s="197"/>
      <c r="F94" s="197"/>
      <c r="G94" s="197"/>
      <c r="H94" s="197"/>
      <c r="I94" s="197"/>
    </row>
    <row r="95" spans="1:9" s="344" customFormat="1">
      <c r="A95" s="197"/>
      <c r="B95" s="197"/>
      <c r="C95" s="197"/>
      <c r="D95" s="197"/>
      <c r="E95" s="197"/>
      <c r="F95" s="197"/>
      <c r="G95" s="197"/>
      <c r="H95" s="197"/>
      <c r="I95" s="197"/>
    </row>
    <row r="96" spans="1:9" s="344" customFormat="1">
      <c r="A96" s="197"/>
      <c r="B96" s="197"/>
      <c r="C96" s="197"/>
      <c r="D96" s="197"/>
      <c r="E96" s="197"/>
      <c r="F96" s="197"/>
      <c r="G96" s="197"/>
      <c r="H96" s="197"/>
      <c r="I96" s="197"/>
    </row>
    <row r="97" spans="1:9" s="344" customFormat="1">
      <c r="A97" s="197"/>
      <c r="B97" s="197"/>
      <c r="C97" s="197"/>
      <c r="D97" s="197"/>
      <c r="E97" s="197"/>
      <c r="F97" s="197"/>
      <c r="G97" s="197"/>
      <c r="H97" s="197"/>
      <c r="I97" s="197"/>
    </row>
    <row r="98" spans="1:9" s="344" customFormat="1">
      <c r="A98" s="197"/>
      <c r="B98" s="197"/>
      <c r="C98" s="197"/>
      <c r="D98" s="197"/>
      <c r="E98" s="197"/>
      <c r="F98" s="197"/>
      <c r="G98" s="197"/>
      <c r="H98" s="197"/>
      <c r="I98" s="197"/>
    </row>
    <row r="99" spans="1:9" s="344" customFormat="1">
      <c r="A99" s="197"/>
      <c r="B99" s="197"/>
      <c r="C99" s="197"/>
      <c r="D99" s="197"/>
      <c r="E99" s="197"/>
      <c r="F99" s="197"/>
      <c r="G99" s="197"/>
      <c r="H99" s="197"/>
      <c r="I99" s="197"/>
    </row>
    <row r="100" spans="1:9" s="344" customFormat="1">
      <c r="A100" s="197"/>
      <c r="B100" s="197"/>
      <c r="C100" s="197"/>
      <c r="D100" s="197"/>
      <c r="E100" s="197"/>
      <c r="F100" s="197"/>
      <c r="G100" s="197"/>
      <c r="H100" s="197"/>
      <c r="I100" s="197"/>
    </row>
    <row r="101" spans="1:9" s="344" customFormat="1">
      <c r="A101" s="197"/>
      <c r="B101" s="197"/>
      <c r="C101" s="197"/>
      <c r="D101" s="197"/>
      <c r="E101" s="197"/>
      <c r="F101" s="197"/>
      <c r="G101" s="197"/>
      <c r="H101" s="197"/>
      <c r="I101" s="197"/>
    </row>
    <row r="102" spans="1:9" s="344" customFormat="1">
      <c r="A102" s="197"/>
      <c r="B102" s="197"/>
      <c r="C102" s="197"/>
      <c r="D102" s="197"/>
      <c r="E102" s="197"/>
      <c r="F102" s="197"/>
      <c r="G102" s="197"/>
      <c r="H102" s="197"/>
      <c r="I102" s="197"/>
    </row>
    <row r="103" spans="1:9" s="344" customFormat="1">
      <c r="A103" s="197"/>
      <c r="B103" s="197"/>
      <c r="C103" s="197"/>
      <c r="D103" s="197"/>
      <c r="E103" s="197"/>
      <c r="F103" s="197"/>
      <c r="G103" s="197"/>
      <c r="H103" s="197"/>
      <c r="I103" s="197"/>
    </row>
    <row r="104" spans="1:9" s="344" customFormat="1">
      <c r="A104" s="197"/>
      <c r="B104" s="197"/>
      <c r="C104" s="197"/>
      <c r="D104" s="197"/>
      <c r="E104" s="197"/>
      <c r="F104" s="197"/>
      <c r="G104" s="197"/>
      <c r="H104" s="197"/>
      <c r="I104" s="197"/>
    </row>
    <row r="105" spans="1:9" s="344" customFormat="1">
      <c r="A105" s="197"/>
      <c r="B105" s="197"/>
      <c r="C105" s="197"/>
      <c r="D105" s="197"/>
      <c r="E105" s="197"/>
      <c r="F105" s="197"/>
      <c r="G105" s="197"/>
      <c r="H105" s="197"/>
      <c r="I105" s="197"/>
    </row>
    <row r="106" spans="1:9" s="344" customFormat="1">
      <c r="A106" s="197"/>
      <c r="B106" s="197"/>
      <c r="C106" s="197"/>
      <c r="D106" s="197"/>
      <c r="E106" s="197"/>
      <c r="F106" s="197"/>
      <c r="G106" s="197"/>
      <c r="H106" s="197"/>
      <c r="I106" s="197"/>
    </row>
    <row r="107" spans="1:9" s="344" customFormat="1">
      <c r="A107" s="197"/>
      <c r="B107" s="197"/>
      <c r="C107" s="197"/>
      <c r="D107" s="197"/>
      <c r="E107" s="197"/>
      <c r="F107" s="197"/>
      <c r="G107" s="197"/>
      <c r="H107" s="197"/>
      <c r="I107" s="197"/>
    </row>
    <row r="108" spans="1:9" s="344" customFormat="1">
      <c r="A108" s="197"/>
      <c r="B108" s="197"/>
      <c r="C108" s="197"/>
      <c r="D108" s="197"/>
      <c r="E108" s="197"/>
      <c r="F108" s="197"/>
      <c r="G108" s="197"/>
      <c r="H108" s="197"/>
      <c r="I108" s="197"/>
    </row>
    <row r="109" spans="1:9" s="344" customFormat="1">
      <c r="A109" s="197"/>
      <c r="B109" s="197"/>
      <c r="C109" s="197"/>
      <c r="D109" s="197"/>
      <c r="E109" s="197"/>
      <c r="F109" s="197"/>
      <c r="G109" s="197"/>
      <c r="H109" s="197"/>
      <c r="I109" s="197"/>
    </row>
    <row r="110" spans="1:9" s="344" customFormat="1">
      <c r="A110" s="197"/>
      <c r="B110" s="197"/>
      <c r="C110" s="197"/>
      <c r="D110" s="197"/>
      <c r="E110" s="197"/>
      <c r="F110" s="197"/>
      <c r="G110" s="197"/>
      <c r="H110" s="197"/>
      <c r="I110" s="197"/>
    </row>
    <row r="111" spans="1:9" s="344" customFormat="1">
      <c r="A111" s="197"/>
      <c r="B111" s="197"/>
      <c r="C111" s="197"/>
      <c r="D111" s="197"/>
      <c r="E111" s="197"/>
      <c r="F111" s="197"/>
      <c r="G111" s="197"/>
      <c r="H111" s="197"/>
      <c r="I111" s="197"/>
    </row>
    <row r="112" spans="1:9" s="344" customFormat="1">
      <c r="A112" s="197"/>
      <c r="B112" s="197"/>
      <c r="C112" s="197"/>
      <c r="D112" s="197"/>
      <c r="E112" s="197"/>
      <c r="F112" s="197"/>
      <c r="G112" s="197"/>
      <c r="H112" s="197"/>
      <c r="I112" s="197"/>
    </row>
    <row r="113" spans="1:9" s="344" customFormat="1">
      <c r="A113" s="197"/>
      <c r="B113" s="197"/>
      <c r="C113" s="197"/>
      <c r="D113" s="197"/>
      <c r="E113" s="197"/>
      <c r="F113" s="197"/>
      <c r="G113" s="197"/>
      <c r="H113" s="197"/>
      <c r="I113" s="197"/>
    </row>
    <row r="114" spans="1:9" s="344" customFormat="1">
      <c r="A114" s="197"/>
      <c r="B114" s="197"/>
      <c r="C114" s="197"/>
      <c r="D114" s="197"/>
      <c r="E114" s="197"/>
      <c r="F114" s="197"/>
      <c r="G114" s="197"/>
      <c r="H114" s="197"/>
      <c r="I114" s="197"/>
    </row>
    <row r="115" spans="1:9" s="344" customFormat="1">
      <c r="A115" s="197"/>
      <c r="B115" s="197"/>
      <c r="C115" s="197"/>
      <c r="D115" s="197"/>
      <c r="E115" s="197"/>
      <c r="F115" s="197"/>
      <c r="G115" s="197"/>
      <c r="H115" s="197"/>
      <c r="I115" s="197"/>
    </row>
    <row r="116" spans="1:9" s="344" customFormat="1">
      <c r="A116" s="197"/>
      <c r="B116" s="197"/>
      <c r="C116" s="197"/>
      <c r="D116" s="197"/>
      <c r="E116" s="197"/>
      <c r="F116" s="197"/>
      <c r="G116" s="197"/>
      <c r="H116" s="197"/>
      <c r="I116" s="197"/>
    </row>
    <row r="117" spans="1:9" s="344" customFormat="1">
      <c r="A117" s="197"/>
      <c r="B117" s="197"/>
      <c r="C117" s="197"/>
      <c r="D117" s="197"/>
      <c r="E117" s="197"/>
      <c r="F117" s="197"/>
      <c r="G117" s="197"/>
      <c r="H117" s="197"/>
      <c r="I117" s="197"/>
    </row>
    <row r="118" spans="1:9" s="344" customFormat="1">
      <c r="A118" s="197"/>
      <c r="B118" s="197"/>
      <c r="C118" s="197"/>
      <c r="D118" s="197"/>
      <c r="E118" s="197"/>
      <c r="F118" s="197"/>
      <c r="G118" s="197"/>
      <c r="H118" s="197"/>
      <c r="I118" s="197"/>
    </row>
    <row r="119" spans="1:9" s="344" customFormat="1">
      <c r="A119" s="197"/>
      <c r="B119" s="197"/>
      <c r="C119" s="197"/>
      <c r="D119" s="197"/>
      <c r="E119" s="197"/>
      <c r="F119" s="197"/>
      <c r="G119" s="197"/>
      <c r="H119" s="197"/>
      <c r="I119" s="197"/>
    </row>
    <row r="120" spans="1:9" s="344" customFormat="1">
      <c r="A120" s="197"/>
      <c r="B120" s="197"/>
      <c r="C120" s="197"/>
      <c r="D120" s="197"/>
      <c r="E120" s="197"/>
      <c r="F120" s="197"/>
      <c r="G120" s="197"/>
      <c r="H120" s="197"/>
      <c r="I120" s="197"/>
    </row>
    <row r="121" spans="1:9" s="344" customFormat="1">
      <c r="A121" s="197"/>
      <c r="B121" s="197"/>
      <c r="C121" s="197"/>
      <c r="D121" s="197"/>
      <c r="E121" s="197"/>
      <c r="F121" s="197"/>
      <c r="G121" s="197"/>
      <c r="H121" s="197"/>
      <c r="I121" s="197"/>
    </row>
    <row r="122" spans="1:9" s="344" customFormat="1">
      <c r="A122" s="197"/>
      <c r="B122" s="197"/>
      <c r="C122" s="197"/>
      <c r="D122" s="197"/>
      <c r="E122" s="197"/>
      <c r="F122" s="197"/>
      <c r="G122" s="197"/>
      <c r="H122" s="197"/>
      <c r="I122" s="197"/>
    </row>
    <row r="123" spans="1:9" s="344" customFormat="1">
      <c r="A123" s="197"/>
      <c r="B123" s="197"/>
      <c r="C123" s="197"/>
      <c r="D123" s="197"/>
      <c r="E123" s="197"/>
      <c r="F123" s="197"/>
      <c r="G123" s="197"/>
      <c r="H123" s="197"/>
      <c r="I123" s="197"/>
    </row>
    <row r="124" spans="1:9" s="344" customFormat="1">
      <c r="A124" s="197"/>
      <c r="B124" s="197"/>
      <c r="C124" s="197"/>
      <c r="D124" s="197"/>
      <c r="E124" s="197"/>
      <c r="F124" s="197"/>
      <c r="G124" s="197"/>
      <c r="H124" s="197"/>
      <c r="I124" s="197"/>
    </row>
    <row r="125" spans="1:9" s="344" customFormat="1">
      <c r="A125" s="197"/>
      <c r="B125" s="197"/>
      <c r="C125" s="197"/>
      <c r="D125" s="197"/>
      <c r="E125" s="197"/>
      <c r="F125" s="197"/>
      <c r="G125" s="197"/>
      <c r="H125" s="197"/>
      <c r="I125" s="197"/>
    </row>
    <row r="126" spans="1:9" s="344" customFormat="1">
      <c r="A126" s="197"/>
      <c r="B126" s="197"/>
      <c r="C126" s="197"/>
      <c r="D126" s="197"/>
      <c r="E126" s="197"/>
      <c r="F126" s="197"/>
      <c r="G126" s="197"/>
      <c r="H126" s="197"/>
      <c r="I126" s="197"/>
    </row>
    <row r="127" spans="1:9" s="344" customFormat="1">
      <c r="A127" s="197"/>
      <c r="B127" s="197"/>
      <c r="C127" s="197"/>
      <c r="D127" s="197"/>
      <c r="E127" s="197"/>
      <c r="F127" s="197"/>
      <c r="G127" s="197"/>
      <c r="H127" s="197"/>
      <c r="I127" s="197"/>
    </row>
    <row r="128" spans="1:9" s="344" customFormat="1">
      <c r="A128" s="197"/>
      <c r="B128" s="197"/>
      <c r="C128" s="197"/>
      <c r="D128" s="197"/>
      <c r="E128" s="197"/>
      <c r="F128" s="197"/>
      <c r="G128" s="197"/>
      <c r="H128" s="197"/>
      <c r="I128" s="197"/>
    </row>
    <row r="129" spans="1:9" s="344" customFormat="1">
      <c r="A129" s="197"/>
      <c r="B129" s="197"/>
      <c r="C129" s="197"/>
      <c r="D129" s="197"/>
      <c r="E129" s="197"/>
      <c r="F129" s="197"/>
      <c r="G129" s="197"/>
      <c r="H129" s="197"/>
      <c r="I129" s="197"/>
    </row>
    <row r="130" spans="1:9" s="344" customFormat="1">
      <c r="A130" s="197"/>
      <c r="B130" s="197"/>
      <c r="C130" s="197"/>
      <c r="D130" s="197"/>
      <c r="E130" s="197"/>
      <c r="F130" s="197"/>
      <c r="G130" s="197"/>
      <c r="H130" s="197"/>
      <c r="I130" s="197"/>
    </row>
    <row r="131" spans="1:9" s="344" customFormat="1">
      <c r="A131" s="197"/>
      <c r="B131" s="197"/>
      <c r="C131" s="197"/>
      <c r="D131" s="197"/>
      <c r="E131" s="197"/>
      <c r="F131" s="197"/>
      <c r="G131" s="197"/>
      <c r="H131" s="197"/>
      <c r="I131" s="197"/>
    </row>
    <row r="132" spans="1:9" s="344" customFormat="1">
      <c r="A132" s="197"/>
      <c r="B132" s="197"/>
      <c r="C132" s="197"/>
      <c r="D132" s="197"/>
      <c r="E132" s="197"/>
      <c r="F132" s="197"/>
      <c r="G132" s="197"/>
      <c r="H132" s="197"/>
      <c r="I132" s="197"/>
    </row>
    <row r="133" spans="1:9" s="344" customFormat="1">
      <c r="A133" s="197"/>
      <c r="B133" s="197"/>
      <c r="C133" s="197"/>
      <c r="D133" s="197"/>
      <c r="E133" s="197"/>
      <c r="F133" s="197"/>
      <c r="G133" s="197"/>
      <c r="H133" s="197"/>
      <c r="I133" s="197"/>
    </row>
    <row r="134" spans="1:9" s="344" customFormat="1">
      <c r="A134" s="197"/>
      <c r="B134" s="197"/>
      <c r="C134" s="197"/>
      <c r="D134" s="197"/>
      <c r="E134" s="197"/>
      <c r="F134" s="197"/>
      <c r="G134" s="197"/>
      <c r="H134" s="197"/>
      <c r="I134" s="197"/>
    </row>
    <row r="135" spans="1:9" s="344" customFormat="1">
      <c r="A135" s="197"/>
      <c r="B135" s="197"/>
      <c r="C135" s="197"/>
      <c r="D135" s="197"/>
      <c r="E135" s="197"/>
      <c r="F135" s="197"/>
      <c r="G135" s="197"/>
      <c r="H135" s="197"/>
      <c r="I135" s="197"/>
    </row>
    <row r="136" spans="1:9" s="344" customFormat="1">
      <c r="A136" s="197"/>
      <c r="B136" s="197"/>
      <c r="C136" s="197"/>
      <c r="D136" s="197"/>
      <c r="E136" s="197"/>
      <c r="F136" s="197"/>
      <c r="G136" s="197"/>
      <c r="H136" s="197"/>
      <c r="I136" s="197"/>
    </row>
    <row r="137" spans="1:9" s="344" customFormat="1">
      <c r="A137" s="197"/>
      <c r="B137" s="197"/>
      <c r="C137" s="197"/>
      <c r="D137" s="197"/>
      <c r="E137" s="197"/>
      <c r="F137" s="197"/>
      <c r="G137" s="197"/>
      <c r="H137" s="197"/>
      <c r="I137" s="197"/>
    </row>
    <row r="138" spans="1:9" s="344" customFormat="1">
      <c r="A138" s="197"/>
      <c r="B138" s="197"/>
      <c r="C138" s="197"/>
      <c r="D138" s="197"/>
      <c r="E138" s="197"/>
      <c r="F138" s="197"/>
      <c r="G138" s="197"/>
      <c r="H138" s="197"/>
      <c r="I138" s="197"/>
    </row>
    <row r="139" spans="1:9" s="344" customFormat="1">
      <c r="A139" s="197"/>
      <c r="B139" s="197"/>
      <c r="C139" s="197"/>
      <c r="D139" s="197"/>
      <c r="E139" s="197"/>
      <c r="F139" s="197"/>
      <c r="G139" s="197"/>
      <c r="H139" s="197"/>
      <c r="I139" s="197"/>
    </row>
    <row r="140" spans="1:9" s="344" customFormat="1">
      <c r="A140" s="197"/>
      <c r="B140" s="197"/>
      <c r="C140" s="197"/>
      <c r="D140" s="197"/>
      <c r="E140" s="197"/>
      <c r="F140" s="197"/>
      <c r="G140" s="197"/>
      <c r="H140" s="197"/>
      <c r="I140" s="197"/>
    </row>
    <row r="141" spans="1:9" s="344" customFormat="1">
      <c r="A141" s="197"/>
      <c r="B141" s="197"/>
      <c r="C141" s="197"/>
      <c r="D141" s="197"/>
      <c r="E141" s="197"/>
      <c r="F141" s="197"/>
      <c r="G141" s="197"/>
      <c r="H141" s="197"/>
      <c r="I141" s="197"/>
    </row>
    <row r="142" spans="1:9" s="344" customFormat="1">
      <c r="A142" s="197"/>
      <c r="B142" s="197"/>
      <c r="C142" s="197"/>
      <c r="D142" s="197"/>
      <c r="E142" s="197"/>
      <c r="F142" s="197"/>
      <c r="G142" s="197"/>
      <c r="H142" s="197"/>
      <c r="I142" s="197"/>
    </row>
  </sheetData>
  <mergeCells count="5">
    <mergeCell ref="B2:B5"/>
    <mergeCell ref="C2:C5"/>
    <mergeCell ref="D2:G2"/>
    <mergeCell ref="D3:F3"/>
    <mergeCell ref="G3:G4"/>
  </mergeCells>
  <pageMargins left="0.51181102362204722" right="0.51181102362204722" top="0.59055118110236227" bottom="0.74803149606299213" header="0.31496062992125984" footer="0.31496062992125984"/>
  <pageSetup paperSize="9" scale="34" orientation="portrait" r:id="rId1"/>
  <headerFooter>
    <oddHeader>&amp;L&amp;"Calibri Light,Regular"&amp;10 &amp;C&amp;"Calibri Light,Regular"&amp;10 &amp;R&amp;"Tahoma,Negrita"&amp;12Informe de la Operación Mensual - Junio 2017
INFSGI-MES-06-2017
07/07/2017
Versión: 01</oddHeader>
    <oddFooter>&amp;L&amp;"Calibri Light,Regular"&amp;10COES SINAC, 2017&amp;C&amp;"Calibri Light,Regular"&amp;10 17&amp;R&amp;"Calibri Light,Regular"&amp;10Dirección Ejecutiva
Sub Dirección de Gestión de Información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142"/>
  <sheetViews>
    <sheetView view="pageBreakPreview" zoomScale="55" zoomScaleNormal="100" zoomScaleSheetLayoutView="55" zoomScalePageLayoutView="70" workbookViewId="0">
      <selection activeCell="V24" sqref="V24"/>
    </sheetView>
  </sheetViews>
  <sheetFormatPr defaultRowHeight="11.25"/>
  <cols>
    <col min="1" max="1" width="3" style="244" customWidth="1"/>
    <col min="2" max="2" width="84.1640625" style="244" customWidth="1"/>
    <col min="3" max="3" width="72.6640625" style="244" customWidth="1"/>
    <col min="4" max="5" width="40.33203125" style="244" customWidth="1"/>
    <col min="6" max="6" width="31.33203125" style="244" customWidth="1"/>
    <col min="7" max="7" width="33.1640625" style="244" customWidth="1"/>
    <col min="8" max="8" width="36.6640625" style="244" customWidth="1"/>
    <col min="9" max="9" width="2.5" style="244" customWidth="1"/>
    <col min="10" max="10" width="9.33203125" style="244"/>
    <col min="11" max="11" width="8.1640625" style="244" customWidth="1"/>
    <col min="12" max="16384" width="9.33203125" style="244"/>
  </cols>
  <sheetData>
    <row r="1" spans="1:9" ht="17.25" customHeight="1">
      <c r="B1" s="816"/>
      <c r="C1" s="648"/>
      <c r="D1" s="648"/>
      <c r="E1" s="648"/>
      <c r="F1" s="648"/>
      <c r="G1" s="648"/>
      <c r="H1" s="648"/>
      <c r="I1" s="648"/>
    </row>
    <row r="2" spans="1:9" ht="29.25" customHeight="1">
      <c r="A2" s="813"/>
      <c r="B2" s="1389" t="s">
        <v>270</v>
      </c>
      <c r="C2" s="1389" t="s">
        <v>339</v>
      </c>
      <c r="D2" s="1391" t="str">
        <f>"ENERGÍA PRODUCIDA "&amp;UPPER('3. Resumen_Relevante'!V2)&amp;" 2017"</f>
        <v>ENERGÍA PRODUCIDA JUNIO 2017</v>
      </c>
      <c r="E2" s="1391"/>
      <c r="F2" s="1391"/>
      <c r="G2" s="1391"/>
      <c r="H2" s="1231" t="s">
        <v>361</v>
      </c>
      <c r="I2" s="814"/>
    </row>
    <row r="3" spans="1:9" ht="29.25" customHeight="1">
      <c r="A3" s="813"/>
      <c r="B3" s="1389"/>
      <c r="C3" s="1389"/>
      <c r="D3" s="1392" t="s">
        <v>341</v>
      </c>
      <c r="E3" s="1392"/>
      <c r="F3" s="1392"/>
      <c r="G3" s="1393" t="str">
        <f>+"TOTAL "&amp;UPPER('3. Resumen_Relevante'!V2)</f>
        <v>TOTAL JUNIO</v>
      </c>
      <c r="H3" s="1232" t="s">
        <v>362</v>
      </c>
      <c r="I3" s="814"/>
    </row>
    <row r="4" spans="1:9" ht="29.25" customHeight="1">
      <c r="A4" s="710"/>
      <c r="B4" s="1389"/>
      <c r="C4" s="1389"/>
      <c r="D4" s="1232" t="s">
        <v>282</v>
      </c>
      <c r="E4" s="1232" t="s">
        <v>283</v>
      </c>
      <c r="F4" s="1232" t="s">
        <v>374</v>
      </c>
      <c r="G4" s="1393"/>
      <c r="H4" s="1232">
        <v>2017</v>
      </c>
      <c r="I4" s="348"/>
    </row>
    <row r="5" spans="1:9" ht="29.25" customHeight="1">
      <c r="A5" s="710"/>
      <c r="B5" s="1390"/>
      <c r="C5" s="1389"/>
      <c r="D5" s="1232" t="s">
        <v>340</v>
      </c>
      <c r="E5" s="1232" t="s">
        <v>340</v>
      </c>
      <c r="F5" s="1232" t="s">
        <v>340</v>
      </c>
      <c r="G5" s="1232" t="s">
        <v>340</v>
      </c>
      <c r="H5" s="1233" t="s">
        <v>358</v>
      </c>
      <c r="I5" s="348"/>
    </row>
    <row r="6" spans="1:9" ht="31.5" customHeight="1">
      <c r="A6" s="341"/>
      <c r="B6" s="1244" t="s">
        <v>836</v>
      </c>
      <c r="C6" s="1245" t="s">
        <v>239</v>
      </c>
      <c r="D6" s="1246">
        <v>32160.379323208603</v>
      </c>
      <c r="E6" s="1246"/>
      <c r="F6" s="1246"/>
      <c r="G6" s="1246">
        <v>32160.379323208603</v>
      </c>
      <c r="H6" s="1246">
        <v>360163.98430540599</v>
      </c>
      <c r="I6" s="348"/>
    </row>
    <row r="7" spans="1:9" ht="31.5" customHeight="1">
      <c r="A7" s="341"/>
      <c r="B7" s="1247"/>
      <c r="C7" s="1245" t="s">
        <v>305</v>
      </c>
      <c r="D7" s="1246"/>
      <c r="E7" s="1246">
        <v>500329.48645935068</v>
      </c>
      <c r="F7" s="1246"/>
      <c r="G7" s="1246">
        <v>500329.48645935068</v>
      </c>
      <c r="H7" s="1246">
        <v>2275157.2941593253</v>
      </c>
      <c r="I7" s="348"/>
    </row>
    <row r="8" spans="1:9" ht="31.5" customHeight="1">
      <c r="A8" s="341"/>
      <c r="B8" s="1247"/>
      <c r="C8" s="1245" t="s">
        <v>245</v>
      </c>
      <c r="D8" s="1246"/>
      <c r="E8" s="1246">
        <v>4284.597388694775</v>
      </c>
      <c r="F8" s="1246"/>
      <c r="G8" s="1246">
        <v>4284.597388694775</v>
      </c>
      <c r="H8" s="1246">
        <v>21697.586487823501</v>
      </c>
      <c r="I8" s="348"/>
    </row>
    <row r="9" spans="1:9" ht="31.5" customHeight="1">
      <c r="A9" s="341"/>
      <c r="B9" s="1247"/>
      <c r="C9" s="1245" t="s">
        <v>306</v>
      </c>
      <c r="D9" s="1246"/>
      <c r="E9" s="1246">
        <v>18038.696166823676</v>
      </c>
      <c r="F9" s="1246"/>
      <c r="G9" s="1246">
        <v>18038.696166823676</v>
      </c>
      <c r="H9" s="1246">
        <v>54930.618596996603</v>
      </c>
      <c r="I9" s="348"/>
    </row>
    <row r="10" spans="1:9" ht="31.5" customHeight="1">
      <c r="A10" s="341"/>
      <c r="B10" s="1247"/>
      <c r="C10" s="1245" t="s">
        <v>307</v>
      </c>
      <c r="D10" s="1246"/>
      <c r="E10" s="1246">
        <v>79400.688477227071</v>
      </c>
      <c r="F10" s="1246"/>
      <c r="G10" s="1246">
        <v>79400.688477227071</v>
      </c>
      <c r="H10" s="1246">
        <v>370535.24402526696</v>
      </c>
      <c r="I10" s="348"/>
    </row>
    <row r="11" spans="1:9" ht="31.5" customHeight="1">
      <c r="A11" s="342"/>
      <c r="B11" s="1247"/>
      <c r="C11" s="1245" t="s">
        <v>251</v>
      </c>
      <c r="D11" s="1246"/>
      <c r="E11" s="1246">
        <v>476.84103271484997</v>
      </c>
      <c r="F11" s="1246"/>
      <c r="G11" s="1246">
        <v>476.84103271484997</v>
      </c>
      <c r="H11" s="1246">
        <v>4178.6719157983498</v>
      </c>
      <c r="I11" s="348"/>
    </row>
    <row r="12" spans="1:9" ht="31.5" customHeight="1">
      <c r="A12" s="813"/>
      <c r="B12" s="1247"/>
      <c r="C12" s="1245" t="s">
        <v>308</v>
      </c>
      <c r="D12" s="1246"/>
      <c r="E12" s="1246">
        <v>4419.5051731414751</v>
      </c>
      <c r="F12" s="1246"/>
      <c r="G12" s="1246">
        <v>4419.5051731414751</v>
      </c>
      <c r="H12" s="1246">
        <v>5859.8636921576999</v>
      </c>
      <c r="I12" s="348"/>
    </row>
    <row r="13" spans="1:9" ht="31.5" customHeight="1">
      <c r="A13" s="813"/>
      <c r="B13" s="1247"/>
      <c r="C13" s="1245" t="s">
        <v>713</v>
      </c>
      <c r="D13" s="1246">
        <v>58505.4689523134</v>
      </c>
      <c r="E13" s="1246"/>
      <c r="F13" s="1246"/>
      <c r="G13" s="1246">
        <v>58505.4689523134</v>
      </c>
      <c r="H13" s="1246">
        <v>519662.88045727107</v>
      </c>
      <c r="I13" s="348"/>
    </row>
    <row r="14" spans="1:9" s="820" customFormat="1" ht="31.5" customHeight="1">
      <c r="A14" s="818"/>
      <c r="B14" s="1248" t="s">
        <v>309</v>
      </c>
      <c r="C14" s="1249"/>
      <c r="D14" s="1250">
        <v>90665.848275522003</v>
      </c>
      <c r="E14" s="1250">
        <v>606949.81469795248</v>
      </c>
      <c r="F14" s="1250"/>
      <c r="G14" s="1250">
        <v>697615.66297347459</v>
      </c>
      <c r="H14" s="1250">
        <v>3612186.143640046</v>
      </c>
      <c r="I14" s="819"/>
    </row>
    <row r="15" spans="1:9" ht="31.5" customHeight="1">
      <c r="A15" s="813"/>
      <c r="B15" s="1244" t="s">
        <v>233</v>
      </c>
      <c r="C15" s="1245" t="s">
        <v>310</v>
      </c>
      <c r="D15" s="1246"/>
      <c r="E15" s="1246">
        <v>363092.68389526365</v>
      </c>
      <c r="F15" s="1246"/>
      <c r="G15" s="1246">
        <v>363092.68389526365</v>
      </c>
      <c r="H15" s="1246">
        <v>1789332.6630865252</v>
      </c>
      <c r="I15" s="348"/>
    </row>
    <row r="16" spans="1:9" s="820" customFormat="1" ht="31.5" customHeight="1">
      <c r="A16" s="818"/>
      <c r="B16" s="1248" t="s">
        <v>447</v>
      </c>
      <c r="C16" s="1249"/>
      <c r="D16" s="1250"/>
      <c r="E16" s="1250">
        <v>363092.68389526365</v>
      </c>
      <c r="F16" s="1250"/>
      <c r="G16" s="1250">
        <v>363092.68389526365</v>
      </c>
      <c r="H16" s="1250">
        <v>1789332.6630865252</v>
      </c>
      <c r="I16" s="821"/>
    </row>
    <row r="17" spans="1:10" ht="31.5" customHeight="1">
      <c r="A17" s="813"/>
      <c r="B17" s="1244" t="s">
        <v>311</v>
      </c>
      <c r="C17" s="1245" t="s">
        <v>714</v>
      </c>
      <c r="D17" s="1246"/>
      <c r="E17" s="1246"/>
      <c r="F17" s="1246">
        <v>5147.6611189676751</v>
      </c>
      <c r="G17" s="1246">
        <v>5147.6611189676751</v>
      </c>
      <c r="H17" s="1246">
        <v>23703.187989828377</v>
      </c>
      <c r="I17" s="814"/>
      <c r="J17" s="244" t="s">
        <v>643</v>
      </c>
    </row>
    <row r="18" spans="1:10" s="820" customFormat="1" ht="31.5" customHeight="1">
      <c r="A18" s="818"/>
      <c r="B18" s="1248" t="s">
        <v>448</v>
      </c>
      <c r="C18" s="1249"/>
      <c r="D18" s="1250"/>
      <c r="E18" s="1250"/>
      <c r="F18" s="1250">
        <v>5147.6611189676751</v>
      </c>
      <c r="G18" s="1250">
        <v>5147.6611189676751</v>
      </c>
      <c r="H18" s="1250">
        <v>23703.187989828377</v>
      </c>
      <c r="I18" s="821"/>
    </row>
    <row r="19" spans="1:10" ht="31.5" customHeight="1">
      <c r="A19" s="813"/>
      <c r="B19" s="1244" t="s">
        <v>263</v>
      </c>
      <c r="C19" s="1245" t="s">
        <v>312</v>
      </c>
      <c r="D19" s="1246"/>
      <c r="E19" s="1246"/>
      <c r="F19" s="1246">
        <v>3317.2015409999999</v>
      </c>
      <c r="G19" s="1246">
        <v>3317.2015409999999</v>
      </c>
      <c r="H19" s="1246">
        <v>20728.955363500001</v>
      </c>
      <c r="I19" s="814"/>
    </row>
    <row r="20" spans="1:10" s="820" customFormat="1" ht="31.5" customHeight="1">
      <c r="A20" s="818"/>
      <c r="B20" s="1248" t="s">
        <v>449</v>
      </c>
      <c r="C20" s="1249"/>
      <c r="D20" s="1250"/>
      <c r="E20" s="1250"/>
      <c r="F20" s="1250">
        <v>3317.2015409999999</v>
      </c>
      <c r="G20" s="1250">
        <v>3317.2015409999999</v>
      </c>
      <c r="H20" s="1250">
        <v>20728.955363500001</v>
      </c>
      <c r="I20" s="821"/>
    </row>
    <row r="21" spans="1:10" ht="31.5" customHeight="1">
      <c r="A21" s="813"/>
      <c r="B21" s="1244" t="s">
        <v>264</v>
      </c>
      <c r="C21" s="1245" t="s">
        <v>313</v>
      </c>
      <c r="D21" s="1246"/>
      <c r="E21" s="1246"/>
      <c r="F21" s="1246">
        <v>3181.434726</v>
      </c>
      <c r="G21" s="1246">
        <v>3181.434726</v>
      </c>
      <c r="H21" s="1246">
        <v>18873.038515</v>
      </c>
      <c r="I21" s="814"/>
    </row>
    <row r="22" spans="1:10" s="820" customFormat="1" ht="31.5" customHeight="1">
      <c r="A22" s="818"/>
      <c r="B22" s="1248" t="s">
        <v>450</v>
      </c>
      <c r="C22" s="1249"/>
      <c r="D22" s="1250"/>
      <c r="E22" s="1250"/>
      <c r="F22" s="1250">
        <v>3181.434726</v>
      </c>
      <c r="G22" s="1250">
        <v>3181.434726</v>
      </c>
      <c r="H22" s="1250">
        <v>18873.038515</v>
      </c>
      <c r="I22" s="821"/>
    </row>
    <row r="23" spans="1:10" ht="31.5" customHeight="1">
      <c r="A23" s="813"/>
      <c r="B23" s="1244" t="s">
        <v>314</v>
      </c>
      <c r="C23" s="1245" t="s">
        <v>315</v>
      </c>
      <c r="D23" s="1246"/>
      <c r="E23" s="1246"/>
      <c r="F23" s="1246">
        <v>1802.3</v>
      </c>
      <c r="G23" s="1246">
        <v>1802.3</v>
      </c>
      <c r="H23" s="1246">
        <v>11990.499999999924</v>
      </c>
      <c r="I23" s="814"/>
    </row>
    <row r="24" spans="1:10" s="820" customFormat="1" ht="31.5" customHeight="1">
      <c r="A24" s="818"/>
      <c r="B24" s="1248" t="s">
        <v>451</v>
      </c>
      <c r="C24" s="1249"/>
      <c r="D24" s="1250"/>
      <c r="E24" s="1250"/>
      <c r="F24" s="1250">
        <v>1802.3</v>
      </c>
      <c r="G24" s="1250">
        <v>1802.3</v>
      </c>
      <c r="H24" s="1250">
        <v>11990.499999999924</v>
      </c>
      <c r="I24" s="821"/>
    </row>
    <row r="25" spans="1:10" ht="31.5" customHeight="1">
      <c r="A25" s="813"/>
      <c r="B25" s="1244" t="s">
        <v>255</v>
      </c>
      <c r="C25" s="1245" t="s">
        <v>204</v>
      </c>
      <c r="D25" s="1246">
        <v>13679.661</v>
      </c>
      <c r="E25" s="1246"/>
      <c r="F25" s="1246"/>
      <c r="G25" s="1246">
        <v>13679.661</v>
      </c>
      <c r="H25" s="1246">
        <v>72076.474000000002</v>
      </c>
      <c r="I25" s="814"/>
    </row>
    <row r="26" spans="1:10" s="820" customFormat="1" ht="31.5" customHeight="1">
      <c r="A26" s="818"/>
      <c r="B26" s="1248" t="s">
        <v>452</v>
      </c>
      <c r="C26" s="1249"/>
      <c r="D26" s="1250">
        <v>13679.661</v>
      </c>
      <c r="E26" s="1250"/>
      <c r="F26" s="1250"/>
      <c r="G26" s="1250">
        <v>13679.661</v>
      </c>
      <c r="H26" s="1250">
        <v>72076.474000000002</v>
      </c>
      <c r="I26" s="821"/>
    </row>
    <row r="27" spans="1:10" ht="31.5" customHeight="1">
      <c r="A27" s="813"/>
      <c r="B27" s="1244" t="s">
        <v>715</v>
      </c>
      <c r="C27" s="1245" t="s">
        <v>837</v>
      </c>
      <c r="D27" s="1246">
        <v>12239.1613242323</v>
      </c>
      <c r="E27" s="1246"/>
      <c r="F27" s="1246"/>
      <c r="G27" s="1246">
        <v>12239.1613242323</v>
      </c>
      <c r="H27" s="1246">
        <v>12253.040526838577</v>
      </c>
      <c r="I27" s="814"/>
    </row>
    <row r="28" spans="1:10" s="820" customFormat="1" ht="31.5" customHeight="1">
      <c r="A28" s="818"/>
      <c r="B28" s="1248" t="s">
        <v>716</v>
      </c>
      <c r="C28" s="1249"/>
      <c r="D28" s="1250">
        <v>12239.1613242323</v>
      </c>
      <c r="E28" s="1250"/>
      <c r="F28" s="1250"/>
      <c r="G28" s="1250">
        <v>12239.1613242323</v>
      </c>
      <c r="H28" s="1250">
        <v>12253.040526838577</v>
      </c>
      <c r="I28" s="821"/>
    </row>
    <row r="29" spans="1:10" ht="54.75" customHeight="1">
      <c r="A29" s="813"/>
      <c r="B29" s="1251" t="s">
        <v>250</v>
      </c>
      <c r="C29" s="1245" t="s">
        <v>319</v>
      </c>
      <c r="D29" s="1246"/>
      <c r="E29" s="1246">
        <v>86.198364015999999</v>
      </c>
      <c r="F29" s="1246"/>
      <c r="G29" s="1246">
        <v>86.198364015999999</v>
      </c>
      <c r="H29" s="1246">
        <v>261.51974354499998</v>
      </c>
      <c r="I29" s="814"/>
    </row>
    <row r="30" spans="1:10" ht="31.5" customHeight="1">
      <c r="A30" s="813"/>
      <c r="B30" s="1247"/>
      <c r="C30" s="1245" t="s">
        <v>320</v>
      </c>
      <c r="D30" s="1246"/>
      <c r="E30" s="1246">
        <v>118.63419335547501</v>
      </c>
      <c r="F30" s="1246"/>
      <c r="G30" s="1246">
        <v>118.63419335547501</v>
      </c>
      <c r="H30" s="1246">
        <v>583.68015257139996</v>
      </c>
      <c r="I30" s="814"/>
    </row>
    <row r="31" spans="1:10" s="820" customFormat="1" ht="31.5" customHeight="1">
      <c r="A31" s="818"/>
      <c r="B31" s="1248" t="s">
        <v>453</v>
      </c>
      <c r="C31" s="1249"/>
      <c r="D31" s="1250"/>
      <c r="E31" s="1250">
        <v>204.83255737147499</v>
      </c>
      <c r="F31" s="1250"/>
      <c r="G31" s="1250">
        <v>204.83255737147499</v>
      </c>
      <c r="H31" s="1250">
        <v>845.19989611639994</v>
      </c>
      <c r="I31" s="821"/>
    </row>
    <row r="32" spans="1:10" ht="31.5" customHeight="1">
      <c r="A32" s="813"/>
      <c r="B32" s="1244" t="s">
        <v>257</v>
      </c>
      <c r="C32" s="1245" t="s">
        <v>228</v>
      </c>
      <c r="D32" s="1246"/>
      <c r="E32" s="1246">
        <v>312416.0177058063</v>
      </c>
      <c r="F32" s="1246"/>
      <c r="G32" s="1246">
        <v>312416.0177058063</v>
      </c>
      <c r="H32" s="1246">
        <v>1779802.3763155497</v>
      </c>
      <c r="I32" s="814"/>
    </row>
    <row r="33" spans="1:9" ht="31.5" customHeight="1">
      <c r="A33" s="813"/>
      <c r="B33" s="1247"/>
      <c r="C33" s="1245" t="s">
        <v>717</v>
      </c>
      <c r="D33" s="1246"/>
      <c r="E33" s="1246">
        <v>12531.346782188424</v>
      </c>
      <c r="F33" s="1246"/>
      <c r="G33" s="1246">
        <v>12531.346782188424</v>
      </c>
      <c r="H33" s="1246">
        <v>98703.503447528899</v>
      </c>
      <c r="I33" s="814"/>
    </row>
    <row r="34" spans="1:9" s="820" customFormat="1" ht="31.5" customHeight="1">
      <c r="A34" s="818"/>
      <c r="B34" s="1248" t="s">
        <v>454</v>
      </c>
      <c r="C34" s="1249"/>
      <c r="D34" s="1250"/>
      <c r="E34" s="1250">
        <v>324947.3644879947</v>
      </c>
      <c r="F34" s="1250"/>
      <c r="G34" s="1250">
        <v>324947.3644879947</v>
      </c>
      <c r="H34" s="1250">
        <v>1878505.8797630786</v>
      </c>
      <c r="I34" s="821"/>
    </row>
    <row r="35" spans="1:9" ht="31.5" customHeight="1">
      <c r="A35" s="813"/>
      <c r="B35" s="1244" t="s">
        <v>70</v>
      </c>
      <c r="C35" s="1245" t="s">
        <v>236</v>
      </c>
      <c r="D35" s="1246">
        <v>50640.113537719953</v>
      </c>
      <c r="E35" s="1246"/>
      <c r="F35" s="1246"/>
      <c r="G35" s="1246">
        <v>50640.113537719953</v>
      </c>
      <c r="H35" s="1246">
        <v>371996.99743474124</v>
      </c>
      <c r="I35" s="814"/>
    </row>
    <row r="36" spans="1:9" s="820" customFormat="1" ht="31.5" customHeight="1">
      <c r="A36" s="818"/>
      <c r="B36" s="1248" t="s">
        <v>321</v>
      </c>
      <c r="C36" s="1249"/>
      <c r="D36" s="1250">
        <v>50640.113537719953</v>
      </c>
      <c r="E36" s="1250"/>
      <c r="F36" s="1250"/>
      <c r="G36" s="1250">
        <v>50640.113537719953</v>
      </c>
      <c r="H36" s="1250">
        <v>371996.99743474124</v>
      </c>
      <c r="I36" s="821"/>
    </row>
    <row r="37" spans="1:9" ht="31.5" customHeight="1">
      <c r="A37" s="813"/>
      <c r="B37" s="1244" t="s">
        <v>260</v>
      </c>
      <c r="C37" s="1245" t="s">
        <v>322</v>
      </c>
      <c r="D37" s="1246"/>
      <c r="E37" s="1246"/>
      <c r="F37" s="1246">
        <v>2209.3595</v>
      </c>
      <c r="G37" s="1246">
        <v>2209.3595</v>
      </c>
      <c r="H37" s="1246">
        <v>13068.02</v>
      </c>
      <c r="I37" s="814"/>
    </row>
    <row r="38" spans="1:9" s="820" customFormat="1" ht="31.5" customHeight="1">
      <c r="A38" s="818"/>
      <c r="B38" s="1248" t="s">
        <v>455</v>
      </c>
      <c r="C38" s="1249"/>
      <c r="D38" s="1250"/>
      <c r="E38" s="1250"/>
      <c r="F38" s="1250">
        <v>2209.3595</v>
      </c>
      <c r="G38" s="1250">
        <v>2209.3595</v>
      </c>
      <c r="H38" s="1250">
        <v>13068.02</v>
      </c>
      <c r="I38" s="821"/>
    </row>
    <row r="39" spans="1:9" ht="31.5" customHeight="1">
      <c r="A39" s="813"/>
      <c r="B39" s="1244" t="s">
        <v>269</v>
      </c>
      <c r="C39" s="1245" t="s">
        <v>238</v>
      </c>
      <c r="D39" s="1246"/>
      <c r="E39" s="1246">
        <v>0</v>
      </c>
      <c r="F39" s="1246"/>
      <c r="G39" s="1246">
        <v>0</v>
      </c>
      <c r="H39" s="1246">
        <v>838.20706110799995</v>
      </c>
      <c r="I39" s="814"/>
    </row>
    <row r="40" spans="1:9" s="820" customFormat="1" ht="31.5" customHeight="1">
      <c r="A40" s="818"/>
      <c r="B40" s="1248" t="s">
        <v>456</v>
      </c>
      <c r="C40" s="1249"/>
      <c r="D40" s="1250"/>
      <c r="E40" s="1250">
        <v>0</v>
      </c>
      <c r="F40" s="1250"/>
      <c r="G40" s="1250">
        <v>0</v>
      </c>
      <c r="H40" s="1250">
        <v>838.20706110799995</v>
      </c>
      <c r="I40" s="821"/>
    </row>
    <row r="41" spans="1:9" ht="31.5" customHeight="1">
      <c r="A41" s="813"/>
      <c r="B41" s="1244" t="s">
        <v>267</v>
      </c>
      <c r="C41" s="1245" t="s">
        <v>323</v>
      </c>
      <c r="D41" s="1246"/>
      <c r="E41" s="1246"/>
      <c r="F41" s="1246">
        <v>3212.0758401940002</v>
      </c>
      <c r="G41" s="1246">
        <v>3212.0758401940002</v>
      </c>
      <c r="H41" s="1246">
        <v>20774.530119542</v>
      </c>
      <c r="I41" s="814"/>
    </row>
    <row r="42" spans="1:9" s="820" customFormat="1" ht="31.5" customHeight="1">
      <c r="A42" s="818"/>
      <c r="B42" s="1248" t="s">
        <v>457</v>
      </c>
      <c r="C42" s="1249"/>
      <c r="D42" s="1250"/>
      <c r="E42" s="1250"/>
      <c r="F42" s="1250">
        <v>3212.0758401940002</v>
      </c>
      <c r="G42" s="1250">
        <v>3212.0758401940002</v>
      </c>
      <c r="H42" s="1250">
        <v>20774.530119542</v>
      </c>
      <c r="I42" s="821"/>
    </row>
    <row r="43" spans="1:9" ht="31.5" customHeight="1">
      <c r="A43" s="813"/>
      <c r="B43" s="1244" t="s">
        <v>738</v>
      </c>
      <c r="C43" s="1245" t="s">
        <v>213</v>
      </c>
      <c r="D43" s="1246"/>
      <c r="E43" s="1246"/>
      <c r="F43" s="1246">
        <v>3697.9883412751001</v>
      </c>
      <c r="G43" s="1246">
        <v>3697.9883412751001</v>
      </c>
      <c r="H43" s="1246">
        <v>21420.1605393932</v>
      </c>
      <c r="I43" s="814"/>
    </row>
    <row r="44" spans="1:9" ht="31.5" customHeight="1">
      <c r="A44" s="813"/>
      <c r="B44" s="1247"/>
      <c r="C44" s="1245" t="s">
        <v>214</v>
      </c>
      <c r="D44" s="1246">
        <v>99627.257593278715</v>
      </c>
      <c r="E44" s="1246"/>
      <c r="F44" s="1246"/>
      <c r="G44" s="1246">
        <v>99627.257593278715</v>
      </c>
      <c r="H44" s="1246">
        <v>914569.46417782304</v>
      </c>
      <c r="I44" s="814"/>
    </row>
    <row r="45" spans="1:9" ht="31.5" customHeight="1">
      <c r="A45" s="813"/>
      <c r="B45" s="1247"/>
      <c r="C45" s="1245" t="s">
        <v>211</v>
      </c>
      <c r="D45" s="1246">
        <v>61912.882638484094</v>
      </c>
      <c r="E45" s="1246"/>
      <c r="F45" s="1246"/>
      <c r="G45" s="1246">
        <v>61912.882638484094</v>
      </c>
      <c r="H45" s="1246">
        <v>377727.00555135822</v>
      </c>
      <c r="I45" s="814"/>
    </row>
    <row r="46" spans="1:9" s="815" customFormat="1" ht="31.5" customHeight="1">
      <c r="A46" s="813"/>
      <c r="B46" s="1247"/>
      <c r="C46" s="1245" t="s">
        <v>212</v>
      </c>
      <c r="D46" s="1246"/>
      <c r="E46" s="1246"/>
      <c r="F46" s="1246">
        <v>7065.9350693899996</v>
      </c>
      <c r="G46" s="1246">
        <v>7065.9350693899996</v>
      </c>
      <c r="H46" s="1246">
        <v>42019.570939114499</v>
      </c>
      <c r="I46" s="244"/>
    </row>
    <row r="47" spans="1:9" s="822" customFormat="1" ht="31.5" customHeight="1">
      <c r="A47" s="818"/>
      <c r="B47" s="1248" t="s">
        <v>458</v>
      </c>
      <c r="C47" s="1249"/>
      <c r="D47" s="1250">
        <v>161540.14023176281</v>
      </c>
      <c r="E47" s="1250"/>
      <c r="F47" s="1250">
        <v>10763.9234106651</v>
      </c>
      <c r="G47" s="1250">
        <v>172304.06364242791</v>
      </c>
      <c r="H47" s="1250">
        <v>1355736.201207689</v>
      </c>
      <c r="I47" s="820"/>
    </row>
    <row r="48" spans="1:9" s="815" customFormat="1" ht="31.5" customHeight="1">
      <c r="A48" s="813"/>
      <c r="B48" s="1244" t="s">
        <v>234</v>
      </c>
      <c r="C48" s="1245" t="s">
        <v>325</v>
      </c>
      <c r="D48" s="1246"/>
      <c r="E48" s="1246"/>
      <c r="F48" s="1246">
        <v>12133.2281748105</v>
      </c>
      <c r="G48" s="1246">
        <v>12133.2281748105</v>
      </c>
      <c r="H48" s="1246">
        <v>76250.005408107681</v>
      </c>
      <c r="I48" s="244"/>
    </row>
    <row r="49" spans="1:9" s="822" customFormat="1" ht="31.5" customHeight="1">
      <c r="A49" s="818"/>
      <c r="B49" s="1248" t="s">
        <v>459</v>
      </c>
      <c r="C49" s="1249"/>
      <c r="D49" s="1250"/>
      <c r="E49" s="1250"/>
      <c r="F49" s="1250">
        <v>12133.2281748105</v>
      </c>
      <c r="G49" s="1250">
        <v>12133.2281748105</v>
      </c>
      <c r="H49" s="1250">
        <v>76250.005408107681</v>
      </c>
      <c r="I49" s="820"/>
    </row>
    <row r="50" spans="1:9" s="815" customFormat="1" ht="41.25" customHeight="1">
      <c r="A50" s="813"/>
      <c r="B50" s="1244" t="s">
        <v>838</v>
      </c>
      <c r="C50" s="1245" t="s">
        <v>326</v>
      </c>
      <c r="D50" s="1246"/>
      <c r="E50" s="1246"/>
      <c r="F50" s="1246">
        <v>36018.731792879997</v>
      </c>
      <c r="G50" s="1246">
        <v>36018.731792879997</v>
      </c>
      <c r="H50" s="1246">
        <v>224619.5524511018</v>
      </c>
      <c r="I50" s="244"/>
    </row>
    <row r="51" spans="1:9" s="822" customFormat="1" ht="31.5" customHeight="1">
      <c r="A51" s="818"/>
      <c r="B51" s="1248" t="s">
        <v>460</v>
      </c>
      <c r="C51" s="1249"/>
      <c r="D51" s="1250"/>
      <c r="E51" s="1250"/>
      <c r="F51" s="1250">
        <v>36018.731792879997</v>
      </c>
      <c r="G51" s="1250">
        <v>36018.731792879997</v>
      </c>
      <c r="H51" s="1250">
        <v>224619.5524511018</v>
      </c>
      <c r="I51" s="820"/>
    </row>
    <row r="52" spans="1:9" s="815" customFormat="1" ht="31.5" customHeight="1">
      <c r="A52" s="813"/>
      <c r="B52" s="1244" t="s">
        <v>243</v>
      </c>
      <c r="C52" s="1245" t="s">
        <v>244</v>
      </c>
      <c r="D52" s="1246"/>
      <c r="E52" s="1246">
        <v>61339.057761630378</v>
      </c>
      <c r="F52" s="1246"/>
      <c r="G52" s="1246">
        <v>61339.057761630378</v>
      </c>
      <c r="H52" s="1246">
        <v>254757.46421048889</v>
      </c>
      <c r="I52" s="244"/>
    </row>
    <row r="53" spans="1:9" s="822" customFormat="1" ht="31.5" customHeight="1">
      <c r="A53" s="818"/>
      <c r="B53" s="1248" t="s">
        <v>461</v>
      </c>
      <c r="C53" s="1249"/>
      <c r="D53" s="1250"/>
      <c r="E53" s="1250">
        <v>61339.057761630378</v>
      </c>
      <c r="F53" s="1250"/>
      <c r="G53" s="1250">
        <v>61339.057761630378</v>
      </c>
      <c r="H53" s="1250">
        <v>254757.46421048889</v>
      </c>
      <c r="I53" s="820"/>
    </row>
    <row r="54" spans="1:9" s="815" customFormat="1" ht="31.5" customHeight="1">
      <c r="A54" s="813"/>
      <c r="B54" s="1244" t="s">
        <v>737</v>
      </c>
      <c r="C54" s="1245" t="s">
        <v>725</v>
      </c>
      <c r="D54" s="1246"/>
      <c r="E54" s="1246">
        <v>0</v>
      </c>
      <c r="F54" s="1246"/>
      <c r="G54" s="1246">
        <v>0</v>
      </c>
      <c r="H54" s="1246">
        <v>0</v>
      </c>
      <c r="I54" s="244"/>
    </row>
    <row r="55" spans="1:9" s="815" customFormat="1" ht="31.5" customHeight="1">
      <c r="A55" s="813"/>
      <c r="B55" s="1247"/>
      <c r="C55" s="1245" t="s">
        <v>726</v>
      </c>
      <c r="D55" s="1246">
        <v>50484.397585177001</v>
      </c>
      <c r="E55" s="1246"/>
      <c r="F55" s="1246"/>
      <c r="G55" s="1246">
        <v>50484.397585177001</v>
      </c>
      <c r="H55" s="1246">
        <v>445166.22462663701</v>
      </c>
      <c r="I55" s="244"/>
    </row>
    <row r="56" spans="1:9" s="822" customFormat="1" ht="31.5" customHeight="1">
      <c r="A56" s="818"/>
      <c r="B56" s="1248" t="s">
        <v>329</v>
      </c>
      <c r="C56" s="1249"/>
      <c r="D56" s="1250">
        <v>50484.397585177001</v>
      </c>
      <c r="E56" s="1250">
        <v>0</v>
      </c>
      <c r="F56" s="1250"/>
      <c r="G56" s="1250">
        <v>50484.397585177001</v>
      </c>
      <c r="H56" s="1250">
        <v>445166.22462663701</v>
      </c>
      <c r="I56" s="820"/>
    </row>
    <row r="57" spans="1:9" s="815" customFormat="1" ht="31.5" customHeight="1">
      <c r="A57" s="813"/>
      <c r="B57" s="1244" t="s">
        <v>226</v>
      </c>
      <c r="C57" s="1245" t="s">
        <v>227</v>
      </c>
      <c r="D57" s="1246"/>
      <c r="E57" s="1246">
        <v>20235.470438511002</v>
      </c>
      <c r="F57" s="1246"/>
      <c r="G57" s="1246">
        <v>20235.470438511002</v>
      </c>
      <c r="H57" s="1246">
        <v>116202.15497585401</v>
      </c>
      <c r="I57" s="244"/>
    </row>
    <row r="58" spans="1:9" s="822" customFormat="1" ht="31.5" customHeight="1">
      <c r="A58" s="818"/>
      <c r="B58" s="1248" t="s">
        <v>331</v>
      </c>
      <c r="C58" s="1249"/>
      <c r="D58" s="1250"/>
      <c r="E58" s="1250">
        <v>20235.470438511002</v>
      </c>
      <c r="F58" s="1250"/>
      <c r="G58" s="1250">
        <v>20235.470438511002</v>
      </c>
      <c r="H58" s="1250">
        <v>116202.15497585401</v>
      </c>
      <c r="I58" s="820"/>
    </row>
    <row r="59" spans="1:9" s="815" customFormat="1" ht="31.5" customHeight="1">
      <c r="A59" s="813"/>
      <c r="B59" s="1244" t="s">
        <v>75</v>
      </c>
      <c r="C59" s="1245" t="s">
        <v>332</v>
      </c>
      <c r="D59" s="1246"/>
      <c r="E59" s="1246">
        <v>98.753721447199993</v>
      </c>
      <c r="F59" s="1246"/>
      <c r="G59" s="1246">
        <v>98.753721447199993</v>
      </c>
      <c r="H59" s="1246">
        <v>723.83757324022497</v>
      </c>
      <c r="I59" s="244"/>
    </row>
    <row r="60" spans="1:9" s="822" customFormat="1" ht="31.5" customHeight="1">
      <c r="A60" s="818"/>
      <c r="B60" s="1248" t="s">
        <v>333</v>
      </c>
      <c r="C60" s="1249"/>
      <c r="D60" s="1250"/>
      <c r="E60" s="1250">
        <v>98.753721447199993</v>
      </c>
      <c r="F60" s="1250"/>
      <c r="G60" s="1250">
        <v>98.753721447199993</v>
      </c>
      <c r="H60" s="1250">
        <v>723.83757324022497</v>
      </c>
      <c r="I60" s="820"/>
    </row>
    <row r="61" spans="1:9" s="815" customFormat="1" ht="31.5" customHeight="1">
      <c r="A61" s="813"/>
      <c r="B61" s="1244" t="s">
        <v>187</v>
      </c>
      <c r="C61" s="1245" t="s">
        <v>188</v>
      </c>
      <c r="D61" s="1246">
        <v>28358.553258488748</v>
      </c>
      <c r="E61" s="1246"/>
      <c r="F61" s="1246"/>
      <c r="G61" s="1246">
        <v>28358.553258488748</v>
      </c>
      <c r="H61" s="1246">
        <v>80565.550901903887</v>
      </c>
      <c r="I61" s="244"/>
    </row>
    <row r="62" spans="1:9" s="815" customFormat="1" ht="31.5" customHeight="1">
      <c r="A62" s="813"/>
      <c r="B62" s="1247"/>
      <c r="C62" s="1245" t="s">
        <v>237</v>
      </c>
      <c r="D62" s="1246">
        <v>61641.180234480998</v>
      </c>
      <c r="E62" s="1246"/>
      <c r="F62" s="1246"/>
      <c r="G62" s="1246">
        <v>61641.180234480998</v>
      </c>
      <c r="H62" s="1246">
        <v>584736.95831960347</v>
      </c>
      <c r="I62" s="244"/>
    </row>
    <row r="63" spans="1:9" s="815" customFormat="1" ht="31.5" customHeight="1">
      <c r="A63" s="813"/>
      <c r="B63" s="1247"/>
      <c r="C63" s="1245" t="s">
        <v>194</v>
      </c>
      <c r="D63" s="1246">
        <v>9009.8756785488495</v>
      </c>
      <c r="E63" s="1246"/>
      <c r="F63" s="1246"/>
      <c r="G63" s="1246">
        <v>9009.8756785488495</v>
      </c>
      <c r="H63" s="1246">
        <v>113575.67026266715</v>
      </c>
      <c r="I63" s="244"/>
    </row>
    <row r="64" spans="1:9" s="815" customFormat="1" ht="31.5" customHeight="1">
      <c r="A64" s="813"/>
      <c r="B64" s="1247"/>
      <c r="C64" s="1245" t="s">
        <v>191</v>
      </c>
      <c r="D64" s="1246">
        <v>0</v>
      </c>
      <c r="E64" s="1246"/>
      <c r="F64" s="1246"/>
      <c r="G64" s="1246">
        <v>0</v>
      </c>
      <c r="H64" s="1246">
        <v>59.994697520850004</v>
      </c>
      <c r="I64" s="244"/>
    </row>
    <row r="65" spans="1:14" s="815" customFormat="1" ht="31.5" customHeight="1">
      <c r="A65" s="244"/>
      <c r="B65" s="1247"/>
      <c r="C65" s="1245" t="s">
        <v>196</v>
      </c>
      <c r="D65" s="1246">
        <v>29142.788748384952</v>
      </c>
      <c r="E65" s="1246"/>
      <c r="F65" s="1246"/>
      <c r="G65" s="1246">
        <v>29142.788748384952</v>
      </c>
      <c r="H65" s="1246">
        <v>142821.22004651639</v>
      </c>
      <c r="I65" s="244"/>
    </row>
    <row r="66" spans="1:14" s="815" customFormat="1" ht="31.5" customHeight="1">
      <c r="A66" s="244"/>
      <c r="B66" s="1247"/>
      <c r="C66" s="1245" t="s">
        <v>190</v>
      </c>
      <c r="D66" s="1246">
        <v>2040.35328</v>
      </c>
      <c r="E66" s="1246"/>
      <c r="F66" s="1246"/>
      <c r="G66" s="1246">
        <v>2040.35328</v>
      </c>
      <c r="H66" s="1246">
        <v>13599.618119999999</v>
      </c>
      <c r="I66" s="244"/>
    </row>
    <row r="67" spans="1:14" s="815" customFormat="1" ht="31.5" customHeight="1">
      <c r="A67" s="244"/>
      <c r="B67" s="1247"/>
      <c r="C67" s="1245" t="s">
        <v>197</v>
      </c>
      <c r="D67" s="1246">
        <v>4043.4051600000003</v>
      </c>
      <c r="E67" s="1246"/>
      <c r="F67" s="1246"/>
      <c r="G67" s="1246">
        <v>4043.4051600000003</v>
      </c>
      <c r="H67" s="1246">
        <v>21037.848839999999</v>
      </c>
      <c r="I67" s="244"/>
    </row>
    <row r="68" spans="1:14" s="815" customFormat="1" ht="31.5" customHeight="1">
      <c r="A68" s="244"/>
      <c r="B68" s="1247"/>
      <c r="C68" s="1245" t="s">
        <v>198</v>
      </c>
      <c r="D68" s="1246">
        <v>4731.524668</v>
      </c>
      <c r="E68" s="1246"/>
      <c r="F68" s="1246"/>
      <c r="G68" s="1246">
        <v>4731.524668</v>
      </c>
      <c r="H68" s="1246">
        <v>26649.000146750001</v>
      </c>
      <c r="I68" s="244"/>
    </row>
    <row r="69" spans="1:14" s="815" customFormat="1" ht="31.5" customHeight="1">
      <c r="A69" s="244"/>
      <c r="B69" s="1247"/>
      <c r="C69" s="1245" t="s">
        <v>189</v>
      </c>
      <c r="D69" s="1246">
        <v>1826.6685485953501</v>
      </c>
      <c r="E69" s="1246"/>
      <c r="F69" s="1246"/>
      <c r="G69" s="1246">
        <v>1826.6685485953501</v>
      </c>
      <c r="H69" s="1246">
        <v>14072.19244211855</v>
      </c>
      <c r="I69" s="244"/>
    </row>
    <row r="70" spans="1:14" s="815" customFormat="1" ht="31.5" customHeight="1">
      <c r="A70" s="244"/>
      <c r="B70" s="1247"/>
      <c r="C70" s="1245" t="s">
        <v>192</v>
      </c>
      <c r="D70" s="1246">
        <v>270.5472858</v>
      </c>
      <c r="E70" s="1246"/>
      <c r="F70" s="1246"/>
      <c r="G70" s="1246">
        <v>270.5472858</v>
      </c>
      <c r="H70" s="1246">
        <v>1833.123086025</v>
      </c>
      <c r="I70" s="244"/>
    </row>
    <row r="71" spans="1:14" s="815" customFormat="1" ht="31.5" customHeight="1">
      <c r="A71" s="244"/>
      <c r="B71" s="1247"/>
      <c r="C71" s="1245" t="s">
        <v>193</v>
      </c>
      <c r="D71" s="1246">
        <v>191.8635477</v>
      </c>
      <c r="E71" s="1246"/>
      <c r="F71" s="1246"/>
      <c r="G71" s="1246">
        <v>191.8635477</v>
      </c>
      <c r="H71" s="1246">
        <v>1160.87190945</v>
      </c>
      <c r="I71" s="244"/>
    </row>
    <row r="72" spans="1:14" s="815" customFormat="1" ht="31.5" customHeight="1">
      <c r="A72" s="244"/>
      <c r="B72" s="1247"/>
      <c r="C72" s="1245" t="s">
        <v>195</v>
      </c>
      <c r="D72" s="1246">
        <v>59109.891634807347</v>
      </c>
      <c r="E72" s="1246"/>
      <c r="F72" s="1246"/>
      <c r="G72" s="1246">
        <v>59109.891634807347</v>
      </c>
      <c r="H72" s="1246">
        <v>330447.69403937482</v>
      </c>
      <c r="I72" s="244"/>
    </row>
    <row r="73" spans="1:14" s="822" customFormat="1" ht="31.5" customHeight="1">
      <c r="A73" s="820"/>
      <c r="B73" s="1248" t="s">
        <v>334</v>
      </c>
      <c r="C73" s="1249"/>
      <c r="D73" s="1250">
        <v>200366.65204480625</v>
      </c>
      <c r="E73" s="1250"/>
      <c r="F73" s="1250"/>
      <c r="G73" s="1250">
        <v>200366.65204480625</v>
      </c>
      <c r="H73" s="1250">
        <v>1330559.7428119301</v>
      </c>
      <c r="I73" s="820"/>
    </row>
    <row r="74" spans="1:14" s="815" customFormat="1" ht="31.5" customHeight="1">
      <c r="A74" s="244"/>
      <c r="B74" s="1244" t="s">
        <v>265</v>
      </c>
      <c r="C74" s="1245" t="s">
        <v>335</v>
      </c>
      <c r="D74" s="1246"/>
      <c r="E74" s="1246"/>
      <c r="F74" s="1246">
        <v>2733.2305680899999</v>
      </c>
      <c r="G74" s="1246">
        <v>2733.2305680899999</v>
      </c>
      <c r="H74" s="1246">
        <v>22421.681605180001</v>
      </c>
      <c r="I74" s="244"/>
    </row>
    <row r="75" spans="1:14" s="822" customFormat="1" ht="31.5" customHeight="1">
      <c r="A75" s="820"/>
      <c r="B75" s="1248" t="s">
        <v>631</v>
      </c>
      <c r="C75" s="1249"/>
      <c r="D75" s="1250"/>
      <c r="E75" s="1250"/>
      <c r="F75" s="1250">
        <v>2733.2305680899999</v>
      </c>
      <c r="G75" s="1250">
        <v>2733.2305680899999</v>
      </c>
      <c r="H75" s="1250">
        <v>22421.681605180001</v>
      </c>
      <c r="I75" s="820"/>
    </row>
    <row r="76" spans="1:14" s="815" customFormat="1" ht="11.25" customHeight="1">
      <c r="A76" s="244"/>
      <c r="B76" s="817"/>
      <c r="C76" s="817"/>
      <c r="D76" s="817"/>
      <c r="E76" s="817"/>
      <c r="F76" s="817"/>
      <c r="G76" s="817"/>
      <c r="H76" s="817"/>
      <c r="I76" s="244"/>
      <c r="J76" s="244"/>
      <c r="K76" s="244"/>
      <c r="L76" s="244"/>
      <c r="M76" s="244"/>
      <c r="N76" s="244"/>
    </row>
    <row r="77" spans="1:14" s="815" customFormat="1" ht="20.25">
      <c r="A77" s="244"/>
      <c r="B77" s="817"/>
      <c r="C77" s="817"/>
      <c r="D77" s="817"/>
      <c r="E77" s="817"/>
      <c r="F77" s="817"/>
      <c r="G77" s="817"/>
      <c r="H77" s="817"/>
      <c r="I77" s="244"/>
      <c r="J77" s="244"/>
      <c r="K77" s="244"/>
    </row>
    <row r="78" spans="1:14" s="815" customFormat="1">
      <c r="A78" s="244"/>
      <c r="B78" s="244"/>
      <c r="C78" s="244"/>
      <c r="D78" s="244"/>
      <c r="E78" s="244"/>
      <c r="F78" s="244"/>
      <c r="G78" s="244"/>
      <c r="H78" s="244"/>
      <c r="I78" s="244"/>
      <c r="J78" s="244"/>
      <c r="K78" s="244"/>
    </row>
    <row r="79" spans="1:14" s="815" customFormat="1">
      <c r="A79" s="244"/>
      <c r="B79" s="244"/>
      <c r="C79" s="244"/>
      <c r="D79" s="244"/>
      <c r="E79" s="244"/>
      <c r="F79" s="244"/>
      <c r="G79" s="244"/>
      <c r="H79" s="244"/>
      <c r="I79" s="244"/>
      <c r="J79" s="244"/>
      <c r="K79" s="244"/>
    </row>
    <row r="80" spans="1:14" s="815" customFormat="1">
      <c r="A80" s="244"/>
      <c r="B80" s="244"/>
      <c r="C80" s="244"/>
      <c r="D80" s="244"/>
      <c r="E80" s="244"/>
      <c r="F80" s="244"/>
      <c r="G80" s="244"/>
      <c r="H80" s="244"/>
      <c r="I80" s="244"/>
      <c r="J80" s="244"/>
      <c r="K80" s="244"/>
    </row>
    <row r="81" spans="1:11" s="815" customFormat="1">
      <c r="A81" s="244"/>
      <c r="B81" s="244"/>
      <c r="C81" s="244"/>
      <c r="D81" s="244"/>
      <c r="E81" s="244"/>
      <c r="F81" s="244"/>
      <c r="G81" s="244"/>
      <c r="H81" s="244"/>
      <c r="I81" s="244"/>
      <c r="J81" s="244"/>
      <c r="K81" s="244"/>
    </row>
    <row r="82" spans="1:11" s="815" customFormat="1">
      <c r="A82" s="244"/>
      <c r="B82" s="244"/>
      <c r="C82" s="244"/>
      <c r="D82" s="244"/>
      <c r="E82" s="244"/>
      <c r="F82" s="244"/>
      <c r="G82" s="244"/>
      <c r="H82" s="244"/>
      <c r="I82" s="244"/>
      <c r="J82" s="244"/>
      <c r="K82" s="244"/>
    </row>
    <row r="83" spans="1:11" s="815" customFormat="1">
      <c r="A83" s="244"/>
      <c r="B83" s="244"/>
      <c r="C83" s="244"/>
      <c r="D83" s="244"/>
      <c r="E83" s="244"/>
      <c r="F83" s="244"/>
      <c r="G83" s="244"/>
      <c r="H83" s="244"/>
      <c r="I83" s="244"/>
      <c r="J83" s="244"/>
      <c r="K83" s="244"/>
    </row>
    <row r="84" spans="1:11" s="815" customFormat="1">
      <c r="A84" s="244"/>
      <c r="B84" s="244"/>
      <c r="C84" s="244"/>
      <c r="D84" s="244"/>
      <c r="E84" s="244"/>
      <c r="F84" s="244"/>
      <c r="G84" s="244"/>
      <c r="H84" s="244"/>
      <c r="I84" s="244"/>
      <c r="J84" s="244"/>
      <c r="K84" s="244"/>
    </row>
    <row r="85" spans="1:11" s="815" customFormat="1">
      <c r="A85" s="244"/>
      <c r="B85" s="244"/>
      <c r="C85" s="244"/>
      <c r="D85" s="244"/>
      <c r="E85" s="244"/>
      <c r="F85" s="244"/>
      <c r="G85" s="244"/>
      <c r="H85" s="244"/>
      <c r="I85" s="244"/>
      <c r="J85" s="244"/>
      <c r="K85" s="244"/>
    </row>
    <row r="86" spans="1:11" s="815" customFormat="1">
      <c r="A86" s="244"/>
      <c r="B86" s="244"/>
      <c r="C86" s="244"/>
      <c r="D86" s="244"/>
      <c r="E86" s="244"/>
      <c r="F86" s="244"/>
      <c r="G86" s="244"/>
      <c r="H86" s="244"/>
      <c r="I86" s="244"/>
      <c r="J86" s="244"/>
      <c r="K86" s="244"/>
    </row>
    <row r="87" spans="1:11" s="815" customFormat="1">
      <c r="A87" s="244"/>
      <c r="B87" s="244"/>
      <c r="C87" s="244"/>
      <c r="D87" s="244"/>
      <c r="E87" s="244"/>
      <c r="F87" s="244"/>
      <c r="G87" s="244"/>
      <c r="H87" s="244"/>
      <c r="I87" s="244"/>
      <c r="J87" s="244"/>
      <c r="K87" s="244"/>
    </row>
    <row r="88" spans="1:11" s="815" customFormat="1">
      <c r="A88" s="244"/>
      <c r="B88" s="244"/>
      <c r="C88" s="244"/>
      <c r="D88" s="244"/>
      <c r="E88" s="244"/>
      <c r="F88" s="244"/>
      <c r="G88" s="244"/>
      <c r="H88" s="244"/>
      <c r="I88" s="244"/>
      <c r="J88" s="244"/>
      <c r="K88" s="244"/>
    </row>
    <row r="89" spans="1:11" s="815" customFormat="1">
      <c r="A89" s="244"/>
      <c r="B89" s="244"/>
      <c r="C89" s="244"/>
      <c r="D89" s="244"/>
      <c r="E89" s="244"/>
      <c r="F89" s="244"/>
      <c r="G89" s="244"/>
      <c r="H89" s="244"/>
      <c r="I89" s="244"/>
      <c r="J89" s="244"/>
      <c r="K89" s="244"/>
    </row>
    <row r="90" spans="1:11" s="815" customFormat="1">
      <c r="A90" s="244"/>
      <c r="B90" s="244"/>
      <c r="C90" s="244"/>
      <c r="D90" s="244"/>
      <c r="E90" s="244"/>
      <c r="F90" s="244"/>
      <c r="G90" s="244"/>
      <c r="H90" s="244"/>
      <c r="I90" s="244"/>
      <c r="J90" s="244"/>
      <c r="K90" s="244"/>
    </row>
    <row r="91" spans="1:11" s="815" customFormat="1">
      <c r="A91" s="244"/>
      <c r="B91" s="244"/>
      <c r="C91" s="244"/>
      <c r="D91" s="244"/>
      <c r="E91" s="244"/>
      <c r="F91" s="244"/>
      <c r="G91" s="244"/>
      <c r="H91" s="244"/>
      <c r="I91" s="244"/>
      <c r="J91" s="244"/>
      <c r="K91" s="244"/>
    </row>
    <row r="92" spans="1:11" s="815" customFormat="1">
      <c r="A92" s="244"/>
      <c r="B92" s="244"/>
      <c r="C92" s="244"/>
      <c r="D92" s="244"/>
      <c r="E92" s="244"/>
      <c r="F92" s="244"/>
      <c r="G92" s="244"/>
      <c r="H92" s="244"/>
      <c r="I92" s="244"/>
      <c r="J92" s="244"/>
      <c r="K92" s="244"/>
    </row>
    <row r="93" spans="1:11" s="815" customFormat="1">
      <c r="A93" s="244"/>
      <c r="B93" s="244"/>
      <c r="C93" s="244"/>
      <c r="D93" s="244"/>
      <c r="E93" s="244"/>
      <c r="F93" s="244"/>
      <c r="G93" s="244"/>
      <c r="H93" s="244"/>
      <c r="I93" s="244"/>
      <c r="J93" s="244"/>
      <c r="K93" s="244"/>
    </row>
    <row r="94" spans="1:11" s="815" customFormat="1">
      <c r="A94" s="244"/>
      <c r="B94" s="244"/>
      <c r="C94" s="244"/>
      <c r="D94" s="244"/>
      <c r="E94" s="244"/>
      <c r="F94" s="244"/>
      <c r="G94" s="244"/>
      <c r="H94" s="244"/>
      <c r="I94" s="244"/>
      <c r="J94" s="244"/>
      <c r="K94" s="244"/>
    </row>
    <row r="95" spans="1:11" s="815" customFormat="1">
      <c r="A95" s="244"/>
      <c r="B95" s="244"/>
      <c r="C95" s="244"/>
      <c r="D95" s="244"/>
      <c r="E95" s="244"/>
      <c r="F95" s="244"/>
      <c r="G95" s="244"/>
      <c r="H95" s="244"/>
      <c r="I95" s="244"/>
      <c r="J95" s="244"/>
      <c r="K95" s="244"/>
    </row>
    <row r="96" spans="1:11" s="815" customFormat="1">
      <c r="A96" s="244"/>
      <c r="B96" s="244"/>
      <c r="C96" s="244"/>
      <c r="D96" s="244"/>
      <c r="E96" s="244"/>
      <c r="F96" s="244"/>
      <c r="G96" s="244"/>
      <c r="H96" s="244"/>
      <c r="I96" s="244"/>
      <c r="J96" s="244"/>
      <c r="K96" s="244"/>
    </row>
    <row r="97" spans="1:11" s="815" customFormat="1">
      <c r="A97" s="244"/>
      <c r="B97" s="244"/>
      <c r="C97" s="244"/>
      <c r="D97" s="244"/>
      <c r="E97" s="244"/>
      <c r="F97" s="244"/>
      <c r="G97" s="244"/>
      <c r="H97" s="244"/>
      <c r="I97" s="244"/>
      <c r="J97" s="244"/>
      <c r="K97" s="244"/>
    </row>
    <row r="98" spans="1:11" s="815" customFormat="1">
      <c r="A98" s="244"/>
      <c r="B98" s="244"/>
      <c r="C98" s="244"/>
      <c r="D98" s="244"/>
      <c r="E98" s="244"/>
      <c r="F98" s="244"/>
      <c r="G98" s="244"/>
      <c r="H98" s="244"/>
      <c r="I98" s="244"/>
      <c r="J98" s="244"/>
      <c r="K98" s="244"/>
    </row>
    <row r="99" spans="1:11" s="815" customFormat="1">
      <c r="A99" s="244"/>
      <c r="B99" s="244"/>
      <c r="C99" s="244"/>
      <c r="D99" s="244"/>
      <c r="E99" s="244"/>
      <c r="F99" s="244"/>
      <c r="G99" s="244"/>
      <c r="H99" s="244"/>
      <c r="I99" s="244"/>
      <c r="J99" s="244"/>
      <c r="K99" s="244"/>
    </row>
    <row r="100" spans="1:11" s="815" customFormat="1">
      <c r="A100" s="244"/>
      <c r="B100" s="244"/>
      <c r="C100" s="244"/>
      <c r="D100" s="244"/>
      <c r="E100" s="244"/>
      <c r="F100" s="244"/>
      <c r="G100" s="244"/>
      <c r="H100" s="244"/>
      <c r="I100" s="244"/>
      <c r="J100" s="244"/>
      <c r="K100" s="244"/>
    </row>
    <row r="101" spans="1:11" s="815" customFormat="1">
      <c r="A101" s="244"/>
      <c r="B101" s="244"/>
      <c r="C101" s="244"/>
      <c r="D101" s="244"/>
      <c r="E101" s="244"/>
      <c r="F101" s="244"/>
      <c r="G101" s="244"/>
      <c r="H101" s="244"/>
      <c r="I101" s="244"/>
      <c r="J101" s="244"/>
      <c r="K101" s="244"/>
    </row>
    <row r="102" spans="1:11" s="815" customFormat="1">
      <c r="A102" s="244"/>
      <c r="B102" s="244"/>
      <c r="C102" s="244"/>
      <c r="D102" s="244"/>
      <c r="E102" s="244"/>
      <c r="F102" s="244"/>
      <c r="G102" s="244"/>
      <c r="H102" s="244"/>
      <c r="I102" s="244"/>
      <c r="J102" s="244"/>
      <c r="K102" s="244"/>
    </row>
    <row r="103" spans="1:11" s="815" customFormat="1">
      <c r="A103" s="244"/>
      <c r="B103" s="244"/>
      <c r="C103" s="244"/>
      <c r="D103" s="244"/>
      <c r="E103" s="244"/>
      <c r="F103" s="244"/>
      <c r="G103" s="244"/>
      <c r="H103" s="244"/>
      <c r="I103" s="244"/>
      <c r="J103" s="244"/>
      <c r="K103" s="244"/>
    </row>
    <row r="104" spans="1:11" s="815" customFormat="1">
      <c r="A104" s="244"/>
      <c r="B104" s="244"/>
      <c r="C104" s="244"/>
      <c r="D104" s="244"/>
      <c r="E104" s="244"/>
      <c r="F104" s="244"/>
      <c r="G104" s="244"/>
      <c r="H104" s="244"/>
      <c r="I104" s="244"/>
    </row>
    <row r="105" spans="1:11" s="815" customFormat="1">
      <c r="A105" s="244"/>
      <c r="B105" s="244"/>
      <c r="C105" s="244"/>
      <c r="D105" s="244"/>
      <c r="E105" s="244"/>
      <c r="F105" s="244"/>
      <c r="G105" s="244"/>
      <c r="H105" s="244"/>
      <c r="I105" s="244"/>
    </row>
    <row r="106" spans="1:11" s="815" customFormat="1">
      <c r="A106" s="244"/>
      <c r="B106" s="244"/>
      <c r="C106" s="244"/>
      <c r="D106" s="244"/>
      <c r="E106" s="244"/>
      <c r="F106" s="244"/>
      <c r="G106" s="244"/>
      <c r="H106" s="244"/>
      <c r="I106" s="244"/>
    </row>
    <row r="107" spans="1:11" s="815" customFormat="1">
      <c r="A107" s="244"/>
      <c r="B107" s="244"/>
      <c r="C107" s="244"/>
      <c r="D107" s="244"/>
      <c r="E107" s="244"/>
      <c r="F107" s="244"/>
      <c r="G107" s="244"/>
      <c r="H107" s="244"/>
      <c r="I107" s="244"/>
    </row>
    <row r="108" spans="1:11" s="815" customFormat="1">
      <c r="A108" s="244"/>
      <c r="B108" s="244"/>
      <c r="C108" s="244"/>
      <c r="D108" s="244"/>
      <c r="E108" s="244"/>
      <c r="F108" s="244"/>
      <c r="G108" s="244"/>
      <c r="H108" s="244"/>
      <c r="I108" s="244"/>
    </row>
    <row r="109" spans="1:11" s="815" customFormat="1">
      <c r="A109" s="244"/>
      <c r="B109" s="244"/>
      <c r="C109" s="244"/>
      <c r="D109" s="244"/>
      <c r="E109" s="244"/>
      <c r="F109" s="244"/>
      <c r="G109" s="244"/>
      <c r="H109" s="244"/>
      <c r="I109" s="244"/>
    </row>
    <row r="110" spans="1:11" s="815" customFormat="1">
      <c r="A110" s="244"/>
      <c r="B110" s="244"/>
      <c r="C110" s="244"/>
      <c r="D110" s="244"/>
      <c r="E110" s="244"/>
      <c r="F110" s="244"/>
      <c r="G110" s="244"/>
      <c r="H110" s="244"/>
      <c r="I110" s="244"/>
    </row>
    <row r="111" spans="1:11" s="815" customFormat="1">
      <c r="A111" s="244"/>
      <c r="B111" s="244"/>
      <c r="C111" s="244"/>
      <c r="D111" s="244"/>
      <c r="E111" s="244"/>
      <c r="F111" s="244"/>
      <c r="G111" s="244"/>
      <c r="H111" s="244"/>
      <c r="I111" s="244"/>
    </row>
    <row r="112" spans="1:11" s="815" customFormat="1">
      <c r="A112" s="244"/>
      <c r="B112" s="244"/>
      <c r="C112" s="244"/>
      <c r="D112" s="244"/>
      <c r="E112" s="244"/>
      <c r="F112" s="244"/>
      <c r="G112" s="244"/>
      <c r="H112" s="244"/>
      <c r="I112" s="244"/>
    </row>
    <row r="113" spans="1:9" s="815" customFormat="1">
      <c r="A113" s="244"/>
      <c r="B113" s="244"/>
      <c r="C113" s="244"/>
      <c r="D113" s="244"/>
      <c r="E113" s="244"/>
      <c r="F113" s="244"/>
      <c r="G113" s="244"/>
      <c r="H113" s="244"/>
      <c r="I113" s="244"/>
    </row>
    <row r="114" spans="1:9" s="815" customFormat="1">
      <c r="A114" s="244"/>
      <c r="B114" s="244"/>
      <c r="C114" s="244"/>
      <c r="D114" s="244"/>
      <c r="E114" s="244"/>
      <c r="F114" s="244"/>
      <c r="G114" s="244"/>
      <c r="H114" s="244"/>
      <c r="I114" s="244"/>
    </row>
    <row r="115" spans="1:9" s="815" customFormat="1">
      <c r="A115" s="244"/>
      <c r="B115" s="244"/>
      <c r="C115" s="244"/>
      <c r="D115" s="244"/>
      <c r="E115" s="244"/>
      <c r="F115" s="244"/>
      <c r="G115" s="244"/>
      <c r="H115" s="244"/>
      <c r="I115" s="244"/>
    </row>
    <row r="116" spans="1:9" s="815" customFormat="1">
      <c r="A116" s="244"/>
      <c r="B116" s="244"/>
      <c r="C116" s="244"/>
      <c r="D116" s="244"/>
      <c r="E116" s="244"/>
      <c r="F116" s="244"/>
      <c r="G116" s="244"/>
      <c r="H116" s="244"/>
      <c r="I116" s="244"/>
    </row>
    <row r="117" spans="1:9" s="815" customFormat="1">
      <c r="A117" s="244"/>
      <c r="B117" s="244"/>
      <c r="C117" s="244"/>
      <c r="D117" s="244"/>
      <c r="E117" s="244"/>
      <c r="F117" s="244"/>
      <c r="G117" s="244"/>
      <c r="H117" s="244"/>
      <c r="I117" s="244"/>
    </row>
    <row r="118" spans="1:9" s="815" customFormat="1">
      <c r="A118" s="244"/>
      <c r="B118" s="244"/>
      <c r="C118" s="244"/>
      <c r="D118" s="244"/>
      <c r="E118" s="244"/>
      <c r="F118" s="244"/>
      <c r="G118" s="244"/>
      <c r="H118" s="244"/>
      <c r="I118" s="244"/>
    </row>
    <row r="119" spans="1:9" s="815" customFormat="1">
      <c r="A119" s="244"/>
      <c r="B119" s="244"/>
      <c r="C119" s="244"/>
      <c r="D119" s="244"/>
      <c r="E119" s="244"/>
      <c r="F119" s="244"/>
      <c r="G119" s="244"/>
      <c r="H119" s="244"/>
      <c r="I119" s="244"/>
    </row>
    <row r="120" spans="1:9" s="815" customFormat="1">
      <c r="A120" s="244"/>
      <c r="B120" s="244"/>
      <c r="C120" s="244"/>
      <c r="D120" s="244"/>
      <c r="E120" s="244"/>
      <c r="F120" s="244"/>
      <c r="G120" s="244"/>
      <c r="H120" s="244"/>
      <c r="I120" s="244"/>
    </row>
    <row r="121" spans="1:9" s="815" customFormat="1">
      <c r="A121" s="244"/>
      <c r="B121" s="244"/>
      <c r="C121" s="244"/>
      <c r="D121" s="244"/>
      <c r="E121" s="244"/>
      <c r="F121" s="244"/>
      <c r="G121" s="244"/>
      <c r="H121" s="244"/>
      <c r="I121" s="244"/>
    </row>
    <row r="122" spans="1:9" s="815" customFormat="1">
      <c r="A122" s="244"/>
      <c r="B122" s="244"/>
      <c r="C122" s="244"/>
      <c r="D122" s="244"/>
      <c r="E122" s="244"/>
      <c r="F122" s="244"/>
      <c r="G122" s="244"/>
      <c r="H122" s="244"/>
      <c r="I122" s="244"/>
    </row>
    <row r="123" spans="1:9" s="815" customFormat="1">
      <c r="A123" s="244"/>
      <c r="B123" s="244"/>
      <c r="C123" s="244"/>
      <c r="D123" s="244"/>
      <c r="E123" s="244"/>
      <c r="F123" s="244"/>
      <c r="G123" s="244"/>
      <c r="H123" s="244"/>
      <c r="I123" s="244"/>
    </row>
    <row r="124" spans="1:9" s="815" customFormat="1">
      <c r="A124" s="244"/>
      <c r="B124" s="244"/>
      <c r="C124" s="244"/>
      <c r="D124" s="244"/>
      <c r="E124" s="244"/>
      <c r="F124" s="244"/>
      <c r="G124" s="244"/>
      <c r="H124" s="244"/>
      <c r="I124" s="244"/>
    </row>
    <row r="125" spans="1:9" s="815" customFormat="1">
      <c r="A125" s="244"/>
      <c r="B125" s="244"/>
      <c r="C125" s="244"/>
      <c r="D125" s="244"/>
      <c r="E125" s="244"/>
      <c r="F125" s="244"/>
      <c r="G125" s="244"/>
      <c r="H125" s="244"/>
      <c r="I125" s="244"/>
    </row>
    <row r="126" spans="1:9" s="815" customFormat="1">
      <c r="A126" s="244"/>
      <c r="B126" s="244"/>
      <c r="C126" s="244"/>
      <c r="D126" s="244"/>
      <c r="E126" s="244"/>
      <c r="F126" s="244"/>
      <c r="G126" s="244"/>
      <c r="H126" s="244"/>
      <c r="I126" s="244"/>
    </row>
    <row r="127" spans="1:9" s="815" customFormat="1">
      <c r="A127" s="244"/>
      <c r="B127" s="244"/>
      <c r="C127" s="244"/>
      <c r="D127" s="244"/>
      <c r="E127" s="244"/>
      <c r="F127" s="244"/>
      <c r="G127" s="244"/>
      <c r="H127" s="244"/>
      <c r="I127" s="244"/>
    </row>
    <row r="128" spans="1:9" s="815" customFormat="1">
      <c r="A128" s="244"/>
      <c r="B128" s="244"/>
      <c r="C128" s="244"/>
      <c r="D128" s="244"/>
      <c r="E128" s="244"/>
      <c r="F128" s="244"/>
      <c r="G128" s="244"/>
      <c r="H128" s="244"/>
      <c r="I128" s="244"/>
    </row>
    <row r="129" spans="1:9" s="815" customFormat="1">
      <c r="A129" s="244"/>
      <c r="B129" s="244"/>
      <c r="C129" s="244"/>
      <c r="D129" s="244"/>
      <c r="E129" s="244"/>
      <c r="F129" s="244"/>
      <c r="G129" s="244"/>
      <c r="H129" s="244"/>
      <c r="I129" s="244"/>
    </row>
    <row r="130" spans="1:9" s="815" customFormat="1">
      <c r="A130" s="244"/>
      <c r="B130" s="244"/>
      <c r="C130" s="244"/>
      <c r="D130" s="244"/>
      <c r="E130" s="244"/>
      <c r="F130" s="244"/>
      <c r="G130" s="244"/>
      <c r="H130" s="244"/>
      <c r="I130" s="244"/>
    </row>
    <row r="131" spans="1:9" s="815" customFormat="1">
      <c r="A131" s="244"/>
      <c r="B131" s="244"/>
      <c r="C131" s="244"/>
      <c r="D131" s="244"/>
      <c r="E131" s="244"/>
      <c r="F131" s="244"/>
      <c r="G131" s="244"/>
      <c r="H131" s="244"/>
      <c r="I131" s="244"/>
    </row>
    <row r="132" spans="1:9" s="815" customFormat="1">
      <c r="A132" s="244"/>
      <c r="B132" s="244"/>
      <c r="C132" s="244"/>
      <c r="D132" s="244"/>
      <c r="E132" s="244"/>
      <c r="F132" s="244"/>
      <c r="G132" s="244"/>
      <c r="H132" s="244"/>
      <c r="I132" s="244"/>
    </row>
    <row r="133" spans="1:9" s="815" customFormat="1">
      <c r="A133" s="244"/>
      <c r="B133" s="244"/>
      <c r="C133" s="244"/>
      <c r="D133" s="244"/>
      <c r="E133" s="244"/>
      <c r="F133" s="244"/>
      <c r="G133" s="244"/>
      <c r="H133" s="244"/>
      <c r="I133" s="244"/>
    </row>
    <row r="134" spans="1:9" s="815" customFormat="1">
      <c r="A134" s="244"/>
      <c r="B134" s="244"/>
      <c r="C134" s="244"/>
      <c r="D134" s="244"/>
      <c r="E134" s="244"/>
      <c r="F134" s="244"/>
      <c r="G134" s="244"/>
      <c r="H134" s="244"/>
      <c r="I134" s="244"/>
    </row>
    <row r="135" spans="1:9" s="815" customFormat="1">
      <c r="A135" s="244"/>
      <c r="B135" s="244"/>
      <c r="C135" s="244"/>
      <c r="D135" s="244"/>
      <c r="E135" s="244"/>
      <c r="F135" s="244"/>
      <c r="G135" s="244"/>
      <c r="H135" s="244"/>
      <c r="I135" s="244"/>
    </row>
    <row r="136" spans="1:9" s="815" customFormat="1">
      <c r="A136" s="244"/>
      <c r="B136" s="244"/>
      <c r="C136" s="244"/>
      <c r="D136" s="244"/>
      <c r="E136" s="244"/>
      <c r="F136" s="244"/>
      <c r="G136" s="244"/>
      <c r="H136" s="244"/>
      <c r="I136" s="244"/>
    </row>
    <row r="137" spans="1:9" s="815" customFormat="1">
      <c r="A137" s="244"/>
      <c r="B137" s="244"/>
      <c r="C137" s="244"/>
      <c r="D137" s="244"/>
      <c r="E137" s="244"/>
      <c r="F137" s="244"/>
      <c r="G137" s="244"/>
      <c r="H137" s="244"/>
      <c r="I137" s="244"/>
    </row>
    <row r="138" spans="1:9" s="815" customFormat="1">
      <c r="A138" s="244"/>
      <c r="B138" s="244"/>
      <c r="C138" s="244"/>
      <c r="D138" s="244"/>
      <c r="E138" s="244"/>
      <c r="F138" s="244"/>
      <c r="G138" s="244"/>
      <c r="H138" s="244"/>
      <c r="I138" s="244"/>
    </row>
    <row r="139" spans="1:9" s="815" customFormat="1">
      <c r="A139" s="244"/>
      <c r="B139" s="244"/>
      <c r="C139" s="244"/>
      <c r="D139" s="244"/>
      <c r="E139" s="244"/>
      <c r="F139" s="244"/>
      <c r="G139" s="244"/>
      <c r="H139" s="244"/>
      <c r="I139" s="244"/>
    </row>
    <row r="140" spans="1:9" s="815" customFormat="1">
      <c r="A140" s="244"/>
      <c r="B140" s="244"/>
      <c r="C140" s="244"/>
      <c r="D140" s="244"/>
      <c r="E140" s="244"/>
      <c r="F140" s="244"/>
      <c r="G140" s="244"/>
      <c r="H140" s="244"/>
      <c r="I140" s="244"/>
    </row>
    <row r="141" spans="1:9" s="815" customFormat="1">
      <c r="A141" s="244"/>
      <c r="B141" s="244"/>
      <c r="C141" s="244"/>
      <c r="D141" s="244"/>
      <c r="E141" s="244"/>
      <c r="F141" s="244"/>
      <c r="G141" s="244"/>
      <c r="H141" s="244"/>
      <c r="I141" s="244"/>
    </row>
    <row r="142" spans="1:9" s="815" customFormat="1">
      <c r="A142" s="244"/>
      <c r="B142" s="244"/>
      <c r="C142" s="244"/>
      <c r="D142" s="244"/>
      <c r="E142" s="244"/>
      <c r="F142" s="244"/>
      <c r="G142" s="244"/>
      <c r="H142" s="244"/>
      <c r="I142" s="244"/>
    </row>
  </sheetData>
  <mergeCells count="5">
    <mergeCell ref="B2:B5"/>
    <mergeCell ref="C2:C5"/>
    <mergeCell ref="D2:G2"/>
    <mergeCell ref="D3:F3"/>
    <mergeCell ref="G3:G4"/>
  </mergeCells>
  <pageMargins left="0.51181102362204722" right="0.51181102362204722" top="0.59055118110236227" bottom="0.74803149606299213" header="0.31496062992125984" footer="0.31496062992125984"/>
  <pageSetup paperSize="9" scale="34" orientation="portrait" r:id="rId1"/>
  <headerFooter>
    <oddHeader>&amp;L&amp;"Calibri Light,Regular"&amp;10 &amp;C&amp;"Calibri Light,Regular"&amp;10 &amp;R&amp;"Tahoma,Negrita"&amp;12Informe de la Operación Mensual - Junio 2017
INFSGI-MES-06-2017
07/07/2017
Versión: 01</oddHeader>
    <oddFooter>&amp;L&amp;"Calibri Light,Regular"&amp;10COES SINAC, 2017&amp;C&amp;"Calibri Light,Regular"&amp;10 17&amp;R&amp;"Calibri Light,Regular"&amp;10Dirección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V128"/>
  <sheetViews>
    <sheetView view="pageBreakPreview" zoomScale="55" zoomScaleNormal="100" zoomScaleSheetLayoutView="55" zoomScalePageLayoutView="70" workbookViewId="0">
      <selection activeCell="V24" sqref="V24"/>
    </sheetView>
  </sheetViews>
  <sheetFormatPr defaultRowHeight="11.25"/>
  <cols>
    <col min="1" max="1" width="3" style="244" customWidth="1"/>
    <col min="2" max="2" width="84.1640625" style="244" customWidth="1"/>
    <col min="3" max="3" width="72.6640625" style="244" customWidth="1"/>
    <col min="4" max="5" width="40.33203125" style="244" customWidth="1"/>
    <col min="6" max="6" width="31.33203125" style="244" customWidth="1"/>
    <col min="7" max="7" width="33.1640625" style="244" customWidth="1"/>
    <col min="8" max="8" width="36.6640625" style="244" customWidth="1"/>
    <col min="9" max="9" width="2.5" style="244" customWidth="1"/>
    <col min="10" max="10" width="9.33203125" style="244"/>
    <col min="11" max="11" width="8.1640625" style="244" customWidth="1"/>
    <col min="12" max="16384" width="9.33203125" style="244"/>
  </cols>
  <sheetData>
    <row r="1" spans="1:9" ht="23.25" customHeight="1">
      <c r="B1" s="816"/>
      <c r="C1" s="648"/>
      <c r="D1" s="648"/>
      <c r="E1" s="648"/>
      <c r="F1" s="648"/>
      <c r="G1" s="648"/>
      <c r="H1" s="648"/>
      <c r="I1" s="648"/>
    </row>
    <row r="2" spans="1:9" ht="29.25" customHeight="1">
      <c r="A2" s="813"/>
      <c r="B2" s="1389" t="s">
        <v>270</v>
      </c>
      <c r="C2" s="1389" t="s">
        <v>339</v>
      </c>
      <c r="D2" s="1391" t="str">
        <f>"ENERGÍA PRODUCIDA "&amp;UPPER('3. Resumen_Relevante'!V2)&amp;" 2017"</f>
        <v>ENERGÍA PRODUCIDA JUNIO 2017</v>
      </c>
      <c r="E2" s="1391"/>
      <c r="F2" s="1391"/>
      <c r="G2" s="1391"/>
      <c r="H2" s="1231" t="s">
        <v>361</v>
      </c>
      <c r="I2" s="814"/>
    </row>
    <row r="3" spans="1:9" ht="29.25" customHeight="1">
      <c r="A3" s="813"/>
      <c r="B3" s="1389"/>
      <c r="C3" s="1389"/>
      <c r="D3" s="1392" t="s">
        <v>341</v>
      </c>
      <c r="E3" s="1392"/>
      <c r="F3" s="1392"/>
      <c r="G3" s="1393" t="str">
        <f>+"TOTAL "&amp;UPPER('3. Resumen_Relevante'!V2)</f>
        <v>TOTAL JUNIO</v>
      </c>
      <c r="H3" s="1232" t="s">
        <v>362</v>
      </c>
      <c r="I3" s="814"/>
    </row>
    <row r="4" spans="1:9" ht="29.25" customHeight="1">
      <c r="A4" s="710"/>
      <c r="B4" s="1389"/>
      <c r="C4" s="1389"/>
      <c r="D4" s="1232" t="s">
        <v>282</v>
      </c>
      <c r="E4" s="1232" t="s">
        <v>283</v>
      </c>
      <c r="F4" s="1232" t="s">
        <v>374</v>
      </c>
      <c r="G4" s="1393"/>
      <c r="H4" s="1232">
        <v>2017</v>
      </c>
      <c r="I4" s="348"/>
    </row>
    <row r="5" spans="1:9" ht="29.25" customHeight="1">
      <c r="A5" s="710"/>
      <c r="B5" s="1390"/>
      <c r="C5" s="1389"/>
      <c r="D5" s="1232" t="s">
        <v>340</v>
      </c>
      <c r="E5" s="1232" t="s">
        <v>340</v>
      </c>
      <c r="F5" s="1232" t="s">
        <v>340</v>
      </c>
      <c r="G5" s="1232" t="s">
        <v>340</v>
      </c>
      <c r="H5" s="1233" t="s">
        <v>358</v>
      </c>
      <c r="I5" s="348"/>
    </row>
    <row r="6" spans="1:9" ht="31.5" customHeight="1">
      <c r="A6" s="341"/>
      <c r="B6" s="1252" t="s">
        <v>76</v>
      </c>
      <c r="C6" s="1253" t="s">
        <v>336</v>
      </c>
      <c r="D6" s="1254"/>
      <c r="E6" s="1254">
        <v>0</v>
      </c>
      <c r="F6" s="1254"/>
      <c r="G6" s="1254">
        <v>0</v>
      </c>
      <c r="H6" s="1254">
        <v>87649.391646652002</v>
      </c>
      <c r="I6" s="348"/>
    </row>
    <row r="7" spans="1:9" s="820" customFormat="1" ht="31.5" customHeight="1">
      <c r="A7" s="342"/>
      <c r="B7" s="1255" t="s">
        <v>337</v>
      </c>
      <c r="C7" s="1256"/>
      <c r="D7" s="1257"/>
      <c r="E7" s="1257">
        <v>0</v>
      </c>
      <c r="F7" s="1257"/>
      <c r="G7" s="1257">
        <v>0</v>
      </c>
      <c r="H7" s="1257">
        <v>87649.391646652002</v>
      </c>
      <c r="I7" s="819"/>
    </row>
    <row r="8" spans="1:9" ht="31.5" customHeight="1">
      <c r="A8" s="341"/>
      <c r="B8" s="1252" t="s">
        <v>77</v>
      </c>
      <c r="C8" s="1253" t="s">
        <v>186</v>
      </c>
      <c r="D8" s="1254"/>
      <c r="E8" s="1254">
        <v>0</v>
      </c>
      <c r="F8" s="1254"/>
      <c r="G8" s="1254">
        <v>0</v>
      </c>
      <c r="H8" s="1254">
        <v>41372.1658561527</v>
      </c>
      <c r="I8" s="348"/>
    </row>
    <row r="9" spans="1:9" s="820" customFormat="1" ht="31.5" customHeight="1">
      <c r="A9" s="342"/>
      <c r="B9" s="1255" t="s">
        <v>338</v>
      </c>
      <c r="C9" s="1256"/>
      <c r="D9" s="1257"/>
      <c r="E9" s="1257">
        <v>0</v>
      </c>
      <c r="F9" s="1257"/>
      <c r="G9" s="1257">
        <v>0</v>
      </c>
      <c r="H9" s="1257">
        <v>41372.1658561527</v>
      </c>
      <c r="I9" s="819"/>
    </row>
    <row r="10" spans="1:9" ht="31.5" customHeight="1">
      <c r="A10" s="813"/>
      <c r="B10" s="1252" t="s">
        <v>727</v>
      </c>
      <c r="C10" s="1253" t="s">
        <v>750</v>
      </c>
      <c r="D10" s="1254"/>
      <c r="E10" s="1254"/>
      <c r="F10" s="1254">
        <v>0</v>
      </c>
      <c r="G10" s="1254">
        <v>0</v>
      </c>
      <c r="H10" s="1254">
        <v>41096.824249999998</v>
      </c>
      <c r="I10" s="348"/>
    </row>
    <row r="11" spans="1:9" s="820" customFormat="1" ht="31.5" customHeight="1">
      <c r="A11" s="818"/>
      <c r="B11" s="1255" t="s">
        <v>462</v>
      </c>
      <c r="C11" s="1256"/>
      <c r="D11" s="1257"/>
      <c r="E11" s="1257"/>
      <c r="F11" s="1257">
        <v>0</v>
      </c>
      <c r="G11" s="1257">
        <v>0</v>
      </c>
      <c r="H11" s="1257">
        <v>41096.824249999998</v>
      </c>
      <c r="I11" s="819"/>
    </row>
    <row r="12" spans="1:9" s="820" customFormat="1" ht="31.5" customHeight="1">
      <c r="A12" s="818"/>
      <c r="B12" s="1252" t="s">
        <v>728</v>
      </c>
      <c r="C12" s="1253" t="s">
        <v>299</v>
      </c>
      <c r="D12" s="1254">
        <v>33297.263064954546</v>
      </c>
      <c r="E12" s="1254"/>
      <c r="F12" s="1254"/>
      <c r="G12" s="1254">
        <v>33297.263064954546</v>
      </c>
      <c r="H12" s="1254">
        <v>205377.75606758922</v>
      </c>
      <c r="I12" s="819"/>
    </row>
    <row r="13" spans="1:9" s="820" customFormat="1" ht="31.5" customHeight="1">
      <c r="A13" s="818"/>
      <c r="B13" s="1255" t="s">
        <v>463</v>
      </c>
      <c r="C13" s="1256"/>
      <c r="D13" s="1257">
        <v>33297.263064954546</v>
      </c>
      <c r="E13" s="1257"/>
      <c r="F13" s="1257"/>
      <c r="G13" s="1257">
        <v>33297.263064954546</v>
      </c>
      <c r="H13" s="1257">
        <v>205377.75606758922</v>
      </c>
      <c r="I13" s="819"/>
    </row>
    <row r="14" spans="1:9" s="820" customFormat="1" ht="31.5" customHeight="1">
      <c r="A14" s="818"/>
      <c r="B14" s="1252" t="s">
        <v>729</v>
      </c>
      <c r="C14" s="1253" t="s">
        <v>316</v>
      </c>
      <c r="D14" s="1254"/>
      <c r="E14" s="1254"/>
      <c r="F14" s="1254">
        <v>2727.5197990000001</v>
      </c>
      <c r="G14" s="1254">
        <v>2727.5197990000001</v>
      </c>
      <c r="H14" s="1254">
        <v>31091.288593000001</v>
      </c>
      <c r="I14" s="821"/>
    </row>
    <row r="15" spans="1:9" ht="31.5" customHeight="1">
      <c r="A15" s="813"/>
      <c r="B15" s="1258"/>
      <c r="C15" s="1253" t="s">
        <v>317</v>
      </c>
      <c r="D15" s="1254"/>
      <c r="E15" s="1254"/>
      <c r="F15" s="1254">
        <v>1702.378855087275</v>
      </c>
      <c r="G15" s="1254">
        <v>1702.378855087275</v>
      </c>
      <c r="H15" s="1254">
        <v>22268.316083032576</v>
      </c>
      <c r="I15" s="814"/>
    </row>
    <row r="16" spans="1:9" s="820" customFormat="1" ht="31.5" customHeight="1">
      <c r="A16" s="818"/>
      <c r="B16" s="1258"/>
      <c r="C16" s="1253" t="s">
        <v>318</v>
      </c>
      <c r="D16" s="1254"/>
      <c r="E16" s="1254"/>
      <c r="F16" s="1254">
        <v>1954.2783576222</v>
      </c>
      <c r="G16" s="1254">
        <v>1954.2783576222</v>
      </c>
      <c r="H16" s="1254">
        <v>23345.7527992018</v>
      </c>
      <c r="I16" s="821"/>
    </row>
    <row r="17" spans="1:22" ht="31.5" customHeight="1">
      <c r="A17" s="813"/>
      <c r="B17" s="1258"/>
      <c r="C17" s="1253" t="s">
        <v>730</v>
      </c>
      <c r="D17" s="1254"/>
      <c r="E17" s="1254"/>
      <c r="F17" s="1254">
        <v>3018.691542</v>
      </c>
      <c r="G17" s="1254">
        <v>3018.691542</v>
      </c>
      <c r="H17" s="1254">
        <v>32129.584176</v>
      </c>
      <c r="I17" s="814"/>
    </row>
    <row r="18" spans="1:22" s="820" customFormat="1" ht="31.5" customHeight="1">
      <c r="A18" s="818"/>
      <c r="B18" s="1255" t="s">
        <v>632</v>
      </c>
      <c r="C18" s="1256"/>
      <c r="D18" s="1257"/>
      <c r="E18" s="1257"/>
      <c r="F18" s="1257">
        <v>9402.8685537094752</v>
      </c>
      <c r="G18" s="1257">
        <v>9402.8685537094752</v>
      </c>
      <c r="H18" s="1257">
        <v>108834.94165123437</v>
      </c>
      <c r="I18" s="821"/>
    </row>
    <row r="19" spans="1:22" ht="31.5" customHeight="1">
      <c r="A19" s="813"/>
      <c r="B19" s="1252" t="s">
        <v>731</v>
      </c>
      <c r="C19" s="1253" t="s">
        <v>324</v>
      </c>
      <c r="D19" s="1254"/>
      <c r="E19" s="1254"/>
      <c r="F19" s="1254">
        <v>3411.45325</v>
      </c>
      <c r="G19" s="1254">
        <v>3411.45325</v>
      </c>
      <c r="H19" s="1254">
        <v>22470.178250000001</v>
      </c>
      <c r="I19" s="814"/>
    </row>
    <row r="20" spans="1:22" s="820" customFormat="1" ht="31.5" customHeight="1">
      <c r="A20" s="818"/>
      <c r="B20" s="1255" t="s">
        <v>732</v>
      </c>
      <c r="C20" s="1256"/>
      <c r="D20" s="1257"/>
      <c r="E20" s="1257"/>
      <c r="F20" s="1257">
        <v>3411.45325</v>
      </c>
      <c r="G20" s="1257">
        <v>3411.45325</v>
      </c>
      <c r="H20" s="1257">
        <v>22470.178250000001</v>
      </c>
      <c r="I20" s="821"/>
    </row>
    <row r="21" spans="1:22" ht="31.5" customHeight="1">
      <c r="A21" s="813"/>
      <c r="B21" s="1252" t="s">
        <v>71</v>
      </c>
      <c r="C21" s="1253" t="s">
        <v>327</v>
      </c>
      <c r="D21" s="1254"/>
      <c r="E21" s="1254"/>
      <c r="F21" s="1254">
        <v>1868.3424749999999</v>
      </c>
      <c r="G21" s="1254">
        <v>1868.3424749999999</v>
      </c>
      <c r="H21" s="1254">
        <v>15077.001708275999</v>
      </c>
      <c r="I21" s="814"/>
    </row>
    <row r="22" spans="1:22" s="820" customFormat="1" ht="31.5" customHeight="1">
      <c r="A22" s="818"/>
      <c r="B22" s="1255" t="s">
        <v>733</v>
      </c>
      <c r="C22" s="1256"/>
      <c r="D22" s="1257"/>
      <c r="E22" s="1257"/>
      <c r="F22" s="1257">
        <v>1868.3424749999999</v>
      </c>
      <c r="G22" s="1257">
        <v>1868.3424749999999</v>
      </c>
      <c r="H22" s="1257">
        <v>15077.001708275999</v>
      </c>
      <c r="I22" s="821"/>
    </row>
    <row r="23" spans="1:22" ht="31.5" customHeight="1">
      <c r="A23" s="813"/>
      <c r="B23" s="1252" t="s">
        <v>741</v>
      </c>
      <c r="C23" s="1253" t="s">
        <v>840</v>
      </c>
      <c r="D23" s="1254"/>
      <c r="E23" s="1254">
        <v>489.09478710899998</v>
      </c>
      <c r="F23" s="1254"/>
      <c r="G23" s="1254">
        <v>489.09478710899998</v>
      </c>
      <c r="H23" s="1254">
        <v>1995.4869523460002</v>
      </c>
      <c r="I23" s="814"/>
    </row>
    <row r="24" spans="1:22" s="820" customFormat="1" ht="31.5" customHeight="1">
      <c r="A24" s="818"/>
      <c r="B24" s="1255" t="s">
        <v>736</v>
      </c>
      <c r="C24" s="1256"/>
      <c r="D24" s="1257"/>
      <c r="E24" s="1257">
        <v>489.09478710899998</v>
      </c>
      <c r="F24" s="1257"/>
      <c r="G24" s="1257">
        <v>489.09478710899998</v>
      </c>
      <c r="H24" s="1257">
        <v>1995.4869523460002</v>
      </c>
      <c r="I24" s="821"/>
    </row>
    <row r="25" spans="1:22" ht="31.5" customHeight="1">
      <c r="A25" s="813"/>
      <c r="B25" s="1252" t="s">
        <v>734</v>
      </c>
      <c r="C25" s="1253" t="s">
        <v>839</v>
      </c>
      <c r="D25" s="1254"/>
      <c r="E25" s="1254"/>
      <c r="F25" s="1254"/>
      <c r="G25" s="1254"/>
      <c r="H25" s="1254">
        <v>9703.4091828799992</v>
      </c>
      <c r="I25" s="814"/>
    </row>
    <row r="26" spans="1:22" s="820" customFormat="1" ht="31.5" customHeight="1">
      <c r="A26" s="818"/>
      <c r="B26" s="1255" t="s">
        <v>633</v>
      </c>
      <c r="C26" s="1256"/>
      <c r="D26" s="1257"/>
      <c r="E26" s="1257"/>
      <c r="F26" s="1257"/>
      <c r="G26" s="1257"/>
      <c r="H26" s="1257">
        <v>9703.4091828799992</v>
      </c>
      <c r="I26" s="821"/>
    </row>
    <row r="27" spans="1:22" ht="31.5" customHeight="1">
      <c r="A27" s="813"/>
      <c r="B27" s="1252" t="s">
        <v>704</v>
      </c>
      <c r="C27" s="1253" t="s">
        <v>248</v>
      </c>
      <c r="D27" s="1254"/>
      <c r="E27" s="1254"/>
      <c r="F27" s="1254">
        <v>0</v>
      </c>
      <c r="G27" s="1254">
        <v>0</v>
      </c>
      <c r="H27" s="1254">
        <v>34061.003159179003</v>
      </c>
      <c r="I27" s="814"/>
    </row>
    <row r="28" spans="1:22" ht="31.5" customHeight="1">
      <c r="A28" s="813"/>
      <c r="B28" s="1258"/>
      <c r="C28" s="1253" t="s">
        <v>735</v>
      </c>
      <c r="D28" s="1254"/>
      <c r="E28" s="1254"/>
      <c r="F28" s="1254">
        <v>6770.7525093689001</v>
      </c>
      <c r="G28" s="1254">
        <v>6770.7525093689001</v>
      </c>
      <c r="H28" s="1254">
        <v>17910.312104775825</v>
      </c>
      <c r="I28" s="814"/>
    </row>
    <row r="29" spans="1:22" s="820" customFormat="1" ht="31.5" customHeight="1">
      <c r="A29" s="818"/>
      <c r="B29" s="1255" t="s">
        <v>634</v>
      </c>
      <c r="C29" s="1256"/>
      <c r="D29" s="1257"/>
      <c r="E29" s="1257"/>
      <c r="F29" s="1257">
        <v>6770.7525093689001</v>
      </c>
      <c r="G29" s="1257">
        <v>6770.7525093689001</v>
      </c>
      <c r="H29" s="1257">
        <v>51971.315263954828</v>
      </c>
      <c r="I29" s="821"/>
    </row>
    <row r="30" spans="1:22" ht="31.5" customHeight="1">
      <c r="A30" s="813"/>
      <c r="B30" s="1259"/>
      <c r="C30" s="1260"/>
      <c r="D30" s="1261"/>
      <c r="E30" s="1260"/>
      <c r="F30" s="1260"/>
      <c r="G30" s="1260"/>
      <c r="H30" s="1260"/>
      <c r="I30" s="813"/>
      <c r="J30" s="813"/>
      <c r="K30" s="813"/>
      <c r="L30" s="813"/>
      <c r="M30" s="813"/>
      <c r="N30" s="813"/>
      <c r="O30" s="813"/>
      <c r="P30" s="813"/>
      <c r="Q30" s="813"/>
      <c r="R30" s="813"/>
      <c r="S30" s="813"/>
      <c r="T30" s="813"/>
      <c r="U30" s="813"/>
      <c r="V30" s="813"/>
    </row>
    <row r="31" spans="1:22" ht="31.5" customHeight="1">
      <c r="A31" s="813"/>
      <c r="B31" s="1262" t="s">
        <v>560</v>
      </c>
      <c r="C31" s="1263"/>
      <c r="D31" s="1264">
        <v>2086315.4113242324</v>
      </c>
      <c r="E31" s="1264">
        <v>1724897.67</v>
      </c>
      <c r="F31" s="1264">
        <v>188174.90867576771</v>
      </c>
      <c r="G31" s="1264">
        <v>3999387.99</v>
      </c>
      <c r="H31" s="1264">
        <v>24415332.510000002</v>
      </c>
      <c r="I31" s="813"/>
      <c r="J31" s="813"/>
      <c r="K31" s="813"/>
      <c r="L31" s="813"/>
      <c r="M31" s="813"/>
      <c r="N31" s="813"/>
      <c r="O31" s="813"/>
      <c r="P31" s="813"/>
      <c r="Q31" s="813"/>
      <c r="R31" s="813"/>
      <c r="S31" s="813"/>
      <c r="T31" s="813"/>
      <c r="U31" s="813"/>
      <c r="V31" s="813"/>
    </row>
    <row r="32" spans="1:22" s="820" customFormat="1" ht="31.5" customHeight="1">
      <c r="A32" s="818"/>
      <c r="B32" s="1265" t="s">
        <v>373</v>
      </c>
      <c r="C32" s="1266"/>
      <c r="D32" s="1267"/>
      <c r="E32" s="1267"/>
      <c r="F32" s="1268"/>
      <c r="G32" s="1269">
        <v>0</v>
      </c>
      <c r="H32" s="1269">
        <v>12953.248</v>
      </c>
      <c r="I32" s="818"/>
      <c r="J32" s="818"/>
      <c r="K32" s="818"/>
      <c r="L32" s="818"/>
      <c r="M32" s="818"/>
      <c r="N32" s="818"/>
      <c r="O32" s="818"/>
      <c r="P32" s="818"/>
      <c r="Q32" s="818"/>
      <c r="R32" s="818"/>
      <c r="S32" s="818"/>
      <c r="T32" s="818"/>
      <c r="U32" s="818"/>
      <c r="V32" s="818"/>
    </row>
    <row r="33" spans="1:22" ht="31.5" customHeight="1">
      <c r="A33" s="813"/>
      <c r="B33" s="1270" t="s">
        <v>372</v>
      </c>
      <c r="C33" s="1271"/>
      <c r="D33" s="1272"/>
      <c r="E33" s="1272"/>
      <c r="F33" s="1273"/>
      <c r="G33" s="1269">
        <v>0</v>
      </c>
      <c r="H33" s="1269">
        <v>0</v>
      </c>
      <c r="I33" s="813"/>
      <c r="J33" s="813"/>
      <c r="K33" s="813"/>
      <c r="L33" s="813"/>
      <c r="M33" s="813"/>
      <c r="N33" s="813"/>
      <c r="O33" s="813"/>
      <c r="P33" s="813"/>
      <c r="Q33" s="813"/>
      <c r="R33" s="813"/>
      <c r="S33" s="813"/>
      <c r="T33" s="813"/>
      <c r="U33" s="813"/>
      <c r="V33" s="813"/>
    </row>
    <row r="34" spans="1:22" s="820" customFormat="1" ht="31.5" customHeight="1">
      <c r="A34" s="818"/>
      <c r="B34" s="1274"/>
      <c r="C34" s="1274"/>
      <c r="D34" s="1275"/>
      <c r="E34" s="1275"/>
      <c r="F34" s="1275"/>
      <c r="G34" s="1275"/>
      <c r="H34" s="1275"/>
      <c r="I34" s="818"/>
      <c r="J34" s="818"/>
      <c r="K34" s="818"/>
      <c r="L34" s="818"/>
      <c r="M34" s="818"/>
      <c r="N34" s="818"/>
      <c r="O34" s="818"/>
      <c r="P34" s="818"/>
      <c r="Q34" s="818"/>
      <c r="R34" s="818"/>
      <c r="S34" s="818"/>
      <c r="T34" s="818"/>
      <c r="U34" s="818"/>
      <c r="V34" s="818"/>
    </row>
    <row r="35" spans="1:22" ht="31.5" customHeight="1">
      <c r="A35" s="813"/>
      <c r="B35" s="1274" t="s">
        <v>561</v>
      </c>
      <c r="C35" s="1259"/>
      <c r="D35" s="1260"/>
      <c r="E35" s="1260"/>
      <c r="F35" s="1260"/>
      <c r="G35" s="1260"/>
      <c r="H35" s="1260"/>
      <c r="I35" s="813"/>
      <c r="J35" s="813"/>
      <c r="K35" s="813"/>
      <c r="L35" s="813"/>
      <c r="M35" s="813"/>
      <c r="N35" s="813"/>
      <c r="O35" s="813"/>
      <c r="P35" s="813"/>
      <c r="Q35" s="813"/>
      <c r="R35" s="813"/>
      <c r="S35" s="813"/>
      <c r="T35" s="813"/>
      <c r="U35" s="813"/>
      <c r="V35" s="813"/>
    </row>
    <row r="36" spans="1:22" s="820" customFormat="1" ht="31.5" customHeight="1">
      <c r="A36" s="818"/>
      <c r="B36" s="1262" t="s">
        <v>560</v>
      </c>
      <c r="C36" s="1263"/>
      <c r="D36" s="1264">
        <v>1526439.8405758999</v>
      </c>
      <c r="E36" s="1264">
        <v>2161587.4210510999</v>
      </c>
      <c r="F36" s="1264">
        <v>174141.69039080001</v>
      </c>
      <c r="G36" s="1264">
        <v>3862168.9520178</v>
      </c>
      <c r="H36" s="1264">
        <v>23958548.780000001</v>
      </c>
      <c r="I36" s="818"/>
      <c r="J36" s="818"/>
      <c r="K36" s="818"/>
      <c r="L36" s="818"/>
      <c r="M36" s="818"/>
      <c r="N36" s="818"/>
      <c r="O36" s="818"/>
      <c r="P36" s="818"/>
      <c r="Q36" s="818"/>
      <c r="R36" s="818"/>
      <c r="S36" s="818"/>
      <c r="T36" s="818"/>
      <c r="U36" s="818"/>
      <c r="V36" s="818"/>
    </row>
    <row r="37" spans="1:22" ht="31.5" customHeight="1">
      <c r="A37" s="813"/>
      <c r="B37" s="1265" t="s">
        <v>373</v>
      </c>
      <c r="C37" s="1266"/>
      <c r="D37" s="1267"/>
      <c r="E37" s="1267"/>
      <c r="F37" s="1276"/>
      <c r="G37" s="1269">
        <v>10233.45707</v>
      </c>
      <c r="H37" s="1269">
        <v>12827.916999999999</v>
      </c>
      <c r="I37" s="813"/>
      <c r="J37" s="813"/>
      <c r="K37" s="813"/>
      <c r="L37" s="813"/>
      <c r="M37" s="813"/>
      <c r="N37" s="813"/>
      <c r="O37" s="813"/>
      <c r="P37" s="813"/>
      <c r="Q37" s="813"/>
      <c r="R37" s="813"/>
      <c r="S37" s="813"/>
      <c r="T37" s="813"/>
      <c r="U37" s="813"/>
      <c r="V37" s="813"/>
    </row>
    <row r="38" spans="1:22" s="820" customFormat="1" ht="31.5" customHeight="1">
      <c r="A38" s="818"/>
      <c r="B38" s="1270" t="s">
        <v>372</v>
      </c>
      <c r="C38" s="1271"/>
      <c r="D38" s="1272"/>
      <c r="E38" s="1272"/>
      <c r="F38" s="1273"/>
      <c r="G38" s="1269">
        <v>0</v>
      </c>
      <c r="H38" s="1269">
        <v>37881.597000000002</v>
      </c>
      <c r="I38" s="818"/>
      <c r="J38" s="818"/>
      <c r="K38" s="818"/>
      <c r="L38" s="818"/>
      <c r="M38" s="818"/>
      <c r="N38" s="818"/>
      <c r="O38" s="818"/>
      <c r="P38" s="818"/>
      <c r="Q38" s="818"/>
      <c r="R38" s="818"/>
      <c r="S38" s="818"/>
      <c r="T38" s="818"/>
      <c r="U38" s="818"/>
      <c r="V38" s="818"/>
    </row>
    <row r="39" spans="1:22" ht="31.5" customHeight="1">
      <c r="A39" s="813"/>
      <c r="B39" s="813"/>
      <c r="C39" s="813"/>
      <c r="D39" s="813"/>
      <c r="E39" s="813"/>
      <c r="F39" s="813"/>
      <c r="G39" s="813"/>
      <c r="H39" s="813"/>
      <c r="I39" s="813"/>
      <c r="J39" s="813"/>
      <c r="K39" s="813"/>
      <c r="L39" s="813"/>
      <c r="M39" s="813"/>
      <c r="N39" s="813"/>
      <c r="O39" s="813"/>
      <c r="P39" s="813"/>
      <c r="Q39" s="813"/>
      <c r="R39" s="813"/>
      <c r="S39" s="813"/>
      <c r="T39" s="813"/>
      <c r="U39" s="813"/>
      <c r="V39" s="813"/>
    </row>
    <row r="40" spans="1:22" s="815" customFormat="1" ht="54.75" customHeight="1">
      <c r="A40" s="813"/>
      <c r="B40" s="1394" t="s">
        <v>376</v>
      </c>
      <c r="C40" s="1394"/>
      <c r="D40" s="1394"/>
      <c r="E40" s="1394"/>
      <c r="F40" s="1394"/>
      <c r="G40" s="1394"/>
      <c r="H40" s="1394"/>
      <c r="I40" s="813"/>
      <c r="J40" s="813"/>
      <c r="K40" s="813"/>
      <c r="L40" s="813"/>
      <c r="M40" s="813"/>
      <c r="N40" s="813"/>
      <c r="O40" s="813"/>
      <c r="P40" s="813"/>
      <c r="Q40" s="813"/>
      <c r="R40" s="813"/>
      <c r="S40" s="813"/>
      <c r="T40" s="813"/>
      <c r="U40" s="813"/>
      <c r="V40" s="813"/>
    </row>
    <row r="41" spans="1:22" s="815" customFormat="1" ht="31.5" customHeight="1">
      <c r="A41" s="813"/>
      <c r="B41" s="1394" t="s">
        <v>565</v>
      </c>
      <c r="C41" s="1394"/>
      <c r="D41" s="1394"/>
      <c r="E41" s="1394"/>
      <c r="F41" s="1394"/>
      <c r="G41" s="1394"/>
      <c r="H41" s="1394"/>
      <c r="I41" s="813"/>
      <c r="J41" s="813"/>
      <c r="K41" s="813"/>
      <c r="L41" s="813"/>
      <c r="M41" s="813"/>
      <c r="N41" s="813"/>
      <c r="O41" s="813"/>
      <c r="P41" s="813"/>
      <c r="Q41" s="813"/>
      <c r="R41" s="813"/>
      <c r="S41" s="813"/>
      <c r="T41" s="813"/>
      <c r="U41" s="813"/>
      <c r="V41" s="813"/>
    </row>
    <row r="42" spans="1:22" s="822" customFormat="1" ht="31.5" customHeight="1">
      <c r="A42" s="818"/>
      <c r="B42" s="1394" t="s">
        <v>562</v>
      </c>
      <c r="C42" s="1394"/>
      <c r="D42" s="1394"/>
      <c r="E42" s="1394"/>
      <c r="F42" s="1394"/>
      <c r="G42" s="1394"/>
      <c r="H42" s="1394"/>
      <c r="I42" s="818"/>
      <c r="J42" s="818"/>
      <c r="K42" s="818"/>
      <c r="L42" s="818"/>
      <c r="M42" s="818"/>
      <c r="N42" s="818"/>
      <c r="O42" s="818"/>
      <c r="P42" s="818"/>
      <c r="Q42" s="818"/>
      <c r="R42" s="818"/>
      <c r="S42" s="818"/>
      <c r="T42" s="818"/>
      <c r="U42" s="818"/>
      <c r="V42" s="818"/>
    </row>
    <row r="43" spans="1:22" s="815" customFormat="1" ht="31.5" customHeight="1">
      <c r="A43" s="813"/>
      <c r="B43" s="1394" t="s">
        <v>563</v>
      </c>
      <c r="C43" s="1394"/>
      <c r="D43" s="1394"/>
      <c r="E43" s="1394"/>
      <c r="F43" s="1394"/>
      <c r="G43" s="1394"/>
      <c r="H43" s="1394"/>
      <c r="I43" s="813"/>
      <c r="J43" s="813"/>
      <c r="K43" s="813"/>
      <c r="L43" s="813"/>
      <c r="M43" s="813"/>
      <c r="N43" s="813"/>
      <c r="O43" s="813"/>
      <c r="P43" s="813"/>
      <c r="Q43" s="813"/>
      <c r="R43" s="813"/>
      <c r="S43" s="813"/>
      <c r="T43" s="813"/>
      <c r="U43" s="813"/>
      <c r="V43" s="813"/>
    </row>
    <row r="44" spans="1:22" s="822" customFormat="1" ht="31.5" customHeight="1">
      <c r="A44" s="818"/>
      <c r="B44" s="1394" t="s">
        <v>564</v>
      </c>
      <c r="C44" s="1394"/>
      <c r="D44" s="1394"/>
      <c r="E44" s="1394"/>
      <c r="F44" s="1394"/>
      <c r="G44" s="1394"/>
      <c r="H44" s="1394"/>
      <c r="I44" s="818"/>
      <c r="J44" s="818"/>
      <c r="K44" s="818"/>
      <c r="L44" s="818"/>
      <c r="M44" s="818"/>
      <c r="N44" s="818"/>
      <c r="O44" s="818"/>
      <c r="P44" s="818"/>
      <c r="Q44" s="818"/>
      <c r="R44" s="818"/>
      <c r="S44" s="818"/>
      <c r="T44" s="818"/>
      <c r="U44" s="818"/>
      <c r="V44" s="818"/>
    </row>
    <row r="45" spans="1:22" s="815" customFormat="1" ht="31.5" customHeight="1">
      <c r="A45" s="813"/>
      <c r="B45" s="1394" t="s">
        <v>566</v>
      </c>
      <c r="C45" s="1394"/>
      <c r="D45" s="1394"/>
      <c r="E45" s="1394"/>
      <c r="F45" s="1394"/>
      <c r="G45" s="1394"/>
      <c r="H45" s="1394"/>
      <c r="I45" s="813"/>
      <c r="J45" s="813"/>
      <c r="K45" s="813"/>
      <c r="L45" s="813"/>
      <c r="M45" s="813"/>
      <c r="N45" s="813"/>
      <c r="O45" s="813"/>
      <c r="P45" s="813"/>
      <c r="Q45" s="813"/>
      <c r="R45" s="813"/>
      <c r="S45" s="813"/>
      <c r="T45" s="813"/>
      <c r="U45" s="813"/>
      <c r="V45" s="813"/>
    </row>
    <row r="46" spans="1:22" s="822" customFormat="1" ht="31.5" customHeight="1">
      <c r="A46" s="818"/>
      <c r="B46" s="1394" t="s">
        <v>567</v>
      </c>
      <c r="C46" s="1394"/>
      <c r="D46" s="1394"/>
      <c r="E46" s="1394"/>
      <c r="F46" s="1394"/>
      <c r="G46" s="1394"/>
      <c r="H46" s="1394"/>
      <c r="I46" s="818"/>
      <c r="J46" s="818"/>
      <c r="K46" s="818"/>
      <c r="L46" s="818"/>
      <c r="M46" s="818"/>
      <c r="N46" s="818"/>
      <c r="O46" s="818"/>
      <c r="P46" s="818"/>
      <c r="Q46" s="818"/>
      <c r="R46" s="818"/>
      <c r="S46" s="818"/>
      <c r="T46" s="818"/>
      <c r="U46" s="818"/>
      <c r="V46" s="818"/>
    </row>
    <row r="47" spans="1:22" s="815" customFormat="1" ht="31.5" customHeight="1">
      <c r="A47" s="813"/>
      <c r="B47" s="1394" t="s">
        <v>740</v>
      </c>
      <c r="C47" s="1394"/>
      <c r="D47" s="1394"/>
      <c r="E47" s="1394"/>
      <c r="F47" s="1394"/>
      <c r="G47" s="1394"/>
      <c r="H47" s="1394"/>
      <c r="I47" s="813"/>
      <c r="J47" s="813"/>
      <c r="K47" s="813"/>
      <c r="L47" s="813"/>
      <c r="M47" s="813"/>
      <c r="N47" s="813"/>
      <c r="O47" s="813"/>
      <c r="P47" s="813"/>
      <c r="Q47" s="813"/>
      <c r="R47" s="813"/>
      <c r="S47" s="813"/>
      <c r="T47" s="813"/>
      <c r="U47" s="813"/>
      <c r="V47" s="813"/>
    </row>
    <row r="48" spans="1:22" s="815" customFormat="1" ht="31.5" customHeight="1">
      <c r="A48" s="813"/>
      <c r="B48" s="1394" t="s">
        <v>739</v>
      </c>
      <c r="C48" s="1394"/>
      <c r="D48" s="1394"/>
      <c r="E48" s="1394"/>
      <c r="F48" s="1394"/>
      <c r="G48" s="1394"/>
      <c r="H48" s="1394"/>
      <c r="I48" s="813"/>
      <c r="J48" s="813"/>
      <c r="K48" s="813"/>
      <c r="L48" s="813"/>
      <c r="M48" s="813"/>
      <c r="N48" s="813"/>
      <c r="O48" s="813"/>
      <c r="P48" s="813"/>
      <c r="Q48" s="813"/>
      <c r="R48" s="813"/>
      <c r="S48" s="813"/>
      <c r="T48" s="813"/>
      <c r="U48" s="813"/>
      <c r="V48" s="813"/>
    </row>
    <row r="49" spans="1:22" s="815" customFormat="1" ht="31.5" customHeight="1">
      <c r="A49" s="813"/>
      <c r="B49" s="1394" t="s">
        <v>742</v>
      </c>
      <c r="C49" s="1394"/>
      <c r="D49" s="1394"/>
      <c r="E49" s="1394"/>
      <c r="F49" s="1394"/>
      <c r="G49" s="1394"/>
      <c r="H49" s="1394"/>
      <c r="I49" s="813"/>
      <c r="J49" s="813"/>
      <c r="K49" s="813"/>
      <c r="L49" s="813"/>
      <c r="M49" s="813"/>
      <c r="N49" s="813"/>
      <c r="O49" s="813"/>
      <c r="P49" s="813"/>
      <c r="Q49" s="813"/>
      <c r="R49" s="813"/>
      <c r="S49" s="813"/>
      <c r="T49" s="813"/>
      <c r="U49" s="813"/>
      <c r="V49" s="813"/>
    </row>
    <row r="50" spans="1:22" s="815" customFormat="1" ht="31.5" customHeight="1">
      <c r="A50" s="813"/>
      <c r="B50" s="824"/>
      <c r="C50" s="824"/>
      <c r="D50" s="824"/>
      <c r="E50" s="824"/>
      <c r="F50" s="824"/>
      <c r="G50" s="824"/>
      <c r="H50" s="825"/>
      <c r="I50" s="813"/>
      <c r="J50" s="813"/>
      <c r="K50" s="813"/>
      <c r="L50" s="813"/>
      <c r="M50" s="813"/>
      <c r="N50" s="813"/>
      <c r="O50" s="813"/>
      <c r="P50" s="813"/>
      <c r="Q50" s="813"/>
      <c r="R50" s="813"/>
      <c r="S50" s="813"/>
      <c r="T50" s="813"/>
      <c r="U50" s="813"/>
      <c r="V50" s="813"/>
    </row>
    <row r="51" spans="1:22" s="815" customFormat="1" ht="31.5" customHeight="1">
      <c r="A51" s="244"/>
      <c r="B51" s="826"/>
      <c r="C51" s="826"/>
      <c r="D51" s="826"/>
      <c r="E51" s="826"/>
      <c r="F51" s="826"/>
      <c r="G51" s="826"/>
      <c r="H51" s="827"/>
      <c r="I51" s="244"/>
      <c r="J51" s="244"/>
      <c r="K51" s="244"/>
      <c r="L51" s="244"/>
      <c r="M51" s="244"/>
      <c r="N51" s="244"/>
      <c r="O51" s="244"/>
      <c r="P51" s="244"/>
      <c r="Q51" s="244"/>
      <c r="R51" s="244"/>
      <c r="S51" s="244"/>
      <c r="T51" s="244"/>
      <c r="U51" s="244"/>
      <c r="V51" s="244"/>
    </row>
    <row r="52" spans="1:22" s="815" customFormat="1" ht="31.5" customHeight="1">
      <c r="A52" s="244"/>
      <c r="B52" s="823"/>
      <c r="C52" s="823"/>
      <c r="D52" s="823"/>
      <c r="E52" s="823"/>
      <c r="F52" s="823"/>
      <c r="G52" s="823"/>
      <c r="H52" s="244"/>
      <c r="I52" s="244"/>
      <c r="J52" s="244"/>
      <c r="K52" s="244"/>
      <c r="L52" s="244"/>
      <c r="M52" s="244"/>
      <c r="N52" s="244"/>
      <c r="O52" s="244"/>
      <c r="P52" s="244"/>
      <c r="Q52" s="244"/>
      <c r="R52" s="244"/>
      <c r="S52" s="244"/>
      <c r="T52" s="244"/>
      <c r="U52" s="244"/>
      <c r="V52" s="244"/>
    </row>
    <row r="53" spans="1:22" s="815" customFormat="1" ht="31.5" customHeight="1">
      <c r="A53" s="244"/>
      <c r="B53" s="244"/>
      <c r="C53" s="244"/>
      <c r="D53" s="244"/>
      <c r="E53" s="244"/>
      <c r="F53" s="244"/>
      <c r="G53" s="244"/>
      <c r="H53" s="244"/>
      <c r="I53" s="244"/>
      <c r="J53" s="244"/>
      <c r="K53" s="244"/>
      <c r="L53" s="244"/>
      <c r="M53" s="244"/>
      <c r="N53" s="244"/>
      <c r="O53" s="244"/>
      <c r="P53" s="244"/>
      <c r="Q53" s="244"/>
      <c r="R53" s="244"/>
      <c r="S53" s="244"/>
      <c r="T53" s="244"/>
      <c r="U53" s="244"/>
      <c r="V53" s="244"/>
    </row>
    <row r="54" spans="1:22" s="815" customFormat="1" ht="31.5" customHeight="1">
      <c r="A54" s="244"/>
      <c r="B54" s="244"/>
      <c r="C54" s="244"/>
      <c r="D54" s="244"/>
      <c r="E54" s="244"/>
      <c r="F54" s="244"/>
      <c r="G54" s="244"/>
      <c r="H54" s="244"/>
      <c r="I54" s="244"/>
      <c r="J54" s="244"/>
      <c r="K54" s="244"/>
      <c r="L54" s="244"/>
      <c r="M54" s="244"/>
      <c r="N54" s="244"/>
      <c r="O54" s="244"/>
      <c r="P54" s="244"/>
      <c r="Q54" s="244"/>
      <c r="R54" s="244"/>
      <c r="S54" s="244"/>
      <c r="T54" s="244"/>
      <c r="U54" s="244"/>
      <c r="V54" s="244"/>
    </row>
    <row r="55" spans="1:22" s="815" customFormat="1" ht="31.5" customHeight="1">
      <c r="A55" s="244"/>
      <c r="B55" s="244"/>
      <c r="C55" s="244"/>
      <c r="D55" s="244"/>
      <c r="E55" s="244"/>
      <c r="F55" s="244"/>
      <c r="G55" s="244"/>
      <c r="H55" s="244"/>
      <c r="I55" s="244"/>
      <c r="J55" s="244"/>
      <c r="K55" s="244"/>
      <c r="L55" s="244"/>
      <c r="M55" s="244"/>
      <c r="N55" s="244"/>
      <c r="O55" s="244"/>
      <c r="P55" s="244"/>
      <c r="Q55" s="244"/>
      <c r="R55" s="244"/>
      <c r="S55" s="244"/>
      <c r="T55" s="244"/>
      <c r="U55" s="244"/>
      <c r="V55" s="244"/>
    </row>
    <row r="56" spans="1:22" s="815" customFormat="1" ht="31.5" customHeight="1">
      <c r="A56" s="244"/>
      <c r="B56" s="244"/>
      <c r="C56" s="244"/>
      <c r="D56" s="244"/>
      <c r="E56" s="244"/>
      <c r="F56" s="244"/>
      <c r="G56" s="244"/>
      <c r="H56" s="244"/>
      <c r="I56" s="244"/>
      <c r="J56" s="244"/>
      <c r="K56" s="244"/>
      <c r="L56" s="244"/>
      <c r="M56" s="244"/>
      <c r="N56" s="244"/>
      <c r="O56" s="244"/>
      <c r="P56" s="244"/>
      <c r="Q56" s="244"/>
      <c r="R56" s="244"/>
      <c r="S56" s="244"/>
      <c r="T56" s="244"/>
      <c r="U56" s="244"/>
      <c r="V56" s="244"/>
    </row>
    <row r="57" spans="1:22" s="815" customFormat="1" ht="31.5" customHeight="1">
      <c r="A57" s="244"/>
      <c r="B57" s="244"/>
      <c r="C57" s="244"/>
      <c r="D57" s="244"/>
      <c r="E57" s="244"/>
      <c r="F57" s="244"/>
      <c r="G57" s="244"/>
      <c r="H57" s="244"/>
      <c r="I57" s="244"/>
      <c r="J57" s="244"/>
      <c r="K57" s="244"/>
      <c r="L57" s="244"/>
      <c r="M57" s="244"/>
      <c r="N57" s="244"/>
      <c r="O57" s="244"/>
      <c r="P57" s="244"/>
      <c r="Q57" s="244"/>
      <c r="R57" s="244"/>
      <c r="S57" s="244"/>
      <c r="T57" s="244"/>
      <c r="U57" s="244"/>
      <c r="V57" s="244"/>
    </row>
    <row r="58" spans="1:22" s="815" customFormat="1" ht="31.5" customHeight="1">
      <c r="A58" s="244"/>
      <c r="B58" s="244"/>
      <c r="C58" s="244"/>
      <c r="D58" s="244"/>
      <c r="E58" s="244"/>
      <c r="F58" s="244"/>
      <c r="G58" s="244"/>
      <c r="H58" s="244"/>
      <c r="I58" s="244"/>
      <c r="J58" s="244"/>
      <c r="K58" s="244"/>
      <c r="L58" s="244"/>
      <c r="M58" s="244"/>
      <c r="N58" s="244"/>
      <c r="O58" s="244"/>
      <c r="P58" s="244"/>
      <c r="Q58" s="244"/>
      <c r="R58" s="244"/>
      <c r="S58" s="244"/>
      <c r="T58" s="244"/>
      <c r="U58" s="244"/>
      <c r="V58" s="244"/>
    </row>
    <row r="59" spans="1:22" s="822" customFormat="1" ht="31.5" customHeight="1">
      <c r="A59" s="820"/>
      <c r="B59" s="820"/>
      <c r="C59" s="820"/>
      <c r="D59" s="820"/>
      <c r="E59" s="820"/>
      <c r="F59" s="820"/>
      <c r="G59" s="820"/>
      <c r="H59" s="820"/>
      <c r="I59" s="820"/>
      <c r="J59" s="820"/>
      <c r="K59" s="820"/>
      <c r="L59" s="820"/>
      <c r="M59" s="820"/>
      <c r="N59" s="820"/>
      <c r="O59" s="820"/>
      <c r="P59" s="820"/>
      <c r="Q59" s="820"/>
      <c r="R59" s="820"/>
      <c r="S59" s="820"/>
      <c r="T59" s="820"/>
      <c r="U59" s="820"/>
      <c r="V59" s="820"/>
    </row>
    <row r="60" spans="1:22" s="815" customFormat="1" ht="31.5" customHeight="1">
      <c r="A60" s="244"/>
      <c r="B60" s="244"/>
      <c r="C60" s="244"/>
      <c r="D60" s="244"/>
      <c r="E60" s="244"/>
      <c r="F60" s="244"/>
      <c r="G60" s="244"/>
      <c r="H60" s="244"/>
      <c r="I60" s="244"/>
      <c r="J60" s="244"/>
      <c r="K60" s="244"/>
      <c r="L60" s="244"/>
      <c r="M60" s="244"/>
      <c r="N60" s="244"/>
      <c r="O60" s="244"/>
      <c r="P60" s="244"/>
      <c r="Q60" s="244"/>
      <c r="R60" s="244"/>
      <c r="S60" s="244"/>
      <c r="T60" s="244"/>
      <c r="U60" s="244"/>
      <c r="V60" s="244"/>
    </row>
    <row r="61" spans="1:22" s="822" customFormat="1" ht="31.5" customHeight="1">
      <c r="A61" s="820"/>
      <c r="B61" s="820"/>
      <c r="C61" s="820"/>
      <c r="D61" s="820"/>
      <c r="E61" s="820"/>
      <c r="F61" s="820"/>
      <c r="G61" s="820"/>
      <c r="H61" s="820"/>
      <c r="I61" s="820"/>
      <c r="J61" s="820"/>
      <c r="K61" s="820"/>
      <c r="L61" s="820"/>
      <c r="M61" s="820"/>
      <c r="N61" s="820"/>
      <c r="O61" s="820"/>
      <c r="P61" s="820"/>
      <c r="Q61" s="820"/>
      <c r="R61" s="820"/>
      <c r="S61" s="820"/>
      <c r="T61" s="820"/>
      <c r="U61" s="820"/>
      <c r="V61" s="820"/>
    </row>
    <row r="62" spans="1:22" s="815" customFormat="1" ht="11.25" customHeight="1">
      <c r="A62" s="244"/>
      <c r="B62" s="244"/>
      <c r="C62" s="244"/>
      <c r="D62" s="244"/>
      <c r="E62" s="244"/>
      <c r="F62" s="244"/>
      <c r="G62" s="244"/>
      <c r="H62" s="244"/>
      <c r="I62" s="244"/>
      <c r="J62" s="244"/>
      <c r="K62" s="244"/>
      <c r="L62" s="244"/>
      <c r="M62" s="244"/>
      <c r="N62" s="244"/>
      <c r="O62" s="244"/>
      <c r="P62" s="244"/>
      <c r="Q62" s="244"/>
      <c r="R62" s="244"/>
      <c r="S62" s="244"/>
      <c r="T62" s="244"/>
      <c r="U62" s="244"/>
      <c r="V62" s="244"/>
    </row>
    <row r="63" spans="1:22" s="815" customFormat="1">
      <c r="A63" s="244"/>
      <c r="B63" s="244"/>
      <c r="C63" s="244"/>
      <c r="D63" s="244"/>
      <c r="E63" s="244"/>
      <c r="F63" s="244"/>
      <c r="G63" s="244"/>
      <c r="H63" s="244"/>
      <c r="I63" s="244"/>
      <c r="J63" s="244"/>
      <c r="K63" s="244"/>
      <c r="L63" s="244"/>
      <c r="M63" s="244"/>
      <c r="N63" s="244"/>
      <c r="O63" s="244"/>
      <c r="P63" s="244"/>
      <c r="Q63" s="244"/>
      <c r="R63" s="244"/>
      <c r="S63" s="244"/>
      <c r="T63" s="244"/>
      <c r="U63" s="244"/>
      <c r="V63" s="244"/>
    </row>
    <row r="64" spans="1:22" s="815" customFormat="1">
      <c r="A64" s="244"/>
      <c r="B64" s="244"/>
      <c r="C64" s="244"/>
      <c r="D64" s="244"/>
      <c r="E64" s="244"/>
      <c r="F64" s="244"/>
      <c r="G64" s="244"/>
      <c r="H64" s="244"/>
      <c r="I64" s="244"/>
      <c r="J64" s="244"/>
      <c r="K64" s="244"/>
      <c r="L64" s="244"/>
      <c r="M64" s="244"/>
      <c r="N64" s="244"/>
      <c r="O64" s="244"/>
      <c r="P64" s="244"/>
      <c r="Q64" s="244"/>
      <c r="R64" s="244"/>
      <c r="S64" s="244"/>
      <c r="T64" s="244"/>
      <c r="U64" s="244"/>
      <c r="V64" s="244"/>
    </row>
    <row r="65" spans="1:22" s="815" customFormat="1">
      <c r="A65" s="244"/>
      <c r="B65" s="244"/>
      <c r="C65" s="244"/>
      <c r="D65" s="244"/>
      <c r="E65" s="244"/>
      <c r="F65" s="244"/>
      <c r="G65" s="244"/>
      <c r="H65" s="244"/>
      <c r="I65" s="244"/>
      <c r="J65" s="244"/>
      <c r="K65" s="244"/>
      <c r="L65" s="244"/>
      <c r="M65" s="244"/>
      <c r="N65" s="244"/>
      <c r="O65" s="244"/>
      <c r="P65" s="244"/>
      <c r="Q65" s="244"/>
      <c r="R65" s="244"/>
      <c r="S65" s="244"/>
      <c r="T65" s="244"/>
      <c r="U65" s="244"/>
      <c r="V65" s="244"/>
    </row>
    <row r="66" spans="1:22" s="815" customFormat="1">
      <c r="A66" s="244"/>
      <c r="B66" s="244"/>
      <c r="C66" s="244"/>
      <c r="D66" s="244"/>
      <c r="E66" s="244"/>
      <c r="F66" s="244"/>
      <c r="G66" s="244"/>
      <c r="H66" s="244"/>
      <c r="I66" s="244"/>
      <c r="J66" s="244"/>
      <c r="K66" s="244"/>
      <c r="L66" s="244"/>
      <c r="M66" s="244"/>
      <c r="N66" s="244"/>
      <c r="O66" s="244"/>
      <c r="P66" s="244"/>
      <c r="Q66" s="244"/>
      <c r="R66" s="244"/>
      <c r="S66" s="244"/>
      <c r="T66" s="244"/>
      <c r="U66" s="244"/>
      <c r="V66" s="244"/>
    </row>
    <row r="67" spans="1:22" s="815" customFormat="1">
      <c r="A67" s="244"/>
      <c r="B67" s="244"/>
      <c r="C67" s="244"/>
      <c r="D67" s="244"/>
      <c r="E67" s="244"/>
      <c r="F67" s="244"/>
      <c r="G67" s="244"/>
      <c r="H67" s="244"/>
      <c r="I67" s="244"/>
      <c r="J67" s="244"/>
      <c r="K67" s="244"/>
      <c r="L67" s="244"/>
      <c r="M67" s="244"/>
      <c r="N67" s="244"/>
      <c r="O67" s="244"/>
      <c r="P67" s="244"/>
      <c r="Q67" s="244"/>
      <c r="R67" s="244"/>
      <c r="S67" s="244"/>
      <c r="T67" s="244"/>
      <c r="U67" s="244"/>
      <c r="V67" s="244"/>
    </row>
    <row r="68" spans="1:22" s="815" customFormat="1">
      <c r="A68" s="244"/>
      <c r="B68" s="244"/>
      <c r="C68" s="244"/>
      <c r="D68" s="244"/>
      <c r="E68" s="244"/>
      <c r="F68" s="244"/>
      <c r="G68" s="244"/>
      <c r="H68" s="244"/>
      <c r="I68" s="244"/>
      <c r="J68" s="244"/>
      <c r="K68" s="244"/>
      <c r="L68" s="244"/>
      <c r="M68" s="244"/>
      <c r="N68" s="244"/>
      <c r="O68" s="244"/>
      <c r="P68" s="244"/>
      <c r="Q68" s="244"/>
      <c r="R68" s="244"/>
      <c r="S68" s="244"/>
      <c r="T68" s="244"/>
      <c r="U68" s="244"/>
      <c r="V68" s="244"/>
    </row>
    <row r="69" spans="1:22" s="815" customFormat="1">
      <c r="A69" s="244"/>
      <c r="B69" s="244"/>
      <c r="C69" s="244"/>
      <c r="D69" s="244"/>
      <c r="E69" s="244"/>
      <c r="F69" s="244"/>
      <c r="G69" s="244"/>
      <c r="H69" s="244"/>
      <c r="I69" s="244"/>
      <c r="J69" s="244"/>
      <c r="K69" s="244"/>
      <c r="L69" s="244"/>
      <c r="M69" s="244"/>
      <c r="N69" s="244"/>
      <c r="O69" s="244"/>
      <c r="P69" s="244"/>
      <c r="Q69" s="244"/>
      <c r="R69" s="244"/>
      <c r="S69" s="244"/>
      <c r="T69" s="244"/>
      <c r="U69" s="244"/>
      <c r="V69" s="244"/>
    </row>
    <row r="70" spans="1:22" s="815" customFormat="1">
      <c r="A70" s="244"/>
      <c r="B70" s="244"/>
      <c r="C70" s="244"/>
      <c r="D70" s="244"/>
      <c r="E70" s="244"/>
      <c r="F70" s="244"/>
      <c r="G70" s="244"/>
      <c r="H70" s="244"/>
      <c r="I70" s="244"/>
      <c r="J70" s="244"/>
      <c r="K70" s="244"/>
      <c r="L70" s="244"/>
      <c r="M70" s="244"/>
      <c r="N70" s="244"/>
      <c r="O70" s="244"/>
      <c r="P70" s="244"/>
      <c r="Q70" s="244"/>
      <c r="R70" s="244"/>
      <c r="S70" s="244"/>
      <c r="T70" s="244"/>
      <c r="U70" s="244"/>
      <c r="V70" s="244"/>
    </row>
    <row r="71" spans="1:22" s="815" customFormat="1">
      <c r="A71" s="244"/>
      <c r="B71" s="244"/>
      <c r="C71" s="244"/>
      <c r="D71" s="244"/>
      <c r="E71" s="244"/>
      <c r="F71" s="244"/>
      <c r="G71" s="244"/>
      <c r="H71" s="244"/>
      <c r="I71" s="244"/>
      <c r="J71" s="244"/>
      <c r="K71" s="244"/>
      <c r="L71" s="244"/>
      <c r="M71" s="244"/>
      <c r="N71" s="244"/>
      <c r="O71" s="244"/>
      <c r="P71" s="244"/>
      <c r="Q71" s="244"/>
      <c r="R71" s="244"/>
      <c r="S71" s="244"/>
      <c r="T71" s="244"/>
      <c r="U71" s="244"/>
      <c r="V71" s="244"/>
    </row>
    <row r="72" spans="1:22" s="815" customFormat="1">
      <c r="A72" s="244"/>
      <c r="B72" s="244"/>
      <c r="C72" s="244"/>
      <c r="D72" s="244"/>
      <c r="E72" s="244"/>
      <c r="F72" s="244"/>
      <c r="G72" s="244"/>
      <c r="H72" s="244"/>
      <c r="I72" s="244"/>
      <c r="J72" s="244"/>
      <c r="K72" s="244"/>
      <c r="L72" s="244"/>
      <c r="M72" s="244"/>
      <c r="N72" s="244"/>
      <c r="O72" s="244"/>
      <c r="P72" s="244"/>
      <c r="Q72" s="244"/>
      <c r="R72" s="244"/>
      <c r="S72" s="244"/>
      <c r="T72" s="244"/>
      <c r="U72" s="244"/>
      <c r="V72" s="244"/>
    </row>
    <row r="73" spans="1:22" s="815" customFormat="1">
      <c r="A73" s="244"/>
      <c r="B73" s="244"/>
      <c r="C73" s="244"/>
      <c r="D73" s="244"/>
      <c r="E73" s="244"/>
      <c r="F73" s="244"/>
      <c r="G73" s="244"/>
      <c r="H73" s="244"/>
      <c r="I73" s="244"/>
      <c r="J73" s="244"/>
      <c r="K73" s="244"/>
      <c r="L73" s="244"/>
      <c r="M73" s="244"/>
      <c r="N73" s="244"/>
      <c r="O73" s="244"/>
      <c r="P73" s="244"/>
      <c r="Q73" s="244"/>
      <c r="R73" s="244"/>
      <c r="S73" s="244"/>
      <c r="T73" s="244"/>
      <c r="U73" s="244"/>
      <c r="V73" s="244"/>
    </row>
    <row r="74" spans="1:22" s="815" customFormat="1">
      <c r="A74" s="244"/>
      <c r="B74" s="244"/>
      <c r="C74" s="244"/>
      <c r="D74" s="244"/>
      <c r="E74" s="244"/>
      <c r="F74" s="244"/>
      <c r="G74" s="244"/>
      <c r="H74" s="244"/>
      <c r="I74" s="244"/>
      <c r="J74" s="244"/>
      <c r="K74" s="244"/>
      <c r="L74" s="244"/>
      <c r="M74" s="244"/>
      <c r="N74" s="244"/>
      <c r="O74" s="244"/>
      <c r="P74" s="244"/>
      <c r="Q74" s="244"/>
      <c r="R74" s="244"/>
      <c r="S74" s="244"/>
      <c r="T74" s="244"/>
      <c r="U74" s="244"/>
      <c r="V74" s="244"/>
    </row>
    <row r="75" spans="1:22" s="815" customFormat="1">
      <c r="A75" s="244"/>
      <c r="B75" s="244"/>
      <c r="C75" s="244"/>
      <c r="D75" s="244"/>
      <c r="E75" s="244"/>
      <c r="F75" s="244"/>
      <c r="G75" s="244"/>
      <c r="H75" s="244"/>
      <c r="I75" s="244"/>
      <c r="J75" s="244"/>
      <c r="K75" s="244"/>
      <c r="L75" s="244"/>
      <c r="M75" s="244"/>
      <c r="N75" s="244"/>
      <c r="O75" s="244"/>
      <c r="P75" s="244"/>
      <c r="Q75" s="244"/>
      <c r="R75" s="244"/>
      <c r="S75" s="244"/>
      <c r="T75" s="244"/>
      <c r="U75" s="244"/>
      <c r="V75" s="244"/>
    </row>
    <row r="76" spans="1:22" s="815" customFormat="1">
      <c r="A76" s="244"/>
      <c r="B76" s="244"/>
      <c r="C76" s="244"/>
      <c r="D76" s="244"/>
      <c r="E76" s="244"/>
      <c r="F76" s="244"/>
      <c r="G76" s="244"/>
      <c r="H76" s="244"/>
      <c r="I76" s="244"/>
      <c r="J76" s="244"/>
      <c r="K76" s="244"/>
      <c r="L76" s="244"/>
      <c r="M76" s="244"/>
      <c r="N76" s="244"/>
      <c r="O76" s="244"/>
      <c r="P76" s="244"/>
      <c r="Q76" s="244"/>
      <c r="R76" s="244"/>
      <c r="S76" s="244"/>
      <c r="T76" s="244"/>
      <c r="U76" s="244"/>
      <c r="V76" s="244"/>
    </row>
    <row r="77" spans="1:22" s="815" customFormat="1">
      <c r="A77" s="244"/>
      <c r="B77" s="244"/>
      <c r="C77" s="244"/>
      <c r="D77" s="244"/>
      <c r="E77" s="244"/>
      <c r="F77" s="244"/>
      <c r="G77" s="244"/>
      <c r="H77" s="244"/>
      <c r="I77" s="244"/>
      <c r="J77" s="244"/>
      <c r="K77" s="244"/>
      <c r="L77" s="244"/>
      <c r="M77" s="244"/>
      <c r="N77" s="244"/>
      <c r="O77" s="244"/>
      <c r="P77" s="244"/>
      <c r="Q77" s="244"/>
      <c r="R77" s="244"/>
      <c r="S77" s="244"/>
      <c r="T77" s="244"/>
      <c r="U77" s="244"/>
      <c r="V77" s="244"/>
    </row>
    <row r="78" spans="1:22" s="815" customFormat="1">
      <c r="A78" s="244"/>
      <c r="B78" s="244"/>
      <c r="C78" s="244"/>
      <c r="D78" s="244"/>
      <c r="E78" s="244"/>
      <c r="F78" s="244"/>
      <c r="G78" s="244"/>
      <c r="H78" s="244"/>
      <c r="I78" s="244"/>
      <c r="J78" s="244"/>
      <c r="K78" s="244"/>
      <c r="L78" s="244"/>
      <c r="M78" s="244"/>
      <c r="N78" s="244"/>
      <c r="O78" s="244"/>
      <c r="P78" s="244"/>
      <c r="Q78" s="244"/>
      <c r="R78" s="244"/>
      <c r="S78" s="244"/>
      <c r="T78" s="244"/>
      <c r="U78" s="244"/>
      <c r="V78" s="244"/>
    </row>
    <row r="79" spans="1:22" s="815" customFormat="1">
      <c r="A79" s="244"/>
      <c r="B79" s="244"/>
      <c r="C79" s="244"/>
      <c r="D79" s="244"/>
      <c r="E79" s="244"/>
      <c r="F79" s="244"/>
      <c r="G79" s="244"/>
      <c r="H79" s="244"/>
      <c r="I79" s="244"/>
      <c r="J79" s="244"/>
      <c r="K79" s="244"/>
      <c r="L79" s="244"/>
      <c r="M79" s="244"/>
      <c r="N79" s="244"/>
      <c r="O79" s="244"/>
      <c r="P79" s="244"/>
      <c r="Q79" s="244"/>
      <c r="R79" s="244"/>
      <c r="S79" s="244"/>
      <c r="T79" s="244"/>
      <c r="U79" s="244"/>
      <c r="V79" s="244"/>
    </row>
    <row r="80" spans="1:22" s="815" customFormat="1">
      <c r="A80" s="244"/>
      <c r="B80" s="244"/>
      <c r="C80" s="244"/>
      <c r="D80" s="244"/>
      <c r="E80" s="244"/>
      <c r="F80" s="244"/>
      <c r="G80" s="244"/>
      <c r="H80" s="244"/>
      <c r="I80" s="244"/>
      <c r="J80" s="244"/>
      <c r="K80" s="244"/>
      <c r="L80" s="244"/>
      <c r="M80" s="244"/>
      <c r="N80" s="244"/>
      <c r="O80" s="244"/>
      <c r="P80" s="244"/>
      <c r="Q80" s="244"/>
      <c r="R80" s="244"/>
      <c r="S80" s="244"/>
      <c r="T80" s="244"/>
      <c r="U80" s="244"/>
      <c r="V80" s="244"/>
    </row>
    <row r="81" spans="1:22" s="815" customFormat="1">
      <c r="A81" s="244"/>
      <c r="B81" s="244"/>
      <c r="C81" s="244"/>
      <c r="D81" s="244"/>
      <c r="E81" s="244"/>
      <c r="F81" s="244"/>
      <c r="G81" s="244"/>
      <c r="H81" s="244"/>
      <c r="I81" s="244"/>
      <c r="J81" s="244"/>
      <c r="K81" s="244"/>
      <c r="L81" s="244"/>
      <c r="M81" s="244"/>
      <c r="N81" s="244"/>
      <c r="O81" s="244"/>
      <c r="P81" s="244"/>
      <c r="Q81" s="244"/>
      <c r="R81" s="244"/>
      <c r="S81" s="244"/>
      <c r="T81" s="244"/>
      <c r="U81" s="244"/>
      <c r="V81" s="244"/>
    </row>
    <row r="82" spans="1:22" s="815" customFormat="1">
      <c r="A82" s="244"/>
      <c r="B82" s="244"/>
      <c r="C82" s="244"/>
      <c r="D82" s="244"/>
      <c r="E82" s="244"/>
      <c r="F82" s="244"/>
      <c r="G82" s="244"/>
      <c r="H82" s="244"/>
      <c r="I82" s="244"/>
      <c r="J82" s="244"/>
      <c r="K82" s="244"/>
      <c r="L82" s="244"/>
      <c r="M82" s="244"/>
      <c r="N82" s="244"/>
      <c r="O82" s="244"/>
      <c r="P82" s="244"/>
      <c r="Q82" s="244"/>
      <c r="R82" s="244"/>
      <c r="S82" s="244"/>
      <c r="T82" s="244"/>
      <c r="U82" s="244"/>
      <c r="V82" s="244"/>
    </row>
    <row r="83" spans="1:22" s="815" customFormat="1">
      <c r="A83" s="244"/>
      <c r="B83" s="244"/>
      <c r="C83" s="244"/>
      <c r="D83" s="244"/>
      <c r="E83" s="244"/>
      <c r="F83" s="244"/>
      <c r="G83" s="244"/>
      <c r="H83" s="244"/>
      <c r="I83" s="244"/>
      <c r="J83" s="244"/>
      <c r="K83" s="244"/>
    </row>
    <row r="84" spans="1:22" s="815" customFormat="1">
      <c r="A84" s="244"/>
      <c r="B84" s="244"/>
      <c r="C84" s="244"/>
      <c r="D84" s="244"/>
      <c r="E84" s="244"/>
      <c r="F84" s="244"/>
      <c r="G84" s="244"/>
      <c r="H84" s="244"/>
      <c r="I84" s="244"/>
      <c r="J84" s="244"/>
      <c r="K84" s="244"/>
    </row>
    <row r="85" spans="1:22" s="815" customFormat="1">
      <c r="A85" s="244"/>
      <c r="B85" s="244"/>
      <c r="C85" s="244"/>
      <c r="D85" s="244"/>
      <c r="E85" s="244"/>
      <c r="F85" s="244"/>
      <c r="G85" s="244"/>
      <c r="H85" s="244"/>
      <c r="I85" s="244"/>
      <c r="J85" s="244"/>
      <c r="K85" s="244"/>
    </row>
    <row r="86" spans="1:22" s="815" customFormat="1">
      <c r="A86" s="244"/>
      <c r="B86" s="244"/>
      <c r="C86" s="244"/>
      <c r="D86" s="244"/>
      <c r="E86" s="244"/>
      <c r="F86" s="244"/>
      <c r="G86" s="244"/>
      <c r="H86" s="244"/>
      <c r="I86" s="244"/>
      <c r="J86" s="244"/>
      <c r="K86" s="244"/>
    </row>
    <row r="87" spans="1:22" s="815" customFormat="1">
      <c r="A87" s="244"/>
      <c r="B87" s="244"/>
      <c r="C87" s="244"/>
      <c r="D87" s="244"/>
      <c r="E87" s="244"/>
      <c r="F87" s="244"/>
      <c r="G87" s="244"/>
      <c r="H87" s="244"/>
      <c r="I87" s="244"/>
      <c r="J87" s="244"/>
      <c r="K87" s="244"/>
    </row>
    <row r="88" spans="1:22" s="815" customFormat="1">
      <c r="A88" s="244"/>
      <c r="B88" s="244"/>
      <c r="C88" s="244"/>
      <c r="D88" s="244"/>
      <c r="E88" s="244"/>
      <c r="F88" s="244"/>
      <c r="G88" s="244"/>
      <c r="H88" s="244"/>
      <c r="I88" s="244"/>
      <c r="J88" s="244"/>
      <c r="K88" s="244"/>
    </row>
    <row r="89" spans="1:22" s="815" customFormat="1">
      <c r="A89" s="244"/>
      <c r="B89" s="244"/>
      <c r="C89" s="244"/>
      <c r="D89" s="244"/>
      <c r="E89" s="244"/>
      <c r="F89" s="244"/>
      <c r="G89" s="244"/>
      <c r="H89" s="244"/>
      <c r="I89" s="244"/>
      <c r="J89" s="244"/>
      <c r="K89" s="244"/>
    </row>
    <row r="90" spans="1:22" s="815" customFormat="1">
      <c r="A90" s="244"/>
      <c r="B90" s="244"/>
      <c r="C90" s="244"/>
      <c r="D90" s="244"/>
      <c r="E90" s="244"/>
      <c r="F90" s="244"/>
      <c r="G90" s="244"/>
      <c r="H90" s="244"/>
      <c r="I90" s="244"/>
    </row>
    <row r="91" spans="1:22" s="815" customFormat="1">
      <c r="A91" s="244"/>
      <c r="B91" s="244"/>
      <c r="C91" s="244"/>
      <c r="D91" s="244"/>
      <c r="E91" s="244"/>
      <c r="F91" s="244"/>
      <c r="G91" s="244"/>
      <c r="H91" s="244"/>
      <c r="I91" s="244"/>
    </row>
    <row r="92" spans="1:22" s="815" customFormat="1">
      <c r="A92" s="244"/>
      <c r="B92" s="244"/>
      <c r="C92" s="244"/>
      <c r="D92" s="244"/>
      <c r="E92" s="244"/>
      <c r="F92" s="244"/>
      <c r="G92" s="244"/>
      <c r="H92" s="244"/>
      <c r="I92" s="244"/>
    </row>
    <row r="93" spans="1:22" s="815" customFormat="1">
      <c r="A93" s="244"/>
      <c r="B93" s="244"/>
      <c r="C93" s="244"/>
      <c r="D93" s="244"/>
      <c r="E93" s="244"/>
      <c r="F93" s="244"/>
      <c r="G93" s="244"/>
      <c r="H93" s="244"/>
      <c r="I93" s="244"/>
    </row>
    <row r="94" spans="1:22" s="815" customFormat="1">
      <c r="A94" s="244"/>
      <c r="B94" s="244"/>
      <c r="C94" s="244"/>
      <c r="D94" s="244"/>
      <c r="E94" s="244"/>
      <c r="F94" s="244"/>
      <c r="G94" s="244"/>
      <c r="H94" s="244"/>
      <c r="I94" s="244"/>
    </row>
    <row r="95" spans="1:22" s="815" customFormat="1">
      <c r="A95" s="244"/>
      <c r="B95" s="244"/>
      <c r="C95" s="244"/>
      <c r="D95" s="244"/>
      <c r="E95" s="244"/>
      <c r="F95" s="244"/>
      <c r="G95" s="244"/>
      <c r="H95" s="244"/>
      <c r="I95" s="244"/>
    </row>
    <row r="96" spans="1:22" s="815" customFormat="1">
      <c r="A96" s="244"/>
      <c r="B96" s="244"/>
      <c r="C96" s="244"/>
      <c r="D96" s="244"/>
      <c r="E96" s="244"/>
      <c r="F96" s="244"/>
      <c r="G96" s="244"/>
      <c r="H96" s="244"/>
      <c r="I96" s="244"/>
    </row>
    <row r="97" spans="1:9" s="815" customFormat="1">
      <c r="A97" s="244"/>
      <c r="B97" s="244"/>
      <c r="C97" s="244"/>
      <c r="D97" s="244"/>
      <c r="E97" s="244"/>
      <c r="F97" s="244"/>
      <c r="G97" s="244"/>
      <c r="H97" s="244"/>
      <c r="I97" s="244"/>
    </row>
    <row r="98" spans="1:9" s="815" customFormat="1">
      <c r="A98" s="244"/>
      <c r="B98" s="244"/>
      <c r="C98" s="244"/>
      <c r="D98" s="244"/>
      <c r="E98" s="244"/>
      <c r="F98" s="244"/>
      <c r="G98" s="244"/>
      <c r="H98" s="244"/>
      <c r="I98" s="244"/>
    </row>
    <row r="99" spans="1:9" s="815" customFormat="1">
      <c r="A99" s="244"/>
      <c r="B99" s="244"/>
      <c r="C99" s="244"/>
      <c r="D99" s="244"/>
      <c r="E99" s="244"/>
      <c r="F99" s="244"/>
      <c r="G99" s="244"/>
      <c r="H99" s="244"/>
      <c r="I99" s="244"/>
    </row>
    <row r="100" spans="1:9" s="815" customFormat="1">
      <c r="A100" s="244"/>
      <c r="B100" s="244"/>
      <c r="C100" s="244"/>
      <c r="D100" s="244"/>
      <c r="E100" s="244"/>
      <c r="F100" s="244"/>
      <c r="G100" s="244"/>
      <c r="H100" s="244"/>
      <c r="I100" s="244"/>
    </row>
    <row r="101" spans="1:9" s="815" customFormat="1">
      <c r="A101" s="244"/>
      <c r="B101" s="244"/>
      <c r="C101" s="244"/>
      <c r="D101" s="244"/>
      <c r="E101" s="244"/>
      <c r="F101" s="244"/>
      <c r="G101" s="244"/>
      <c r="H101" s="244"/>
      <c r="I101" s="244"/>
    </row>
    <row r="102" spans="1:9" s="815" customFormat="1">
      <c r="A102" s="244"/>
      <c r="B102" s="244"/>
      <c r="C102" s="244"/>
      <c r="D102" s="244"/>
      <c r="E102" s="244"/>
      <c r="F102" s="244"/>
      <c r="G102" s="244"/>
      <c r="H102" s="244"/>
      <c r="I102" s="244"/>
    </row>
    <row r="103" spans="1:9" s="815" customFormat="1">
      <c r="A103" s="244"/>
      <c r="B103" s="244"/>
      <c r="C103" s="244"/>
      <c r="D103" s="244"/>
      <c r="E103" s="244"/>
      <c r="F103" s="244"/>
      <c r="G103" s="244"/>
      <c r="H103" s="244"/>
      <c r="I103" s="244"/>
    </row>
    <row r="104" spans="1:9" s="815" customFormat="1">
      <c r="A104" s="244"/>
      <c r="B104" s="244"/>
      <c r="C104" s="244"/>
      <c r="D104" s="244"/>
      <c r="E104" s="244"/>
      <c r="F104" s="244"/>
      <c r="G104" s="244"/>
      <c r="H104" s="244"/>
      <c r="I104" s="244"/>
    </row>
    <row r="105" spans="1:9" s="815" customFormat="1">
      <c r="A105" s="244"/>
      <c r="B105" s="244"/>
      <c r="C105" s="244"/>
      <c r="D105" s="244"/>
      <c r="E105" s="244"/>
      <c r="F105" s="244"/>
      <c r="G105" s="244"/>
      <c r="H105" s="244"/>
      <c r="I105" s="244"/>
    </row>
    <row r="106" spans="1:9" s="815" customFormat="1">
      <c r="A106" s="244"/>
      <c r="B106" s="244"/>
      <c r="C106" s="244"/>
      <c r="D106" s="244"/>
      <c r="E106" s="244"/>
      <c r="F106" s="244"/>
      <c r="G106" s="244"/>
      <c r="H106" s="244"/>
      <c r="I106" s="244"/>
    </row>
    <row r="107" spans="1:9" s="815" customFormat="1">
      <c r="A107" s="244"/>
      <c r="B107" s="244"/>
      <c r="C107" s="244"/>
      <c r="D107" s="244"/>
      <c r="E107" s="244"/>
      <c r="F107" s="244"/>
      <c r="G107" s="244"/>
      <c r="H107" s="244"/>
      <c r="I107" s="244"/>
    </row>
    <row r="108" spans="1:9" s="815" customFormat="1">
      <c r="A108" s="244"/>
      <c r="B108" s="244"/>
      <c r="C108" s="244"/>
      <c r="D108" s="244"/>
      <c r="E108" s="244"/>
      <c r="F108" s="244"/>
      <c r="G108" s="244"/>
      <c r="H108" s="244"/>
      <c r="I108" s="244"/>
    </row>
    <row r="109" spans="1:9" s="815" customFormat="1">
      <c r="A109" s="244"/>
      <c r="B109" s="244"/>
      <c r="C109" s="244"/>
      <c r="D109" s="244"/>
      <c r="E109" s="244"/>
      <c r="F109" s="244"/>
      <c r="G109" s="244"/>
      <c r="H109" s="244"/>
      <c r="I109" s="244"/>
    </row>
    <row r="110" spans="1:9" s="815" customFormat="1">
      <c r="A110" s="244"/>
      <c r="B110" s="244"/>
      <c r="C110" s="244"/>
      <c r="D110" s="244"/>
      <c r="E110" s="244"/>
      <c r="F110" s="244"/>
      <c r="G110" s="244"/>
      <c r="H110" s="244"/>
      <c r="I110" s="244"/>
    </row>
    <row r="111" spans="1:9" s="815" customFormat="1">
      <c r="A111" s="244"/>
      <c r="B111" s="244"/>
      <c r="C111" s="244"/>
      <c r="D111" s="244"/>
      <c r="E111" s="244"/>
      <c r="F111" s="244"/>
      <c r="G111" s="244"/>
      <c r="H111" s="244"/>
      <c r="I111" s="244"/>
    </row>
    <row r="112" spans="1:9" s="815" customFormat="1">
      <c r="A112" s="244"/>
      <c r="B112" s="244"/>
      <c r="C112" s="244"/>
      <c r="D112" s="244"/>
      <c r="E112" s="244"/>
      <c r="F112" s="244"/>
      <c r="G112" s="244"/>
      <c r="H112" s="244"/>
      <c r="I112" s="244"/>
    </row>
    <row r="113" spans="1:9" s="815" customFormat="1">
      <c r="A113" s="244"/>
      <c r="B113" s="244"/>
      <c r="C113" s="244"/>
      <c r="D113" s="244"/>
      <c r="E113" s="244"/>
      <c r="F113" s="244"/>
      <c r="G113" s="244"/>
      <c r="H113" s="244"/>
      <c r="I113" s="244"/>
    </row>
    <row r="114" spans="1:9" s="815" customFormat="1">
      <c r="A114" s="244"/>
      <c r="B114" s="244"/>
      <c r="C114" s="244"/>
      <c r="D114" s="244"/>
      <c r="E114" s="244"/>
      <c r="F114" s="244"/>
      <c r="G114" s="244"/>
      <c r="H114" s="244"/>
      <c r="I114" s="244"/>
    </row>
    <row r="115" spans="1:9" s="815" customFormat="1">
      <c r="A115" s="244"/>
      <c r="B115" s="244"/>
      <c r="C115" s="244"/>
      <c r="D115" s="244"/>
      <c r="E115" s="244"/>
      <c r="F115" s="244"/>
      <c r="G115" s="244"/>
      <c r="H115" s="244"/>
      <c r="I115" s="244"/>
    </row>
    <row r="116" spans="1:9" s="815" customFormat="1">
      <c r="A116" s="244"/>
      <c r="B116" s="244"/>
      <c r="C116" s="244"/>
      <c r="D116" s="244"/>
      <c r="E116" s="244"/>
      <c r="F116" s="244"/>
      <c r="G116" s="244"/>
      <c r="H116" s="244"/>
      <c r="I116" s="244"/>
    </row>
    <row r="117" spans="1:9" s="815" customFormat="1">
      <c r="A117" s="244"/>
      <c r="B117" s="244"/>
      <c r="C117" s="244"/>
      <c r="D117" s="244"/>
      <c r="E117" s="244"/>
      <c r="F117" s="244"/>
      <c r="G117" s="244"/>
      <c r="H117" s="244"/>
      <c r="I117" s="244"/>
    </row>
    <row r="118" spans="1:9" s="815" customFormat="1">
      <c r="A118" s="244"/>
      <c r="B118" s="244"/>
      <c r="C118" s="244"/>
      <c r="D118" s="244"/>
      <c r="E118" s="244"/>
      <c r="F118" s="244"/>
      <c r="G118" s="244"/>
      <c r="H118" s="244"/>
      <c r="I118" s="244"/>
    </row>
    <row r="119" spans="1:9" s="815" customFormat="1">
      <c r="A119" s="244"/>
      <c r="B119" s="244"/>
      <c r="C119" s="244"/>
      <c r="D119" s="244"/>
      <c r="E119" s="244"/>
      <c r="F119" s="244"/>
      <c r="G119" s="244"/>
      <c r="H119" s="244"/>
      <c r="I119" s="244"/>
    </row>
    <row r="120" spans="1:9" s="815" customFormat="1">
      <c r="A120" s="244"/>
      <c r="B120" s="244"/>
      <c r="C120" s="244"/>
      <c r="D120" s="244"/>
      <c r="E120" s="244"/>
      <c r="F120" s="244"/>
      <c r="G120" s="244"/>
      <c r="H120" s="244"/>
      <c r="I120" s="244"/>
    </row>
    <row r="121" spans="1:9" s="815" customFormat="1">
      <c r="A121" s="244"/>
      <c r="B121" s="244"/>
      <c r="C121" s="244"/>
      <c r="D121" s="244"/>
      <c r="E121" s="244"/>
      <c r="F121" s="244"/>
      <c r="G121" s="244"/>
      <c r="H121" s="244"/>
      <c r="I121" s="244"/>
    </row>
    <row r="122" spans="1:9" s="815" customFormat="1">
      <c r="A122" s="244"/>
      <c r="B122" s="244"/>
      <c r="C122" s="244"/>
      <c r="D122" s="244"/>
      <c r="E122" s="244"/>
      <c r="F122" s="244"/>
      <c r="G122" s="244"/>
      <c r="H122" s="244"/>
      <c r="I122" s="244"/>
    </row>
    <row r="123" spans="1:9" s="815" customFormat="1">
      <c r="A123" s="244"/>
      <c r="B123" s="244"/>
      <c r="C123" s="244"/>
      <c r="D123" s="244"/>
      <c r="E123" s="244"/>
      <c r="F123" s="244"/>
      <c r="G123" s="244"/>
      <c r="H123" s="244"/>
      <c r="I123" s="244"/>
    </row>
    <row r="124" spans="1:9" s="815" customFormat="1">
      <c r="A124" s="244"/>
      <c r="B124" s="244"/>
      <c r="C124" s="244"/>
      <c r="D124" s="244"/>
      <c r="E124" s="244"/>
      <c r="F124" s="244"/>
      <c r="G124" s="244"/>
      <c r="H124" s="244"/>
      <c r="I124" s="244"/>
    </row>
    <row r="125" spans="1:9" s="815" customFormat="1">
      <c r="A125" s="244"/>
      <c r="B125" s="244"/>
      <c r="C125" s="244"/>
      <c r="D125" s="244"/>
      <c r="E125" s="244"/>
      <c r="F125" s="244"/>
      <c r="G125" s="244"/>
      <c r="H125" s="244"/>
      <c r="I125" s="244"/>
    </row>
    <row r="126" spans="1:9" s="815" customFormat="1">
      <c r="A126" s="244"/>
      <c r="B126" s="244"/>
      <c r="C126" s="244"/>
      <c r="D126" s="244"/>
      <c r="E126" s="244"/>
      <c r="F126" s="244"/>
      <c r="G126" s="244"/>
      <c r="H126" s="244"/>
      <c r="I126" s="244"/>
    </row>
    <row r="127" spans="1:9" s="815" customFormat="1">
      <c r="A127" s="244"/>
      <c r="B127" s="244"/>
      <c r="C127" s="244"/>
      <c r="D127" s="244"/>
      <c r="E127" s="244"/>
      <c r="F127" s="244"/>
      <c r="G127" s="244"/>
      <c r="H127" s="244"/>
      <c r="I127" s="244"/>
    </row>
    <row r="128" spans="1:9" s="815" customFormat="1">
      <c r="A128" s="244"/>
      <c r="B128" s="244"/>
      <c r="C128" s="244"/>
      <c r="D128" s="244"/>
      <c r="E128" s="244"/>
      <c r="F128" s="244"/>
      <c r="G128" s="244"/>
      <c r="H128" s="244"/>
      <c r="I128" s="244"/>
    </row>
  </sheetData>
  <mergeCells count="15">
    <mergeCell ref="B45:H45"/>
    <mergeCell ref="B46:H46"/>
    <mergeCell ref="B47:H47"/>
    <mergeCell ref="B48:H48"/>
    <mergeCell ref="B49:H49"/>
    <mergeCell ref="B40:H40"/>
    <mergeCell ref="B41:H41"/>
    <mergeCell ref="B42:H42"/>
    <mergeCell ref="B43:H43"/>
    <mergeCell ref="B44:H44"/>
    <mergeCell ref="B2:B5"/>
    <mergeCell ref="C2:C5"/>
    <mergeCell ref="D2:G2"/>
    <mergeCell ref="D3:F3"/>
    <mergeCell ref="G3:G4"/>
  </mergeCells>
  <pageMargins left="0.51181102362204722" right="0.51181102362204722" top="0.59055118110236227" bottom="0.74803149606299213" header="0.31496062992125984" footer="0.31496062992125984"/>
  <pageSetup paperSize="9" scale="34" orientation="portrait" r:id="rId1"/>
  <headerFooter>
    <oddHeader>&amp;L&amp;"Calibri Light,Regular"&amp;10 &amp;C&amp;"Calibri Light,Regular"&amp;10 &amp;R&amp;"Tahoma,Negrita"&amp;12Informe de la Operación Mensual - Junio 2017
INFSGI-MES-06-2017
07/07/2017
Versión: 01</oddHeader>
    <oddFooter>&amp;L&amp;"Calibri Light,Regular"&amp;10COES SINAC, 2017&amp;C&amp;"Calibri Light,Regular"&amp;10 17&amp;R&amp;"Calibri Light,Regular"&amp;10Dirección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4"/>
  </sheetPr>
  <dimension ref="A1:J86"/>
  <sheetViews>
    <sheetView view="pageBreakPreview" topLeftCell="C1" zoomScale="55" zoomScaleNormal="100" zoomScaleSheetLayoutView="55" zoomScalePageLayoutView="70" workbookViewId="0">
      <selection activeCell="V24" sqref="V24"/>
    </sheetView>
  </sheetViews>
  <sheetFormatPr defaultRowHeight="11.25"/>
  <cols>
    <col min="1" max="1" width="3.6640625" style="197" customWidth="1"/>
    <col min="2" max="2" width="72.83203125" style="197" customWidth="1"/>
    <col min="3" max="3" width="44.5" style="197" customWidth="1"/>
    <col min="4" max="6" width="26.1640625" style="197" customWidth="1"/>
    <col min="7" max="7" width="35.83203125" style="197" bestFit="1" customWidth="1"/>
    <col min="8" max="8" width="8" style="197" customWidth="1"/>
    <col min="9" max="9" width="9.83203125" style="197" customWidth="1"/>
    <col min="10" max="16384" width="9.33203125" style="197"/>
  </cols>
  <sheetData>
    <row r="1" spans="1:9" ht="6.75" customHeight="1">
      <c r="A1" s="194"/>
      <c r="B1" s="195"/>
      <c r="C1" s="195"/>
      <c r="D1" s="195"/>
      <c r="E1" s="195"/>
      <c r="F1" s="195"/>
      <c r="G1" s="195"/>
      <c r="H1" s="196"/>
      <c r="I1" s="196"/>
    </row>
    <row r="2" spans="1:9" ht="20.25" customHeight="1">
      <c r="B2" s="343" t="s">
        <v>619</v>
      </c>
      <c r="C2" s="334"/>
      <c r="D2" s="334"/>
      <c r="E2" s="334"/>
      <c r="F2" s="334"/>
      <c r="G2" s="334"/>
      <c r="H2" s="334"/>
      <c r="I2" s="334"/>
    </row>
    <row r="3" spans="1:9" ht="22.5" customHeight="1">
      <c r="A3" s="340"/>
      <c r="B3" s="1395" t="s">
        <v>270</v>
      </c>
      <c r="C3" s="1395" t="s">
        <v>339</v>
      </c>
      <c r="D3" s="1397" t="s">
        <v>366</v>
      </c>
      <c r="E3" s="1397"/>
      <c r="F3" s="1397"/>
      <c r="G3" s="1397"/>
      <c r="H3" s="216"/>
      <c r="I3" s="203"/>
    </row>
    <row r="4" spans="1:9" ht="22.5" customHeight="1">
      <c r="A4" s="340"/>
      <c r="B4" s="1395"/>
      <c r="C4" s="1395"/>
      <c r="D4" s="859" t="s">
        <v>624</v>
      </c>
      <c r="E4" s="859" t="s">
        <v>625</v>
      </c>
      <c r="F4" s="860" t="s">
        <v>363</v>
      </c>
      <c r="G4" s="861" t="s">
        <v>636</v>
      </c>
      <c r="H4" s="216"/>
      <c r="I4" s="203"/>
    </row>
    <row r="5" spans="1:9" ht="22.5" customHeight="1">
      <c r="A5" s="340"/>
      <c r="B5" s="1395"/>
      <c r="C5" s="1395"/>
      <c r="D5" s="862">
        <f>+'10. MáxDemandaSEIN (1)'!D11</f>
        <v>42907.864583333336</v>
      </c>
      <c r="E5" s="862">
        <f>+'10. MáxDemandaSEIN (1)'!E11</f>
        <v>42543.833333333336</v>
      </c>
      <c r="F5" s="862">
        <f>+'10. MáxDemandaSEIN (1)'!G11</f>
        <v>42801.8125</v>
      </c>
      <c r="G5" s="860" t="s">
        <v>385</v>
      </c>
      <c r="H5" s="216"/>
      <c r="I5" s="203"/>
    </row>
    <row r="6" spans="1:9" ht="22.5" customHeight="1">
      <c r="A6" s="340"/>
      <c r="B6" s="1396"/>
      <c r="C6" s="1395"/>
      <c r="D6" s="863">
        <f>+'10. MáxDemandaSEIN (1)'!D12</f>
        <v>42907.864583333336</v>
      </c>
      <c r="E6" s="863">
        <f>+'10. MáxDemandaSEIN (1)'!E12</f>
        <v>42543.833333333336</v>
      </c>
      <c r="F6" s="863">
        <f>+'10. MáxDemandaSEIN (1)'!G12</f>
        <v>42801.8125</v>
      </c>
      <c r="G6" s="860" t="s">
        <v>365</v>
      </c>
      <c r="H6" s="216"/>
      <c r="I6" s="203"/>
    </row>
    <row r="7" spans="1:9" s="831" customFormat="1" ht="21.75" customHeight="1">
      <c r="A7" s="828"/>
      <c r="B7" s="842" t="s">
        <v>259</v>
      </c>
      <c r="C7" s="843" t="s">
        <v>229</v>
      </c>
      <c r="D7" s="1033">
        <v>14.744210000000001</v>
      </c>
      <c r="E7" s="1034">
        <v>14.91929</v>
      </c>
      <c r="F7" s="1033">
        <v>0</v>
      </c>
      <c r="G7" s="864">
        <f>+IF(E7=0,"",D7/E7-1)</f>
        <v>-1.1735142892188577E-2</v>
      </c>
      <c r="H7" s="829"/>
      <c r="I7" s="830"/>
    </row>
    <row r="8" spans="1:9" s="535" customFormat="1" ht="21.75" customHeight="1">
      <c r="A8" s="832"/>
      <c r="B8" s="844" t="s">
        <v>437</v>
      </c>
      <c r="C8" s="845"/>
      <c r="D8" s="1035">
        <v>14.744210000000001</v>
      </c>
      <c r="E8" s="1035">
        <v>14.91929</v>
      </c>
      <c r="F8" s="1035">
        <v>0</v>
      </c>
      <c r="G8" s="865">
        <f t="shared" ref="G8:G71" si="0">+IF(E8=0,"",D8/E8-1)</f>
        <v>-1.1735142892188577E-2</v>
      </c>
      <c r="H8" s="835"/>
      <c r="I8" s="836"/>
    </row>
    <row r="9" spans="1:9" s="831" customFormat="1" ht="21.75" customHeight="1">
      <c r="A9" s="828"/>
      <c r="B9" s="842" t="s">
        <v>262</v>
      </c>
      <c r="C9" s="843" t="s">
        <v>230</v>
      </c>
      <c r="D9" s="1033">
        <v>0</v>
      </c>
      <c r="E9" s="1034">
        <v>0</v>
      </c>
      <c r="F9" s="1033">
        <v>0</v>
      </c>
      <c r="G9" s="864" t="str">
        <f t="shared" si="0"/>
        <v/>
      </c>
      <c r="H9" s="829"/>
      <c r="I9" s="830"/>
    </row>
    <row r="10" spans="1:9" s="535" customFormat="1" ht="21.75" customHeight="1">
      <c r="A10" s="832"/>
      <c r="B10" s="844" t="s">
        <v>438</v>
      </c>
      <c r="C10" s="845"/>
      <c r="D10" s="1035">
        <v>0</v>
      </c>
      <c r="E10" s="1035">
        <v>0</v>
      </c>
      <c r="F10" s="1035">
        <v>0</v>
      </c>
      <c r="G10" s="865" t="str">
        <f t="shared" si="0"/>
        <v/>
      </c>
      <c r="H10" s="835"/>
      <c r="I10" s="836"/>
    </row>
    <row r="11" spans="1:9" s="831" customFormat="1" ht="21.75" customHeight="1">
      <c r="A11" s="828"/>
      <c r="B11" s="842" t="s">
        <v>66</v>
      </c>
      <c r="C11" s="843" t="s">
        <v>284</v>
      </c>
      <c r="D11" s="1033">
        <v>197.18293</v>
      </c>
      <c r="E11" s="1034">
        <v>152.72465</v>
      </c>
      <c r="F11" s="1033">
        <v>215.91942999999998</v>
      </c>
      <c r="G11" s="864">
        <f t="shared" si="0"/>
        <v>0.29110087991689615</v>
      </c>
      <c r="H11" s="829"/>
      <c r="I11" s="830"/>
    </row>
    <row r="12" spans="1:9" s="535" customFormat="1" ht="21.75" customHeight="1">
      <c r="A12" s="832"/>
      <c r="B12" s="844" t="s">
        <v>285</v>
      </c>
      <c r="C12" s="845"/>
      <c r="D12" s="1035">
        <v>197.18293</v>
      </c>
      <c r="E12" s="1035">
        <v>152.72465</v>
      </c>
      <c r="F12" s="1035">
        <v>215.91942999999998</v>
      </c>
      <c r="G12" s="865">
        <f t="shared" si="0"/>
        <v>0.29110087991689615</v>
      </c>
      <c r="H12" s="835"/>
      <c r="I12" s="836"/>
    </row>
    <row r="13" spans="1:9" s="831" customFormat="1" ht="21.75" customHeight="1">
      <c r="A13" s="651"/>
      <c r="B13" s="842" t="s">
        <v>246</v>
      </c>
      <c r="C13" s="843" t="s">
        <v>247</v>
      </c>
      <c r="D13" s="1033">
        <v>92.333160000000007</v>
      </c>
      <c r="E13" s="1034"/>
      <c r="F13" s="1033">
        <v>238.51833999999999</v>
      </c>
      <c r="G13" s="864" t="str">
        <f t="shared" si="0"/>
        <v/>
      </c>
      <c r="H13" s="829"/>
      <c r="I13" s="830"/>
    </row>
    <row r="14" spans="1:9" s="535" customFormat="1" ht="21.75" customHeight="1">
      <c r="A14" s="837"/>
      <c r="B14" s="844" t="s">
        <v>439</v>
      </c>
      <c r="C14" s="845"/>
      <c r="D14" s="1035">
        <v>92.333160000000007</v>
      </c>
      <c r="E14" s="1035"/>
      <c r="F14" s="1035">
        <v>238.51833999999999</v>
      </c>
      <c r="G14" s="865" t="str">
        <f t="shared" si="0"/>
        <v/>
      </c>
      <c r="H14" s="835"/>
      <c r="I14" s="836"/>
    </row>
    <row r="15" spans="1:9" s="831" customFormat="1" ht="21.75" customHeight="1">
      <c r="A15" s="651"/>
      <c r="B15" s="842" t="s">
        <v>254</v>
      </c>
      <c r="C15" s="843" t="s">
        <v>203</v>
      </c>
      <c r="D15" s="1033">
        <v>122.3028</v>
      </c>
      <c r="E15" s="1034">
        <v>122.07318000000001</v>
      </c>
      <c r="F15" s="1033">
        <v>155.19824</v>
      </c>
      <c r="G15" s="864">
        <f t="shared" si="0"/>
        <v>1.8810028541895729E-3</v>
      </c>
      <c r="H15" s="829"/>
    </row>
    <row r="16" spans="1:9" s="831" customFormat="1" ht="21.75" customHeight="1">
      <c r="A16" s="651"/>
      <c r="B16" s="846"/>
      <c r="C16" s="843" t="s">
        <v>205</v>
      </c>
      <c r="D16" s="1033">
        <v>20.109929999999999</v>
      </c>
      <c r="E16" s="1034">
        <v>10.670260000000001</v>
      </c>
      <c r="F16" s="1033">
        <v>42.192070000000001</v>
      </c>
      <c r="G16" s="864">
        <f t="shared" si="0"/>
        <v>0.88467103894375554</v>
      </c>
      <c r="H16" s="829"/>
      <c r="I16" s="830"/>
    </row>
    <row r="17" spans="1:10" s="535" customFormat="1" ht="21.75" customHeight="1">
      <c r="A17" s="837"/>
      <c r="B17" s="844" t="s">
        <v>440</v>
      </c>
      <c r="C17" s="845"/>
      <c r="D17" s="1035">
        <v>142.41273000000001</v>
      </c>
      <c r="E17" s="1035">
        <v>132.74344000000002</v>
      </c>
      <c r="F17" s="1035">
        <v>197.39031</v>
      </c>
      <c r="G17" s="865">
        <f t="shared" si="0"/>
        <v>7.2841942321217434E-2</v>
      </c>
      <c r="H17" s="835"/>
      <c r="I17" s="836"/>
    </row>
    <row r="18" spans="1:10" s="831" customFormat="1" ht="21.75" customHeight="1">
      <c r="A18" s="651"/>
      <c r="B18" s="842" t="s">
        <v>67</v>
      </c>
      <c r="C18" s="843" t="s">
        <v>216</v>
      </c>
      <c r="D18" s="1033">
        <v>1.6935199999999999</v>
      </c>
      <c r="E18" s="1034">
        <v>1.5904799999999999</v>
      </c>
      <c r="F18" s="1033">
        <v>0.85384000000000004</v>
      </c>
      <c r="G18" s="864">
        <f t="shared" si="0"/>
        <v>6.4785473567728014E-2</v>
      </c>
      <c r="H18" s="829"/>
      <c r="I18" s="830"/>
      <c r="J18" s="831" t="s">
        <v>643</v>
      </c>
    </row>
    <row r="19" spans="1:10" s="831" customFormat="1" ht="21.75" customHeight="1">
      <c r="A19" s="651"/>
      <c r="B19" s="846"/>
      <c r="C19" s="843" t="s">
        <v>217</v>
      </c>
      <c r="D19" s="1033">
        <v>0.57996000000000003</v>
      </c>
      <c r="E19" s="1034">
        <v>0.57092999999999994</v>
      </c>
      <c r="F19" s="1033">
        <v>0.56031999999999993</v>
      </c>
      <c r="G19" s="864">
        <f t="shared" si="0"/>
        <v>1.5816299721507221E-2</v>
      </c>
      <c r="H19" s="829"/>
      <c r="I19" s="830"/>
    </row>
    <row r="20" spans="1:10" s="831" customFormat="1" ht="21.75" customHeight="1">
      <c r="A20" s="651"/>
      <c r="B20" s="846"/>
      <c r="C20" s="843" t="s">
        <v>218</v>
      </c>
      <c r="D20" s="1033">
        <v>4.5414300000000001</v>
      </c>
      <c r="E20" s="1034">
        <v>4.5205599999999997</v>
      </c>
      <c r="F20" s="1033">
        <v>4.1962799999999998</v>
      </c>
      <c r="G20" s="864">
        <f t="shared" si="0"/>
        <v>4.6166846585380394E-3</v>
      </c>
      <c r="H20" s="829"/>
      <c r="I20" s="830"/>
    </row>
    <row r="21" spans="1:10" s="831" customFormat="1" ht="21.75" customHeight="1">
      <c r="A21" s="651"/>
      <c r="B21" s="846"/>
      <c r="C21" s="843" t="s">
        <v>219</v>
      </c>
      <c r="D21" s="1033">
        <v>14.57574</v>
      </c>
      <c r="E21" s="1034">
        <v>14.663250000000001</v>
      </c>
      <c r="F21" s="1033">
        <v>14.532480000000001</v>
      </c>
      <c r="G21" s="864">
        <f t="shared" si="0"/>
        <v>-5.9679811774334679E-3</v>
      </c>
      <c r="H21" s="829"/>
      <c r="I21" s="830"/>
    </row>
    <row r="22" spans="1:10" s="817" customFormat="1" ht="21.75" customHeight="1">
      <c r="A22" s="651"/>
      <c r="B22" s="846"/>
      <c r="C22" s="843" t="s">
        <v>220</v>
      </c>
      <c r="D22" s="1033">
        <v>81.488379999999992</v>
      </c>
      <c r="E22" s="1034">
        <v>129.18439000000001</v>
      </c>
      <c r="F22" s="1033">
        <v>74.700410000000005</v>
      </c>
      <c r="G22" s="864">
        <f t="shared" si="0"/>
        <v>-0.36920877205055513</v>
      </c>
      <c r="H22" s="829"/>
      <c r="I22" s="830"/>
    </row>
    <row r="23" spans="1:10" s="817" customFormat="1" ht="21.75" customHeight="1">
      <c r="A23" s="651"/>
      <c r="B23" s="846"/>
      <c r="C23" s="843" t="s">
        <v>221</v>
      </c>
      <c r="D23" s="1033">
        <v>8.4656800000000008</v>
      </c>
      <c r="E23" s="1034">
        <v>8.7291799999999995</v>
      </c>
      <c r="F23" s="1033">
        <v>8.3080700000000007</v>
      </c>
      <c r="G23" s="864">
        <f t="shared" si="0"/>
        <v>-3.0186111410235417E-2</v>
      </c>
      <c r="H23" s="829"/>
      <c r="I23" s="830"/>
    </row>
    <row r="24" spans="1:10" s="817" customFormat="1" ht="21.75" customHeight="1">
      <c r="A24" s="651"/>
      <c r="B24" s="846"/>
      <c r="C24" s="843" t="s">
        <v>286</v>
      </c>
      <c r="D24" s="1033">
        <v>4.95871</v>
      </c>
      <c r="E24" s="1034">
        <v>9.9735300000000002</v>
      </c>
      <c r="F24" s="1033">
        <v>9.5647900000000003</v>
      </c>
      <c r="G24" s="864">
        <f t="shared" si="0"/>
        <v>-0.50281294586771186</v>
      </c>
      <c r="H24" s="829"/>
      <c r="I24" s="830"/>
    </row>
    <row r="25" spans="1:10" s="817" customFormat="1" ht="21.75" customHeight="1">
      <c r="A25" s="651"/>
      <c r="B25" s="846"/>
      <c r="C25" s="843" t="s">
        <v>287</v>
      </c>
      <c r="D25" s="1033"/>
      <c r="E25" s="1034"/>
      <c r="F25" s="1033"/>
      <c r="G25" s="864" t="str">
        <f t="shared" si="0"/>
        <v/>
      </c>
      <c r="H25" s="829"/>
      <c r="I25" s="830"/>
    </row>
    <row r="26" spans="1:10" s="817" customFormat="1" ht="21.75" customHeight="1">
      <c r="A26" s="651"/>
      <c r="B26" s="846"/>
      <c r="C26" s="843" t="s">
        <v>288</v>
      </c>
      <c r="D26" s="1033">
        <v>16.027560000000001</v>
      </c>
      <c r="E26" s="1034">
        <v>0</v>
      </c>
      <c r="F26" s="1033">
        <v>14.632280000000002</v>
      </c>
      <c r="G26" s="864" t="str">
        <f t="shared" si="0"/>
        <v/>
      </c>
      <c r="H26" s="829"/>
      <c r="I26" s="830"/>
    </row>
    <row r="27" spans="1:10" s="817" customFormat="1" ht="21.75" customHeight="1">
      <c r="A27" s="651"/>
      <c r="B27" s="846"/>
      <c r="C27" s="843" t="s">
        <v>222</v>
      </c>
      <c r="D27" s="1033">
        <v>69.218119999999999</v>
      </c>
      <c r="E27" s="1034">
        <v>66.893569999999997</v>
      </c>
      <c r="F27" s="1033">
        <v>69.89461</v>
      </c>
      <c r="G27" s="864">
        <f t="shared" si="0"/>
        <v>3.4749976716745845E-2</v>
      </c>
      <c r="H27" s="829"/>
      <c r="I27" s="830"/>
    </row>
    <row r="28" spans="1:10" s="838" customFormat="1" ht="21.75" customHeight="1">
      <c r="A28" s="837"/>
      <c r="B28" s="844" t="s">
        <v>289</v>
      </c>
      <c r="C28" s="845"/>
      <c r="D28" s="1035">
        <v>201.54910000000001</v>
      </c>
      <c r="E28" s="1035">
        <v>236.12589000000003</v>
      </c>
      <c r="F28" s="1035">
        <v>197.24308000000002</v>
      </c>
      <c r="G28" s="865">
        <f t="shared" si="0"/>
        <v>-0.14643370957754787</v>
      </c>
      <c r="H28" s="835"/>
      <c r="I28" s="836"/>
    </row>
    <row r="29" spans="1:10" s="817" customFormat="1" ht="21.75" customHeight="1">
      <c r="A29" s="651"/>
      <c r="B29" s="842" t="s">
        <v>68</v>
      </c>
      <c r="C29" s="843" t="s">
        <v>225</v>
      </c>
      <c r="D29" s="1033">
        <v>120.94345</v>
      </c>
      <c r="E29" s="1034">
        <v>87.146919999999994</v>
      </c>
      <c r="F29" s="1033">
        <v>168.08005</v>
      </c>
      <c r="G29" s="864">
        <f t="shared" si="0"/>
        <v>0.38781095189594783</v>
      </c>
      <c r="H29" s="829"/>
      <c r="I29" s="830"/>
    </row>
    <row r="30" spans="1:10" s="838" customFormat="1" ht="21.75" customHeight="1">
      <c r="A30" s="837"/>
      <c r="B30" s="844" t="s">
        <v>290</v>
      </c>
      <c r="C30" s="845"/>
      <c r="D30" s="1035">
        <v>120.94345</v>
      </c>
      <c r="E30" s="1035">
        <v>87.146919999999994</v>
      </c>
      <c r="F30" s="1035">
        <v>168.08005</v>
      </c>
      <c r="G30" s="865">
        <f t="shared" si="0"/>
        <v>0.38781095189594783</v>
      </c>
      <c r="H30" s="835"/>
      <c r="I30" s="839"/>
    </row>
    <row r="31" spans="1:10" s="817" customFormat="1" ht="21.75" customHeight="1">
      <c r="A31" s="651"/>
      <c r="B31" s="842" t="s">
        <v>69</v>
      </c>
      <c r="C31" s="843" t="s">
        <v>223</v>
      </c>
      <c r="D31" s="1033">
        <v>17.844000000000001</v>
      </c>
      <c r="E31" s="1034">
        <v>17.238</v>
      </c>
      <c r="F31" s="1033">
        <v>17.021999999999998</v>
      </c>
      <c r="G31" s="864">
        <f t="shared" si="0"/>
        <v>3.5154890358510382E-2</v>
      </c>
      <c r="H31" s="829"/>
      <c r="I31" s="833"/>
    </row>
    <row r="32" spans="1:10" s="817" customFormat="1" ht="21.75" customHeight="1">
      <c r="A32" s="651"/>
      <c r="B32" s="846"/>
      <c r="C32" s="843" t="s">
        <v>291</v>
      </c>
      <c r="D32" s="1033">
        <v>10.842000000000001</v>
      </c>
      <c r="E32" s="1034">
        <v>10.44</v>
      </c>
      <c r="F32" s="1033">
        <v>10.11</v>
      </c>
      <c r="G32" s="864">
        <f t="shared" si="0"/>
        <v>3.8505747126436951E-2</v>
      </c>
      <c r="H32" s="829"/>
      <c r="I32" s="833"/>
    </row>
    <row r="33" spans="1:9" s="817" customFormat="1" ht="21.75" customHeight="1">
      <c r="A33" s="651"/>
      <c r="B33" s="846"/>
      <c r="C33" s="843" t="s">
        <v>224</v>
      </c>
      <c r="D33" s="1033">
        <v>21.35127</v>
      </c>
      <c r="E33" s="1034">
        <v>16.992820000000002</v>
      </c>
      <c r="F33" s="1033">
        <v>22.261900000000001</v>
      </c>
      <c r="G33" s="864">
        <f t="shared" si="0"/>
        <v>0.25648774011611941</v>
      </c>
      <c r="H33" s="829"/>
      <c r="I33" s="833"/>
    </row>
    <row r="34" spans="1:9" s="838" customFormat="1" ht="21.75" customHeight="1">
      <c r="A34" s="837"/>
      <c r="B34" s="844" t="s">
        <v>292</v>
      </c>
      <c r="C34" s="845"/>
      <c r="D34" s="1035">
        <v>50.037269999999999</v>
      </c>
      <c r="E34" s="1035">
        <v>44.670819999999999</v>
      </c>
      <c r="F34" s="1035">
        <v>49.393900000000002</v>
      </c>
      <c r="G34" s="865">
        <f t="shared" si="0"/>
        <v>0.12013323238749596</v>
      </c>
      <c r="H34" s="835"/>
      <c r="I34" s="839"/>
    </row>
    <row r="35" spans="1:9" s="817" customFormat="1" ht="21.75" customHeight="1">
      <c r="A35" s="651"/>
      <c r="B35" s="842" t="s">
        <v>261</v>
      </c>
      <c r="C35" s="843" t="s">
        <v>293</v>
      </c>
      <c r="D35" s="1033">
        <v>0.84894999999999998</v>
      </c>
      <c r="E35" s="1034">
        <v>0</v>
      </c>
      <c r="F35" s="1033">
        <v>0</v>
      </c>
      <c r="G35" s="864" t="str">
        <f t="shared" si="0"/>
        <v/>
      </c>
      <c r="H35" s="829"/>
      <c r="I35" s="833"/>
    </row>
    <row r="36" spans="1:9" s="838" customFormat="1" ht="21.75" customHeight="1">
      <c r="A36" s="837"/>
      <c r="B36" s="844" t="s">
        <v>441</v>
      </c>
      <c r="C36" s="845"/>
      <c r="D36" s="1035">
        <v>0.84894999999999998</v>
      </c>
      <c r="E36" s="1035">
        <v>0</v>
      </c>
      <c r="F36" s="1035">
        <v>0</v>
      </c>
      <c r="G36" s="865" t="str">
        <f t="shared" si="0"/>
        <v/>
      </c>
      <c r="H36" s="835"/>
      <c r="I36" s="839"/>
    </row>
    <row r="37" spans="1:9" s="817" customFormat="1" ht="21.75" customHeight="1">
      <c r="A37" s="651"/>
      <c r="B37" s="842" t="s">
        <v>266</v>
      </c>
      <c r="C37" s="843" t="s">
        <v>231</v>
      </c>
      <c r="D37" s="1033">
        <v>3.68398</v>
      </c>
      <c r="E37" s="1034">
        <v>2.57037</v>
      </c>
      <c r="F37" s="1033">
        <v>3.2308499999999998</v>
      </c>
      <c r="G37" s="864">
        <f t="shared" si="0"/>
        <v>0.4332489096900447</v>
      </c>
      <c r="H37" s="829"/>
      <c r="I37" s="833"/>
    </row>
    <row r="38" spans="1:9" s="840" customFormat="1" ht="21.75" customHeight="1">
      <c r="A38" s="837"/>
      <c r="B38" s="844" t="s">
        <v>442</v>
      </c>
      <c r="C38" s="845"/>
      <c r="D38" s="1035">
        <v>3.68398</v>
      </c>
      <c r="E38" s="1035">
        <v>2.57037</v>
      </c>
      <c r="F38" s="1035">
        <v>3.2308499999999998</v>
      </c>
      <c r="G38" s="865">
        <f t="shared" si="0"/>
        <v>0.4332489096900447</v>
      </c>
      <c r="H38" s="835"/>
      <c r="I38" s="535"/>
    </row>
    <row r="39" spans="1:9" s="834" customFormat="1" ht="21.75" customHeight="1">
      <c r="A39" s="651"/>
      <c r="B39" s="842" t="s">
        <v>253</v>
      </c>
      <c r="C39" s="843" t="s">
        <v>199</v>
      </c>
      <c r="D39" s="1033">
        <v>653.73359999999991</v>
      </c>
      <c r="E39" s="1034">
        <v>636.51120000000003</v>
      </c>
      <c r="F39" s="1033">
        <v>641.0376</v>
      </c>
      <c r="G39" s="864">
        <f t="shared" si="0"/>
        <v>2.7057497181510515E-2</v>
      </c>
      <c r="H39" s="829"/>
      <c r="I39" s="831"/>
    </row>
    <row r="40" spans="1:9" s="834" customFormat="1" ht="21.75" customHeight="1">
      <c r="A40" s="651"/>
      <c r="B40" s="846"/>
      <c r="C40" s="843" t="s">
        <v>200</v>
      </c>
      <c r="D40" s="1033">
        <v>211.79136</v>
      </c>
      <c r="E40" s="1034">
        <v>213.77856</v>
      </c>
      <c r="F40" s="1033">
        <v>210.42240000000004</v>
      </c>
      <c r="G40" s="864">
        <f t="shared" si="0"/>
        <v>-9.2956000826275309E-3</v>
      </c>
      <c r="H40" s="829"/>
      <c r="I40" s="831"/>
    </row>
    <row r="41" spans="1:9" s="834" customFormat="1" ht="21.75" customHeight="1">
      <c r="A41" s="651"/>
      <c r="B41" s="846"/>
      <c r="C41" s="843" t="s">
        <v>201</v>
      </c>
      <c r="D41" s="1033">
        <v>0</v>
      </c>
      <c r="E41" s="1034">
        <v>0</v>
      </c>
      <c r="F41" s="1033">
        <v>0</v>
      </c>
      <c r="G41" s="864" t="str">
        <f t="shared" si="0"/>
        <v/>
      </c>
      <c r="H41" s="829"/>
      <c r="I41" s="831"/>
    </row>
    <row r="42" spans="1:9" s="840" customFormat="1" ht="21.75" customHeight="1">
      <c r="A42" s="837"/>
      <c r="B42" s="847" t="s">
        <v>294</v>
      </c>
      <c r="C42" s="845"/>
      <c r="D42" s="1035">
        <v>865.52495999999996</v>
      </c>
      <c r="E42" s="1035">
        <v>850.28976</v>
      </c>
      <c r="F42" s="1035">
        <v>851.46</v>
      </c>
      <c r="G42" s="865">
        <f t="shared" si="0"/>
        <v>1.7917656682117311E-2</v>
      </c>
      <c r="H42" s="835"/>
      <c r="I42" s="535"/>
    </row>
    <row r="43" spans="1:9" s="834" customFormat="1" ht="21.75" customHeight="1">
      <c r="A43" s="651"/>
      <c r="B43" s="842" t="s">
        <v>508</v>
      </c>
      <c r="C43" s="843" t="s">
        <v>295</v>
      </c>
      <c r="D43" s="1033">
        <v>1.4499</v>
      </c>
      <c r="E43" s="1034">
        <v>1.4006799999999999</v>
      </c>
      <c r="F43" s="1033">
        <v>0</v>
      </c>
      <c r="G43" s="864">
        <f t="shared" si="0"/>
        <v>3.5140074820801281E-2</v>
      </c>
      <c r="H43" s="829"/>
      <c r="I43" s="831"/>
    </row>
    <row r="44" spans="1:9" s="840" customFormat="1" ht="21.75" customHeight="1">
      <c r="A44" s="837"/>
      <c r="B44" s="844" t="s">
        <v>718</v>
      </c>
      <c r="C44" s="845"/>
      <c r="D44" s="1035">
        <v>1.4499</v>
      </c>
      <c r="E44" s="1035">
        <v>1.4006799999999999</v>
      </c>
      <c r="F44" s="1035">
        <v>0</v>
      </c>
      <c r="G44" s="865">
        <f t="shared" si="0"/>
        <v>3.5140074820801281E-2</v>
      </c>
      <c r="H44" s="835"/>
      <c r="I44" s="535"/>
    </row>
    <row r="45" spans="1:9" s="834" customFormat="1" ht="21.75" customHeight="1">
      <c r="A45" s="651"/>
      <c r="B45" s="842" t="s">
        <v>719</v>
      </c>
      <c r="C45" s="843" t="s">
        <v>235</v>
      </c>
      <c r="D45" s="1033">
        <v>2.52</v>
      </c>
      <c r="E45" s="1034">
        <v>1.46</v>
      </c>
      <c r="F45" s="1033">
        <v>0</v>
      </c>
      <c r="G45" s="864">
        <f t="shared" si="0"/>
        <v>0.72602739726027399</v>
      </c>
      <c r="H45" s="829"/>
      <c r="I45" s="831"/>
    </row>
    <row r="46" spans="1:9" s="840" customFormat="1" ht="21.75" customHeight="1">
      <c r="A46" s="837"/>
      <c r="B46" s="844" t="s">
        <v>720</v>
      </c>
      <c r="C46" s="845"/>
      <c r="D46" s="1035">
        <v>2.52</v>
      </c>
      <c r="E46" s="1035">
        <v>1.46</v>
      </c>
      <c r="F46" s="1035">
        <v>0</v>
      </c>
      <c r="G46" s="865">
        <f t="shared" si="0"/>
        <v>0.72602739726027399</v>
      </c>
      <c r="H46" s="835"/>
      <c r="I46" s="535"/>
    </row>
    <row r="47" spans="1:9" s="834" customFormat="1" ht="21.75" customHeight="1">
      <c r="A47" s="651"/>
      <c r="B47" s="842" t="s">
        <v>721</v>
      </c>
      <c r="C47" s="843" t="s">
        <v>296</v>
      </c>
      <c r="D47" s="1033">
        <v>5.9727199999999998</v>
      </c>
      <c r="E47" s="1034">
        <v>3.3776000000000002</v>
      </c>
      <c r="F47" s="1033">
        <v>17.2622</v>
      </c>
      <c r="G47" s="864">
        <f t="shared" si="0"/>
        <v>0.76833254381809546</v>
      </c>
      <c r="H47" s="829"/>
      <c r="I47" s="831"/>
    </row>
    <row r="48" spans="1:9" s="834" customFormat="1" ht="21.75" customHeight="1">
      <c r="A48" s="651"/>
      <c r="B48" s="846"/>
      <c r="C48" s="843" t="s">
        <v>297</v>
      </c>
      <c r="D48" s="1033">
        <v>9.3289200000000001</v>
      </c>
      <c r="E48" s="1034">
        <v>4.7434799999999999</v>
      </c>
      <c r="F48" s="1033">
        <v>20.065079999999998</v>
      </c>
      <c r="G48" s="864">
        <f t="shared" si="0"/>
        <v>0.96668268865895923</v>
      </c>
      <c r="H48" s="829"/>
      <c r="I48" s="831"/>
    </row>
    <row r="49" spans="1:9" s="840" customFormat="1" ht="21.75" customHeight="1">
      <c r="A49" s="837"/>
      <c r="B49" s="844" t="s">
        <v>722</v>
      </c>
      <c r="C49" s="845"/>
      <c r="D49" s="1035">
        <v>15.301639999999999</v>
      </c>
      <c r="E49" s="1035">
        <v>8.1210799999999992</v>
      </c>
      <c r="F49" s="1035">
        <v>37.327280000000002</v>
      </c>
      <c r="G49" s="865">
        <f t="shared" si="0"/>
        <v>0.88418781738389485</v>
      </c>
      <c r="H49" s="835"/>
      <c r="I49" s="535"/>
    </row>
    <row r="50" spans="1:9" s="834" customFormat="1" ht="21.75" customHeight="1">
      <c r="A50" s="651"/>
      <c r="B50" s="842" t="s">
        <v>723</v>
      </c>
      <c r="C50" s="843" t="s">
        <v>249</v>
      </c>
      <c r="D50" s="1033">
        <v>0</v>
      </c>
      <c r="E50" s="1034"/>
      <c r="F50" s="1033">
        <v>20.295780000000001</v>
      </c>
      <c r="G50" s="864" t="str">
        <f t="shared" si="0"/>
        <v/>
      </c>
      <c r="H50" s="829"/>
      <c r="I50" s="831"/>
    </row>
    <row r="51" spans="1:9" s="840" customFormat="1" ht="21.75" customHeight="1">
      <c r="A51" s="535"/>
      <c r="B51" s="844" t="s">
        <v>724</v>
      </c>
      <c r="C51" s="845"/>
      <c r="D51" s="1035">
        <v>0</v>
      </c>
      <c r="E51" s="1035"/>
      <c r="F51" s="1035">
        <v>20.295780000000001</v>
      </c>
      <c r="G51" s="865" t="str">
        <f t="shared" si="0"/>
        <v/>
      </c>
      <c r="H51" s="835"/>
      <c r="I51" s="535"/>
    </row>
    <row r="52" spans="1:9" s="834" customFormat="1" ht="21.75" customHeight="1">
      <c r="A52" s="831"/>
      <c r="B52" s="842" t="s">
        <v>241</v>
      </c>
      <c r="C52" s="843" t="s">
        <v>242</v>
      </c>
      <c r="D52" s="1033">
        <v>163.34505999999999</v>
      </c>
      <c r="E52" s="1034">
        <v>0</v>
      </c>
      <c r="F52" s="1033">
        <v>449.02729999999997</v>
      </c>
      <c r="G52" s="864" t="str">
        <f t="shared" si="0"/>
        <v/>
      </c>
      <c r="H52" s="829"/>
      <c r="I52" s="831"/>
    </row>
    <row r="53" spans="1:9" s="834" customFormat="1" ht="21.75" customHeight="1">
      <c r="A53" s="831"/>
      <c r="B53" s="846"/>
      <c r="C53" s="843" t="s">
        <v>298</v>
      </c>
      <c r="D53" s="1033">
        <v>6.4528699999999999</v>
      </c>
      <c r="E53" s="1034">
        <v>6.1777300000000004</v>
      </c>
      <c r="F53" s="1033">
        <v>6.2766099999999998</v>
      </c>
      <c r="G53" s="864">
        <f t="shared" si="0"/>
        <v>4.4537394803592756E-2</v>
      </c>
      <c r="H53" s="829"/>
      <c r="I53" s="831"/>
    </row>
    <row r="54" spans="1:9" s="840" customFormat="1" ht="21.75" customHeight="1">
      <c r="A54" s="535"/>
      <c r="B54" s="844" t="s">
        <v>443</v>
      </c>
      <c r="C54" s="845"/>
      <c r="D54" s="1035">
        <v>169.79792999999998</v>
      </c>
      <c r="E54" s="1035">
        <v>6.1777300000000004</v>
      </c>
      <c r="F54" s="1035">
        <v>455.30390999999997</v>
      </c>
      <c r="G54" s="865">
        <f t="shared" si="0"/>
        <v>26.485489006479721</v>
      </c>
      <c r="H54" s="835"/>
      <c r="I54" s="535"/>
    </row>
    <row r="55" spans="1:9" s="834" customFormat="1" ht="21.75" customHeight="1">
      <c r="A55" s="831"/>
      <c r="B55" s="842" t="s">
        <v>558</v>
      </c>
      <c r="C55" s="843" t="s">
        <v>744</v>
      </c>
      <c r="D55" s="1033">
        <v>14.63743</v>
      </c>
      <c r="E55" s="1034"/>
      <c r="F55" s="1033">
        <v>0</v>
      </c>
      <c r="G55" s="864" t="str">
        <f t="shared" si="0"/>
        <v/>
      </c>
      <c r="H55" s="829"/>
      <c r="I55" s="831"/>
    </row>
    <row r="56" spans="1:9" s="840" customFormat="1" ht="21.75" customHeight="1">
      <c r="A56" s="535"/>
      <c r="B56" s="844" t="s">
        <v>559</v>
      </c>
      <c r="C56" s="845"/>
      <c r="D56" s="1035">
        <v>14.63743</v>
      </c>
      <c r="E56" s="1035"/>
      <c r="F56" s="1035">
        <v>0</v>
      </c>
      <c r="G56" s="865" t="str">
        <f t="shared" si="0"/>
        <v/>
      </c>
      <c r="H56" s="835"/>
      <c r="I56" s="535"/>
    </row>
    <row r="57" spans="1:9" s="834" customFormat="1" ht="21.75" customHeight="1">
      <c r="A57" s="831"/>
      <c r="B57" s="842" t="s">
        <v>268</v>
      </c>
      <c r="C57" s="843" t="s">
        <v>232</v>
      </c>
      <c r="D57" s="1033">
        <v>14.27637</v>
      </c>
      <c r="E57" s="1034">
        <v>6.2239399999999998</v>
      </c>
      <c r="F57" s="1033">
        <v>19.433199999999999</v>
      </c>
      <c r="G57" s="864">
        <f t="shared" si="0"/>
        <v>1.2937833590940788</v>
      </c>
      <c r="H57" s="829"/>
      <c r="I57" s="831"/>
    </row>
    <row r="58" spans="1:9" s="840" customFormat="1" ht="21.75" customHeight="1">
      <c r="A58" s="535"/>
      <c r="B58" s="844" t="s">
        <v>630</v>
      </c>
      <c r="C58" s="845"/>
      <c r="D58" s="1035">
        <v>14.27637</v>
      </c>
      <c r="E58" s="1035">
        <v>6.2239399999999998</v>
      </c>
      <c r="F58" s="1035">
        <v>19.433199999999999</v>
      </c>
      <c r="G58" s="865">
        <f t="shared" si="0"/>
        <v>1.2937833590940788</v>
      </c>
      <c r="H58" s="835"/>
      <c r="I58" s="535"/>
    </row>
    <row r="59" spans="1:9" s="834" customFormat="1" ht="21.75" customHeight="1">
      <c r="A59" s="831"/>
      <c r="B59" s="842" t="s">
        <v>256</v>
      </c>
      <c r="C59" s="843" t="s">
        <v>206</v>
      </c>
      <c r="D59" s="1033"/>
      <c r="E59" s="1034">
        <v>64.700800000000001</v>
      </c>
      <c r="F59" s="1033">
        <v>76.854900000000001</v>
      </c>
      <c r="G59" s="864">
        <f t="shared" si="0"/>
        <v>-1</v>
      </c>
      <c r="H59" s="829"/>
      <c r="I59" s="831"/>
    </row>
    <row r="60" spans="1:9" s="834" customFormat="1" ht="21.75" customHeight="1">
      <c r="A60" s="831"/>
      <c r="B60" s="846"/>
      <c r="C60" s="843" t="s">
        <v>208</v>
      </c>
      <c r="D60" s="1033">
        <v>27.59685</v>
      </c>
      <c r="E60" s="1034">
        <v>27.633310000000002</v>
      </c>
      <c r="F60" s="1033">
        <v>0</v>
      </c>
      <c r="G60" s="864">
        <f t="shared" si="0"/>
        <v>-1.319422103251533E-3</v>
      </c>
      <c r="H60" s="829"/>
      <c r="I60" s="831"/>
    </row>
    <row r="61" spans="1:9" s="834" customFormat="1" ht="21.75" customHeight="1">
      <c r="A61" s="831"/>
      <c r="B61" s="846"/>
      <c r="C61" s="843" t="s">
        <v>207</v>
      </c>
      <c r="D61" s="1033">
        <v>151.08485999999999</v>
      </c>
      <c r="E61" s="1034">
        <v>212.71852999999999</v>
      </c>
      <c r="F61" s="1033">
        <v>265.18814000000003</v>
      </c>
      <c r="G61" s="864">
        <f t="shared" si="0"/>
        <v>-0.28974283528567069</v>
      </c>
      <c r="H61" s="829"/>
      <c r="I61" s="831"/>
    </row>
    <row r="62" spans="1:9" s="834" customFormat="1" ht="21.75" customHeight="1">
      <c r="A62" s="831"/>
      <c r="B62" s="846"/>
      <c r="C62" s="843" t="s">
        <v>209</v>
      </c>
      <c r="D62" s="1033">
        <v>116.61458999999999</v>
      </c>
      <c r="E62" s="1034">
        <v>77.962040000000002</v>
      </c>
      <c r="F62" s="1033">
        <v>131.82886999999999</v>
      </c>
      <c r="G62" s="864">
        <f t="shared" si="0"/>
        <v>0.49578679572776685</v>
      </c>
      <c r="H62" s="829"/>
      <c r="I62" s="831"/>
    </row>
    <row r="63" spans="1:9" s="834" customFormat="1" ht="21.75" customHeight="1">
      <c r="A63" s="831"/>
      <c r="B63" s="846"/>
      <c r="C63" s="843" t="s">
        <v>210</v>
      </c>
      <c r="D63" s="1033">
        <v>41.425269999999998</v>
      </c>
      <c r="E63" s="1034">
        <v>68.257710000000003</v>
      </c>
      <c r="F63" s="1033">
        <v>69.080099999999987</v>
      </c>
      <c r="G63" s="864">
        <f t="shared" si="0"/>
        <v>-0.39310489613554289</v>
      </c>
      <c r="H63" s="829"/>
      <c r="I63" s="831"/>
    </row>
    <row r="64" spans="1:9" s="834" customFormat="1" ht="21.75" customHeight="1">
      <c r="A64" s="831"/>
      <c r="B64" s="846"/>
      <c r="C64" s="843" t="s">
        <v>202</v>
      </c>
      <c r="D64" s="1033">
        <v>435.02719000000002</v>
      </c>
      <c r="E64" s="1034">
        <v>232.30376999999999</v>
      </c>
      <c r="F64" s="1033">
        <v>357.03409999999997</v>
      </c>
      <c r="G64" s="864">
        <f t="shared" si="0"/>
        <v>0.87266521761571081</v>
      </c>
      <c r="H64" s="829"/>
      <c r="I64" s="831"/>
    </row>
    <row r="65" spans="1:9" s="834" customFormat="1" ht="21.75" customHeight="1">
      <c r="A65" s="831"/>
      <c r="B65" s="846"/>
      <c r="C65" s="843" t="s">
        <v>710</v>
      </c>
      <c r="D65" s="1033">
        <v>98.568170000000009</v>
      </c>
      <c r="E65" s="1034">
        <v>168.99208999999999</v>
      </c>
      <c r="F65" s="1033">
        <v>0</v>
      </c>
      <c r="G65" s="864">
        <f t="shared" si="0"/>
        <v>-0.41672909069294295</v>
      </c>
      <c r="H65" s="829"/>
      <c r="I65" s="831"/>
    </row>
    <row r="66" spans="1:9" s="834" customFormat="1" ht="21.75" customHeight="1">
      <c r="A66" s="831"/>
      <c r="B66" s="846"/>
      <c r="C66" s="843" t="s">
        <v>711</v>
      </c>
      <c r="D66" s="1033">
        <v>0</v>
      </c>
      <c r="E66" s="1034">
        <v>186.77347</v>
      </c>
      <c r="F66" s="1033">
        <v>0</v>
      </c>
      <c r="G66" s="864">
        <f t="shared" si="0"/>
        <v>-1</v>
      </c>
      <c r="H66" s="829"/>
      <c r="I66" s="831"/>
    </row>
    <row r="67" spans="1:9" s="840" customFormat="1" ht="21.75" customHeight="1">
      <c r="A67" s="535"/>
      <c r="B67" s="844" t="s">
        <v>444</v>
      </c>
      <c r="C67" s="845"/>
      <c r="D67" s="1035">
        <v>870.31692999999996</v>
      </c>
      <c r="E67" s="1035">
        <v>1039.3417199999999</v>
      </c>
      <c r="F67" s="1035">
        <v>899.98610999999994</v>
      </c>
      <c r="G67" s="865">
        <f t="shared" si="0"/>
        <v>-0.16262677303091422</v>
      </c>
      <c r="H67" s="835"/>
      <c r="I67" s="535"/>
    </row>
    <row r="68" spans="1:9" s="834" customFormat="1" ht="21.75" customHeight="1">
      <c r="A68" s="831"/>
      <c r="B68" s="842" t="s">
        <v>252</v>
      </c>
      <c r="C68" s="843" t="s">
        <v>712</v>
      </c>
      <c r="D68" s="1033"/>
      <c r="E68" s="1034">
        <v>95.942790000000002</v>
      </c>
      <c r="F68" s="1033"/>
      <c r="G68" s="864">
        <f t="shared" si="0"/>
        <v>-1</v>
      </c>
      <c r="H68" s="829"/>
      <c r="I68" s="831"/>
    </row>
    <row r="69" spans="1:9" s="834" customFormat="1" ht="21.75" customHeight="1">
      <c r="A69" s="831"/>
      <c r="B69" s="846"/>
      <c r="C69" s="843" t="s">
        <v>743</v>
      </c>
      <c r="D69" s="1033">
        <v>0</v>
      </c>
      <c r="E69" s="1034"/>
      <c r="F69" s="1033">
        <v>0</v>
      </c>
      <c r="G69" s="864" t="str">
        <f t="shared" si="0"/>
        <v/>
      </c>
      <c r="H69" s="829"/>
      <c r="I69" s="831"/>
    </row>
    <row r="70" spans="1:9" s="834" customFormat="1" ht="21.75" customHeight="1">
      <c r="A70" s="831"/>
      <c r="B70" s="846"/>
      <c r="C70" s="843" t="s">
        <v>300</v>
      </c>
      <c r="D70" s="1033">
        <v>0</v>
      </c>
      <c r="E70" s="1034"/>
      <c r="F70" s="1033">
        <v>83.772379999999998</v>
      </c>
      <c r="G70" s="864" t="str">
        <f t="shared" si="0"/>
        <v/>
      </c>
      <c r="H70" s="829"/>
      <c r="I70" s="831"/>
    </row>
    <row r="71" spans="1:9" s="834" customFormat="1" ht="21.75" customHeight="1">
      <c r="A71" s="831"/>
      <c r="B71" s="846"/>
      <c r="C71" s="843" t="s">
        <v>301</v>
      </c>
      <c r="D71" s="1033">
        <v>130.42132000000001</v>
      </c>
      <c r="E71" s="1034">
        <v>0</v>
      </c>
      <c r="F71" s="1033">
        <v>0</v>
      </c>
      <c r="G71" s="864" t="str">
        <f t="shared" si="0"/>
        <v/>
      </c>
      <c r="H71" s="829"/>
      <c r="I71" s="831"/>
    </row>
    <row r="72" spans="1:9" s="840" customFormat="1" ht="21.75" customHeight="1">
      <c r="A72" s="535"/>
      <c r="B72" s="844" t="s">
        <v>445</v>
      </c>
      <c r="C72" s="845"/>
      <c r="D72" s="1035">
        <v>130.42132000000001</v>
      </c>
      <c r="E72" s="1035">
        <v>95.942790000000002</v>
      </c>
      <c r="F72" s="1035">
        <v>83.772379999999998</v>
      </c>
      <c r="G72" s="865">
        <f t="shared" ref="G72:G75" si="1">+IF(E72=0,"",D72/E72-1)</f>
        <v>0.35936551355239943</v>
      </c>
      <c r="H72" s="835"/>
      <c r="I72" s="535"/>
    </row>
    <row r="73" spans="1:9" s="834" customFormat="1" ht="21.75" customHeight="1">
      <c r="A73" s="831"/>
      <c r="B73" s="842" t="s">
        <v>302</v>
      </c>
      <c r="C73" s="843" t="s">
        <v>303</v>
      </c>
      <c r="D73" s="1033">
        <v>36.796799999999998</v>
      </c>
      <c r="E73" s="1034">
        <v>31.34262</v>
      </c>
      <c r="F73" s="1033">
        <v>16.051100000000002</v>
      </c>
      <c r="G73" s="864">
        <f t="shared" si="1"/>
        <v>0.17401799849533939</v>
      </c>
      <c r="H73" s="829"/>
      <c r="I73" s="831"/>
    </row>
    <row r="74" spans="1:9" s="834" customFormat="1" ht="21.75" customHeight="1">
      <c r="A74" s="831"/>
      <c r="B74" s="846"/>
      <c r="C74" s="843" t="s">
        <v>304</v>
      </c>
      <c r="D74" s="1033">
        <v>9.1788699999999999</v>
      </c>
      <c r="E74" s="1034">
        <v>18.350739999999998</v>
      </c>
      <c r="F74" s="1033">
        <v>1.5239799999999999</v>
      </c>
      <c r="G74" s="864">
        <f t="shared" si="1"/>
        <v>-0.49980927199666059</v>
      </c>
      <c r="H74" s="829"/>
      <c r="I74" s="831"/>
    </row>
    <row r="75" spans="1:9" s="840" customFormat="1" ht="21.75" customHeight="1">
      <c r="A75" s="535"/>
      <c r="B75" s="844" t="s">
        <v>446</v>
      </c>
      <c r="C75" s="845"/>
      <c r="D75" s="1035">
        <v>45.975669999999994</v>
      </c>
      <c r="E75" s="1035">
        <v>49.693359999999998</v>
      </c>
      <c r="F75" s="1035">
        <v>17.57508</v>
      </c>
      <c r="G75" s="865">
        <f t="shared" si="1"/>
        <v>-7.4812610779387945E-2</v>
      </c>
      <c r="H75" s="835"/>
      <c r="I75" s="535"/>
    </row>
    <row r="76" spans="1:9" s="344" customFormat="1" ht="10.5" customHeight="1">
      <c r="A76" s="197"/>
      <c r="B76" s="197"/>
      <c r="C76" s="197"/>
      <c r="D76" s="197"/>
      <c r="E76" s="197"/>
      <c r="F76" s="197"/>
      <c r="G76" s="197"/>
      <c r="H76" s="364"/>
      <c r="I76" s="197"/>
    </row>
    <row r="77" spans="1:9" s="344" customFormat="1" ht="21.75" customHeight="1">
      <c r="A77" s="197"/>
      <c r="B77" s="197"/>
      <c r="C77" s="197"/>
      <c r="D77" s="197"/>
      <c r="E77" s="197"/>
      <c r="F77" s="197"/>
      <c r="G77" s="197"/>
      <c r="H77" s="197"/>
      <c r="I77" s="197"/>
    </row>
    <row r="78" spans="1:9" ht="21.75" customHeight="1"/>
    <row r="79" spans="1:9" ht="21.75" customHeight="1"/>
    <row r="80" spans="1:9" ht="21.75" customHeight="1"/>
    <row r="81" ht="21.75" customHeight="1"/>
    <row r="82" ht="21.75" customHeight="1"/>
    <row r="83" ht="21.75" customHeight="1"/>
    <row r="84" ht="21.75" customHeight="1"/>
    <row r="85" ht="21.75" customHeight="1"/>
    <row r="86"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520833333333332" bottom="0.74803149606299213" header="0.31496062992125984" footer="0.31496062992125984"/>
  <pageSetup paperSize="9" scale="47" orientation="portrait" r:id="rId2"/>
  <headerFooter>
    <oddHeader>&amp;L&amp;"Calibri Light,Regular"&amp;10 &amp;C&amp;"Calibri Light,Regular"&amp;10 &amp;R&amp;"Tahoma,Negrita"&amp;14Informe de la Operación Mensual - Junio 2017
INFSGI-MES-06-2017
07/07/2017
Versión: 01</oddHeader>
    <oddFooter>&amp;L&amp;"Calibri Light,Regular"&amp;10COES SINAC, 2017&amp;C&amp;"Calibri Light,Regular"&amp;10 19&amp;R&amp;"Calibri Light,Regular"&amp;10Dirección Ejecutiva
Sub Dirección de Gestión de Información</oddFooter>
  </headerFooter>
  <rowBreaks count="1" manualBreakCount="1">
    <brk id="76"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4"/>
  </sheetPr>
  <dimension ref="A1:I98"/>
  <sheetViews>
    <sheetView view="pageBreakPreview" zoomScale="55" zoomScaleNormal="100" zoomScaleSheetLayoutView="55" zoomScalePageLayoutView="115" workbookViewId="0">
      <selection activeCell="V24" sqref="V24"/>
    </sheetView>
  </sheetViews>
  <sheetFormatPr defaultRowHeight="11.25"/>
  <cols>
    <col min="1" max="1" width="4.33203125" style="197" customWidth="1"/>
    <col min="2" max="2" width="70.83203125" style="197" customWidth="1"/>
    <col min="3" max="3" width="51.83203125" style="197" customWidth="1"/>
    <col min="4" max="6" width="25.6640625" style="197" customWidth="1"/>
    <col min="7" max="7" width="24.6640625" style="197" customWidth="1"/>
    <col min="8" max="8" width="5.5" style="197" customWidth="1"/>
    <col min="9" max="9" width="9.83203125" style="197" customWidth="1"/>
    <col min="10" max="16384" width="9.33203125" style="197"/>
  </cols>
  <sheetData>
    <row r="1" spans="1:9" ht="5.25" customHeight="1">
      <c r="A1" s="194"/>
      <c r="B1" s="195"/>
      <c r="C1" s="195"/>
      <c r="D1" s="195"/>
      <c r="E1" s="195"/>
      <c r="F1" s="195"/>
      <c r="G1" s="195"/>
      <c r="H1" s="196"/>
      <c r="I1" s="196"/>
    </row>
    <row r="2" spans="1:9" s="344" customFormat="1" ht="20.25">
      <c r="A2" s="197"/>
      <c r="B2" s="1395" t="s">
        <v>270</v>
      </c>
      <c r="C2" s="1395" t="s">
        <v>339</v>
      </c>
      <c r="D2" s="1397" t="s">
        <v>366</v>
      </c>
      <c r="E2" s="1397"/>
      <c r="F2" s="1397"/>
      <c r="G2" s="1397"/>
      <c r="H2" s="197"/>
      <c r="I2" s="197"/>
    </row>
    <row r="3" spans="1:9" s="344" customFormat="1" ht="20.25">
      <c r="A3" s="197"/>
      <c r="B3" s="1395"/>
      <c r="C3" s="1395"/>
      <c r="D3" s="860">
        <v>2017</v>
      </c>
      <c r="E3" s="860">
        <v>2016</v>
      </c>
      <c r="F3" s="860" t="s">
        <v>363</v>
      </c>
      <c r="G3" s="860" t="s">
        <v>364</v>
      </c>
      <c r="H3" s="197"/>
      <c r="I3" s="197"/>
    </row>
    <row r="4" spans="1:9" s="344" customFormat="1" ht="20.25">
      <c r="A4" s="197"/>
      <c r="B4" s="1395"/>
      <c r="C4" s="1395"/>
      <c r="D4" s="862">
        <f>+'22.Anexos_MáxDemanda (1)'!D5</f>
        <v>42907.864583333336</v>
      </c>
      <c r="E4" s="862">
        <f>+'22.Anexos_MáxDemanda (1)'!E5</f>
        <v>42543.833333333336</v>
      </c>
      <c r="F4" s="862">
        <f>+'22.Anexos_MáxDemanda (1)'!F5</f>
        <v>42801.8125</v>
      </c>
      <c r="G4" s="862" t="s">
        <v>385</v>
      </c>
      <c r="H4" s="197"/>
      <c r="I4" s="197"/>
    </row>
    <row r="5" spans="1:9" s="344" customFormat="1" ht="21.75" customHeight="1">
      <c r="A5" s="197"/>
      <c r="B5" s="1396"/>
      <c r="C5" s="1395"/>
      <c r="D5" s="863">
        <f>+'22.Anexos_MáxDemanda (1)'!D6</f>
        <v>42907.864583333336</v>
      </c>
      <c r="E5" s="863">
        <f>+'22.Anexos_MáxDemanda (1)'!E6</f>
        <v>42543.833333333336</v>
      </c>
      <c r="F5" s="863">
        <f>+'22.Anexos_MáxDemanda (1)'!F6</f>
        <v>42801.8125</v>
      </c>
      <c r="G5" s="863" t="s">
        <v>365</v>
      </c>
      <c r="H5" s="197"/>
      <c r="I5" s="197"/>
    </row>
    <row r="6" spans="1:9" s="344" customFormat="1" ht="21.75" customHeight="1">
      <c r="A6" s="197"/>
      <c r="B6" s="848" t="s">
        <v>745</v>
      </c>
      <c r="C6" s="849" t="s">
        <v>239</v>
      </c>
      <c r="D6" s="1030">
        <v>70.114190000000008</v>
      </c>
      <c r="E6" s="1031">
        <v>0</v>
      </c>
      <c r="F6" s="1030">
        <v>108.92604</v>
      </c>
      <c r="G6" s="850" t="str">
        <f>+IF(E6=0,"",D6/E6-1)</f>
        <v/>
      </c>
      <c r="H6" s="197"/>
      <c r="I6" s="197"/>
    </row>
    <row r="7" spans="1:9" s="344" customFormat="1" ht="21.75" customHeight="1">
      <c r="A7" s="197"/>
      <c r="B7" s="851"/>
      <c r="C7" s="849" t="s">
        <v>305</v>
      </c>
      <c r="D7" s="1030">
        <v>788.52365999999995</v>
      </c>
      <c r="E7" s="1031">
        <v>790.29952000000003</v>
      </c>
      <c r="F7" s="1030">
        <v>736.24752000000001</v>
      </c>
      <c r="G7" s="864">
        <f t="shared" ref="G7:G70" si="0">+IF(E7=0,"",D7/E7-1)</f>
        <v>-2.247072097424585E-3</v>
      </c>
      <c r="H7" s="197"/>
      <c r="I7" s="197"/>
    </row>
    <row r="8" spans="1:9" s="344" customFormat="1" ht="21.75" customHeight="1">
      <c r="A8" s="197"/>
      <c r="B8" s="851"/>
      <c r="C8" s="849" t="s">
        <v>245</v>
      </c>
      <c r="D8" s="1030">
        <v>71.098330000000004</v>
      </c>
      <c r="E8" s="1031">
        <v>72.136529999999993</v>
      </c>
      <c r="F8" s="1030">
        <v>0</v>
      </c>
      <c r="G8" s="864">
        <f t="shared" si="0"/>
        <v>-1.4392153323704249E-2</v>
      </c>
      <c r="H8" s="197"/>
      <c r="I8" s="197"/>
    </row>
    <row r="9" spans="1:9" s="344" customFormat="1" ht="21.75" customHeight="1">
      <c r="A9" s="197"/>
      <c r="B9" s="851"/>
      <c r="C9" s="849" t="s">
        <v>306</v>
      </c>
      <c r="D9" s="1030">
        <v>33.732959999999999</v>
      </c>
      <c r="E9" s="1031">
        <v>34.89414</v>
      </c>
      <c r="F9" s="1030">
        <v>0</v>
      </c>
      <c r="G9" s="864">
        <f t="shared" si="0"/>
        <v>-3.3277220759703519E-2</v>
      </c>
      <c r="H9" s="197"/>
      <c r="I9" s="197"/>
    </row>
    <row r="10" spans="1:9" s="344" customFormat="1" ht="21.75" customHeight="1">
      <c r="A10" s="197"/>
      <c r="B10" s="851"/>
      <c r="C10" s="849" t="s">
        <v>307</v>
      </c>
      <c r="D10" s="1030">
        <v>130.63314</v>
      </c>
      <c r="E10" s="1031">
        <v>131.75543999999999</v>
      </c>
      <c r="F10" s="1030">
        <v>130.17498000000001</v>
      </c>
      <c r="G10" s="864">
        <f t="shared" si="0"/>
        <v>-8.5180543588939672E-3</v>
      </c>
      <c r="H10" s="197"/>
      <c r="I10" s="197"/>
    </row>
    <row r="11" spans="1:9" s="344" customFormat="1" ht="21.75" customHeight="1">
      <c r="A11" s="197"/>
      <c r="B11" s="851"/>
      <c r="C11" s="849" t="s">
        <v>251</v>
      </c>
      <c r="D11" s="1030">
        <v>0</v>
      </c>
      <c r="E11" s="1031"/>
      <c r="F11" s="1030">
        <v>0</v>
      </c>
      <c r="G11" s="864" t="str">
        <f t="shared" si="0"/>
        <v/>
      </c>
      <c r="H11" s="197"/>
      <c r="I11" s="197"/>
    </row>
    <row r="12" spans="1:9" s="344" customFormat="1" ht="21.75" customHeight="1">
      <c r="A12" s="197"/>
      <c r="B12" s="851"/>
      <c r="C12" s="849" t="s">
        <v>308</v>
      </c>
      <c r="D12" s="1030">
        <v>0</v>
      </c>
      <c r="E12" s="1031">
        <v>0</v>
      </c>
      <c r="F12" s="1030">
        <v>0</v>
      </c>
      <c r="G12" s="864" t="str">
        <f t="shared" si="0"/>
        <v/>
      </c>
      <c r="H12" s="197"/>
      <c r="I12" s="197"/>
    </row>
    <row r="13" spans="1:9" s="344" customFormat="1" ht="21.75" customHeight="1">
      <c r="A13" s="197"/>
      <c r="B13" s="851"/>
      <c r="C13" s="849" t="s">
        <v>713</v>
      </c>
      <c r="D13" s="1030">
        <v>92.968320000000006</v>
      </c>
      <c r="E13" s="1031">
        <v>96.576229999999995</v>
      </c>
      <c r="F13" s="1030">
        <v>129.98971</v>
      </c>
      <c r="G13" s="864">
        <f t="shared" si="0"/>
        <v>-3.7358157385103841E-2</v>
      </c>
      <c r="H13" s="197"/>
      <c r="I13" s="197"/>
    </row>
    <row r="14" spans="1:9" s="344" customFormat="1" ht="21.75" customHeight="1">
      <c r="A14" s="197"/>
      <c r="B14" s="852" t="s">
        <v>309</v>
      </c>
      <c r="C14" s="853"/>
      <c r="D14" s="1032">
        <v>1187.0706</v>
      </c>
      <c r="E14" s="1032">
        <v>1125.6618599999999</v>
      </c>
      <c r="F14" s="1032">
        <v>1105.33825</v>
      </c>
      <c r="G14" s="866">
        <f t="shared" si="0"/>
        <v>5.4553451779915552E-2</v>
      </c>
      <c r="H14" s="197"/>
      <c r="I14" s="197"/>
    </row>
    <row r="15" spans="1:9" s="344" customFormat="1" ht="21.75" customHeight="1">
      <c r="A15" s="197"/>
      <c r="B15" s="848" t="s">
        <v>233</v>
      </c>
      <c r="C15" s="849" t="s">
        <v>310</v>
      </c>
      <c r="D15" s="1030">
        <v>552.06059000000005</v>
      </c>
      <c r="E15" s="1031">
        <v>0</v>
      </c>
      <c r="F15" s="1030">
        <v>0</v>
      </c>
      <c r="G15" s="864" t="str">
        <f t="shared" si="0"/>
        <v/>
      </c>
      <c r="H15" s="197"/>
      <c r="I15" s="197"/>
    </row>
    <row r="16" spans="1:9" s="344" customFormat="1" ht="21.75" customHeight="1">
      <c r="A16" s="197"/>
      <c r="B16" s="852" t="s">
        <v>447</v>
      </c>
      <c r="C16" s="853"/>
      <c r="D16" s="1032">
        <v>552.06059000000005</v>
      </c>
      <c r="E16" s="1032">
        <v>0</v>
      </c>
      <c r="F16" s="1032">
        <v>0</v>
      </c>
      <c r="G16" s="866" t="str">
        <f t="shared" si="0"/>
        <v/>
      </c>
      <c r="H16" s="197"/>
      <c r="I16" s="197"/>
    </row>
    <row r="17" spans="1:9" s="344" customFormat="1" ht="21.75" customHeight="1">
      <c r="A17" s="197"/>
      <c r="B17" s="848" t="s">
        <v>311</v>
      </c>
      <c r="C17" s="849" t="s">
        <v>714</v>
      </c>
      <c r="D17" s="1030">
        <v>6.67042</v>
      </c>
      <c r="E17" s="1031">
        <v>6.01023</v>
      </c>
      <c r="F17" s="1030">
        <v>6.8383699999999994</v>
      </c>
      <c r="G17" s="864">
        <f t="shared" si="0"/>
        <v>0.1098443819953645</v>
      </c>
      <c r="H17" s="197"/>
      <c r="I17" s="197"/>
    </row>
    <row r="18" spans="1:9" s="344" customFormat="1" ht="21.75" customHeight="1">
      <c r="A18" s="197"/>
      <c r="B18" s="852" t="s">
        <v>448</v>
      </c>
      <c r="C18" s="853"/>
      <c r="D18" s="1032">
        <v>6.67042</v>
      </c>
      <c r="E18" s="1032">
        <v>6.01023</v>
      </c>
      <c r="F18" s="1032">
        <v>6.8383699999999994</v>
      </c>
      <c r="G18" s="866">
        <f t="shared" si="0"/>
        <v>0.1098443819953645</v>
      </c>
      <c r="H18" s="197"/>
      <c r="I18" s="197"/>
    </row>
    <row r="19" spans="1:9" s="344" customFormat="1" ht="21.75" customHeight="1">
      <c r="A19" s="197"/>
      <c r="B19" s="848" t="s">
        <v>263</v>
      </c>
      <c r="C19" s="849" t="s">
        <v>312</v>
      </c>
      <c r="D19" s="1030">
        <v>0</v>
      </c>
      <c r="E19" s="1031">
        <v>0</v>
      </c>
      <c r="F19" s="1030">
        <v>0</v>
      </c>
      <c r="G19" s="864" t="str">
        <f t="shared" si="0"/>
        <v/>
      </c>
      <c r="H19" s="197"/>
      <c r="I19" s="197"/>
    </row>
    <row r="20" spans="1:9" s="344" customFormat="1" ht="21.75" customHeight="1">
      <c r="A20" s="197"/>
      <c r="B20" s="852" t="s">
        <v>449</v>
      </c>
      <c r="C20" s="853"/>
      <c r="D20" s="1032">
        <v>0</v>
      </c>
      <c r="E20" s="1032">
        <v>0</v>
      </c>
      <c r="F20" s="1032">
        <v>0</v>
      </c>
      <c r="G20" s="866" t="str">
        <f t="shared" si="0"/>
        <v/>
      </c>
      <c r="H20" s="197"/>
      <c r="I20" s="197"/>
    </row>
    <row r="21" spans="1:9" s="344" customFormat="1" ht="21.75" customHeight="1">
      <c r="A21" s="197"/>
      <c r="B21" s="848" t="s">
        <v>264</v>
      </c>
      <c r="C21" s="849" t="s">
        <v>313</v>
      </c>
      <c r="D21" s="1030">
        <v>0</v>
      </c>
      <c r="E21" s="1031">
        <v>0</v>
      </c>
      <c r="F21" s="1030">
        <v>0</v>
      </c>
      <c r="G21" s="864" t="str">
        <f t="shared" si="0"/>
        <v/>
      </c>
      <c r="H21" s="197"/>
      <c r="I21" s="197"/>
    </row>
    <row r="22" spans="1:9" s="344" customFormat="1" ht="21.75" customHeight="1">
      <c r="A22" s="197"/>
      <c r="B22" s="852" t="s">
        <v>450</v>
      </c>
      <c r="C22" s="853"/>
      <c r="D22" s="1032">
        <v>0</v>
      </c>
      <c r="E22" s="1032">
        <v>0</v>
      </c>
      <c r="F22" s="1032">
        <v>0</v>
      </c>
      <c r="G22" s="866" t="str">
        <f t="shared" si="0"/>
        <v/>
      </c>
      <c r="H22" s="197"/>
      <c r="I22" s="197"/>
    </row>
    <row r="23" spans="1:9" s="344" customFormat="1" ht="21.75" customHeight="1">
      <c r="A23" s="197"/>
      <c r="B23" s="848" t="s">
        <v>314</v>
      </c>
      <c r="C23" s="849" t="s">
        <v>315</v>
      </c>
      <c r="D23" s="1030">
        <v>3.2</v>
      </c>
      <c r="E23" s="1031">
        <v>2.8</v>
      </c>
      <c r="F23" s="1030">
        <v>3.2</v>
      </c>
      <c r="G23" s="864">
        <f t="shared" si="0"/>
        <v>0.14285714285714302</v>
      </c>
      <c r="H23" s="197"/>
      <c r="I23" s="197"/>
    </row>
    <row r="24" spans="1:9" s="344" customFormat="1" ht="21.75" customHeight="1">
      <c r="A24" s="197"/>
      <c r="B24" s="852" t="s">
        <v>451</v>
      </c>
      <c r="C24" s="853"/>
      <c r="D24" s="1032">
        <v>3.2</v>
      </c>
      <c r="E24" s="1032">
        <v>2.8</v>
      </c>
      <c r="F24" s="1032">
        <v>3.2</v>
      </c>
      <c r="G24" s="866">
        <f t="shared" si="0"/>
        <v>0.14285714285714302</v>
      </c>
      <c r="H24" s="197"/>
      <c r="I24" s="197"/>
    </row>
    <row r="25" spans="1:9" s="344" customFormat="1" ht="21.75" customHeight="1">
      <c r="A25" s="197"/>
      <c r="B25" s="848" t="s">
        <v>255</v>
      </c>
      <c r="C25" s="849" t="s">
        <v>204</v>
      </c>
      <c r="D25" s="1030">
        <v>19.103999999999999</v>
      </c>
      <c r="E25" s="1031">
        <v>16.295999999999999</v>
      </c>
      <c r="F25" s="1030">
        <v>0</v>
      </c>
      <c r="G25" s="864">
        <f t="shared" si="0"/>
        <v>0.17231222385861567</v>
      </c>
      <c r="H25" s="197"/>
      <c r="I25" s="197"/>
    </row>
    <row r="26" spans="1:9" s="344" customFormat="1" ht="21.75" customHeight="1">
      <c r="A26" s="197"/>
      <c r="B26" s="852" t="s">
        <v>452</v>
      </c>
      <c r="C26" s="853"/>
      <c r="D26" s="1032">
        <v>19.103999999999999</v>
      </c>
      <c r="E26" s="1032">
        <v>16.295999999999999</v>
      </c>
      <c r="F26" s="1032">
        <v>0</v>
      </c>
      <c r="G26" s="866">
        <f t="shared" si="0"/>
        <v>0.17231222385861567</v>
      </c>
      <c r="H26" s="197"/>
      <c r="I26" s="197"/>
    </row>
    <row r="27" spans="1:9" s="344" customFormat="1" ht="21.75" customHeight="1">
      <c r="A27" s="197"/>
      <c r="B27" s="848" t="s">
        <v>715</v>
      </c>
      <c r="C27" s="849" t="s">
        <v>746</v>
      </c>
      <c r="D27" s="1030">
        <v>19.391210000000001</v>
      </c>
      <c r="E27" s="1031"/>
      <c r="F27" s="1030">
        <v>0</v>
      </c>
      <c r="G27" s="864" t="str">
        <f t="shared" si="0"/>
        <v/>
      </c>
      <c r="H27" s="197"/>
      <c r="I27" s="197"/>
    </row>
    <row r="28" spans="1:9" s="344" customFormat="1" ht="21.75" customHeight="1">
      <c r="A28" s="197"/>
      <c r="B28" s="852" t="s">
        <v>716</v>
      </c>
      <c r="C28" s="853"/>
      <c r="D28" s="1032">
        <v>19.391210000000001</v>
      </c>
      <c r="E28" s="1032"/>
      <c r="F28" s="1032">
        <v>0</v>
      </c>
      <c r="G28" s="866" t="str">
        <f t="shared" si="0"/>
        <v/>
      </c>
      <c r="H28" s="197"/>
      <c r="I28" s="197"/>
    </row>
    <row r="29" spans="1:9" s="344" customFormat="1" ht="21.75" customHeight="1">
      <c r="A29" s="197"/>
      <c r="B29" s="848" t="s">
        <v>250</v>
      </c>
      <c r="C29" s="849" t="s">
        <v>319</v>
      </c>
      <c r="D29" s="1030">
        <v>0</v>
      </c>
      <c r="E29" s="1031"/>
      <c r="F29" s="1030">
        <v>0</v>
      </c>
      <c r="G29" s="864" t="str">
        <f t="shared" si="0"/>
        <v/>
      </c>
      <c r="H29" s="197"/>
      <c r="I29" s="197"/>
    </row>
    <row r="30" spans="1:9" s="344" customFormat="1" ht="21.75" customHeight="1">
      <c r="A30" s="197"/>
      <c r="B30" s="851"/>
      <c r="C30" s="849" t="s">
        <v>320</v>
      </c>
      <c r="D30" s="1030">
        <v>0</v>
      </c>
      <c r="E30" s="1031"/>
      <c r="F30" s="1030">
        <v>0</v>
      </c>
      <c r="G30" s="864" t="str">
        <f t="shared" si="0"/>
        <v/>
      </c>
      <c r="H30" s="197"/>
      <c r="I30" s="197"/>
    </row>
    <row r="31" spans="1:9" s="344" customFormat="1" ht="21.75" customHeight="1">
      <c r="A31" s="197"/>
      <c r="B31" s="852" t="s">
        <v>453</v>
      </c>
      <c r="C31" s="853"/>
      <c r="D31" s="1032">
        <v>0</v>
      </c>
      <c r="E31" s="1032"/>
      <c r="F31" s="1032">
        <v>0</v>
      </c>
      <c r="G31" s="866" t="str">
        <f t="shared" si="0"/>
        <v/>
      </c>
      <c r="H31" s="197"/>
      <c r="I31" s="197"/>
    </row>
    <row r="32" spans="1:9" s="344" customFormat="1" ht="21.75" customHeight="1">
      <c r="A32" s="197"/>
      <c r="B32" s="848" t="s">
        <v>257</v>
      </c>
      <c r="C32" s="849" t="s">
        <v>228</v>
      </c>
      <c r="D32" s="1030">
        <v>426.67420000000004</v>
      </c>
      <c r="E32" s="1031">
        <v>839.70193999999992</v>
      </c>
      <c r="F32" s="1030">
        <v>407.56466</v>
      </c>
      <c r="G32" s="864">
        <f t="shared" si="0"/>
        <v>-0.49187422384661861</v>
      </c>
      <c r="H32" s="197"/>
      <c r="I32" s="197"/>
    </row>
    <row r="33" spans="1:9" s="344" customFormat="1" ht="21.75" customHeight="1">
      <c r="A33" s="197"/>
      <c r="B33" s="851"/>
      <c r="C33" s="849" t="s">
        <v>717</v>
      </c>
      <c r="D33" s="1030">
        <v>146.26472999999999</v>
      </c>
      <c r="E33" s="1031">
        <v>192.71086</v>
      </c>
      <c r="F33" s="1030">
        <v>0</v>
      </c>
      <c r="G33" s="864">
        <f t="shared" si="0"/>
        <v>-0.24101459564863137</v>
      </c>
      <c r="H33" s="197"/>
      <c r="I33" s="197"/>
    </row>
    <row r="34" spans="1:9" s="344" customFormat="1" ht="21.75" customHeight="1">
      <c r="A34" s="197"/>
      <c r="B34" s="852" t="s">
        <v>454</v>
      </c>
      <c r="C34" s="853"/>
      <c r="D34" s="1032">
        <v>572.93893000000003</v>
      </c>
      <c r="E34" s="1032">
        <v>1032.4127999999998</v>
      </c>
      <c r="F34" s="1032">
        <v>407.56466</v>
      </c>
      <c r="G34" s="866">
        <f t="shared" si="0"/>
        <v>-0.4450485987775431</v>
      </c>
      <c r="H34" s="197"/>
      <c r="I34" s="197"/>
    </row>
    <row r="35" spans="1:9" s="344" customFormat="1" ht="21.75" customHeight="1">
      <c r="A35" s="197"/>
      <c r="B35" s="848" t="s">
        <v>70</v>
      </c>
      <c r="C35" s="849" t="s">
        <v>236</v>
      </c>
      <c r="D35" s="1030">
        <v>61.922440000000002</v>
      </c>
      <c r="E35" s="1031">
        <v>51.461370000000002</v>
      </c>
      <c r="F35" s="1030">
        <v>90.278629999999993</v>
      </c>
      <c r="G35" s="864">
        <f t="shared" si="0"/>
        <v>0.20328005259090465</v>
      </c>
      <c r="H35" s="197"/>
      <c r="I35" s="197"/>
    </row>
    <row r="36" spans="1:9" s="344" customFormat="1" ht="21.75" customHeight="1">
      <c r="A36" s="197"/>
      <c r="B36" s="852" t="s">
        <v>321</v>
      </c>
      <c r="C36" s="853"/>
      <c r="D36" s="1032">
        <v>61.922440000000002</v>
      </c>
      <c r="E36" s="1032">
        <v>51.461370000000002</v>
      </c>
      <c r="F36" s="1032">
        <v>90.278629999999993</v>
      </c>
      <c r="G36" s="866">
        <f t="shared" si="0"/>
        <v>0.20328005259090465</v>
      </c>
      <c r="H36" s="197"/>
      <c r="I36" s="197"/>
    </row>
    <row r="37" spans="1:9" s="344" customFormat="1" ht="21.75" customHeight="1">
      <c r="A37" s="197"/>
      <c r="B37" s="848" t="s">
        <v>260</v>
      </c>
      <c r="C37" s="849" t="s">
        <v>322</v>
      </c>
      <c r="D37" s="1030">
        <v>3.371</v>
      </c>
      <c r="E37" s="1031">
        <v>1.9790000000000001</v>
      </c>
      <c r="F37" s="1030">
        <v>3.8529999999999998</v>
      </c>
      <c r="G37" s="864">
        <f t="shared" si="0"/>
        <v>0.7033855482566953</v>
      </c>
      <c r="H37" s="197"/>
      <c r="I37" s="197"/>
    </row>
    <row r="38" spans="1:9" s="344" customFormat="1" ht="21.75" customHeight="1">
      <c r="A38" s="197"/>
      <c r="B38" s="852" t="s">
        <v>455</v>
      </c>
      <c r="C38" s="853"/>
      <c r="D38" s="1032">
        <v>3.371</v>
      </c>
      <c r="E38" s="1032">
        <v>1.9790000000000001</v>
      </c>
      <c r="F38" s="1032">
        <v>3.8529999999999998</v>
      </c>
      <c r="G38" s="866">
        <f t="shared" si="0"/>
        <v>0.7033855482566953</v>
      </c>
      <c r="H38" s="197"/>
      <c r="I38" s="197"/>
    </row>
    <row r="39" spans="1:9" s="344" customFormat="1" ht="21.75" customHeight="1">
      <c r="A39" s="197"/>
      <c r="B39" s="848" t="s">
        <v>269</v>
      </c>
      <c r="C39" s="849" t="s">
        <v>238</v>
      </c>
      <c r="D39" s="1030">
        <v>0</v>
      </c>
      <c r="E39" s="1031">
        <v>0</v>
      </c>
      <c r="F39" s="1030">
        <v>0</v>
      </c>
      <c r="G39" s="864" t="str">
        <f t="shared" si="0"/>
        <v/>
      </c>
      <c r="H39" s="197"/>
      <c r="I39" s="197"/>
    </row>
    <row r="40" spans="1:9" s="344" customFormat="1" ht="21.75" customHeight="1">
      <c r="A40" s="197"/>
      <c r="B40" s="852" t="s">
        <v>456</v>
      </c>
      <c r="C40" s="853"/>
      <c r="D40" s="1032">
        <v>0</v>
      </c>
      <c r="E40" s="1032">
        <v>0</v>
      </c>
      <c r="F40" s="1032">
        <v>0</v>
      </c>
      <c r="G40" s="866" t="str">
        <f t="shared" si="0"/>
        <v/>
      </c>
      <c r="H40" s="197"/>
      <c r="I40" s="197"/>
    </row>
    <row r="41" spans="1:9" s="344" customFormat="1" ht="21.75" customHeight="1">
      <c r="A41" s="197"/>
      <c r="B41" s="848" t="s">
        <v>267</v>
      </c>
      <c r="C41" s="849" t="s">
        <v>323</v>
      </c>
      <c r="D41" s="1030">
        <v>0</v>
      </c>
      <c r="E41" s="1031">
        <v>0</v>
      </c>
      <c r="F41" s="1030">
        <v>0</v>
      </c>
      <c r="G41" s="864" t="str">
        <f t="shared" si="0"/>
        <v/>
      </c>
      <c r="H41" s="197"/>
      <c r="I41" s="197"/>
    </row>
    <row r="42" spans="1:9" s="344" customFormat="1" ht="21.75" customHeight="1">
      <c r="A42" s="197"/>
      <c r="B42" s="852" t="s">
        <v>457</v>
      </c>
      <c r="C42" s="853"/>
      <c r="D42" s="1032">
        <v>0</v>
      </c>
      <c r="E42" s="1032">
        <v>0</v>
      </c>
      <c r="F42" s="1032">
        <v>0</v>
      </c>
      <c r="G42" s="866" t="str">
        <f t="shared" si="0"/>
        <v/>
      </c>
      <c r="H42" s="197"/>
      <c r="I42" s="197"/>
    </row>
    <row r="43" spans="1:9" s="344" customFormat="1" ht="21.75" customHeight="1">
      <c r="A43" s="197"/>
      <c r="B43" s="848" t="s">
        <v>747</v>
      </c>
      <c r="C43" s="849" t="s">
        <v>213</v>
      </c>
      <c r="D43" s="1030">
        <v>5.3929</v>
      </c>
      <c r="E43" s="1031">
        <v>5.2305599999999997</v>
      </c>
      <c r="F43" s="1030">
        <v>5.2111700000000001</v>
      </c>
      <c r="G43" s="864">
        <f t="shared" si="0"/>
        <v>3.1036829708482427E-2</v>
      </c>
      <c r="H43" s="197"/>
      <c r="I43" s="197"/>
    </row>
    <row r="44" spans="1:9" s="344" customFormat="1" ht="21.75" customHeight="1">
      <c r="A44" s="197"/>
      <c r="B44" s="851"/>
      <c r="C44" s="849" t="s">
        <v>214</v>
      </c>
      <c r="D44" s="1030">
        <v>144.66966000000002</v>
      </c>
      <c r="E44" s="1031">
        <v>208.18279000000001</v>
      </c>
      <c r="F44" s="1030">
        <v>255.26063000000002</v>
      </c>
      <c r="G44" s="864">
        <f t="shared" si="0"/>
        <v>-0.30508347976314465</v>
      </c>
      <c r="H44" s="197"/>
      <c r="I44" s="197"/>
    </row>
    <row r="45" spans="1:9" s="344" customFormat="1" ht="21.75" customHeight="1">
      <c r="A45" s="197"/>
      <c r="B45" s="851"/>
      <c r="C45" s="849" t="s">
        <v>211</v>
      </c>
      <c r="D45" s="1030">
        <v>91.223910000000004</v>
      </c>
      <c r="E45" s="1031">
        <v>70.443820000000002</v>
      </c>
      <c r="F45" s="1030">
        <v>90.766520000000014</v>
      </c>
      <c r="G45" s="864">
        <f t="shared" si="0"/>
        <v>0.29498811961077642</v>
      </c>
      <c r="H45" s="197"/>
      <c r="I45" s="197"/>
    </row>
    <row r="46" spans="1:9" s="344" customFormat="1" ht="21.75" customHeight="1">
      <c r="A46" s="197"/>
      <c r="B46" s="851"/>
      <c r="C46" s="849" t="s">
        <v>212</v>
      </c>
      <c r="D46" s="1030">
        <v>10.00128</v>
      </c>
      <c r="E46" s="1031">
        <v>10.003500000000001</v>
      </c>
      <c r="F46" s="1030">
        <v>9.9999000000000002</v>
      </c>
      <c r="G46" s="864">
        <f t="shared" si="0"/>
        <v>-2.2192232718565297E-4</v>
      </c>
      <c r="H46" s="197"/>
      <c r="I46" s="197"/>
    </row>
    <row r="47" spans="1:9" s="344" customFormat="1" ht="21.75" customHeight="1">
      <c r="A47" s="197"/>
      <c r="B47" s="852" t="s">
        <v>458</v>
      </c>
      <c r="C47" s="853"/>
      <c r="D47" s="1032">
        <v>251.28775000000002</v>
      </c>
      <c r="E47" s="1032">
        <v>293.86066999999997</v>
      </c>
      <c r="F47" s="1032">
        <v>361.23822000000007</v>
      </c>
      <c r="G47" s="866">
        <f t="shared" si="0"/>
        <v>-0.14487450804491786</v>
      </c>
      <c r="H47" s="197"/>
      <c r="I47" s="197"/>
    </row>
    <row r="48" spans="1:9" s="344" customFormat="1" ht="21.75" customHeight="1">
      <c r="A48" s="197"/>
      <c r="B48" s="848" t="s">
        <v>234</v>
      </c>
      <c r="C48" s="849" t="s">
        <v>325</v>
      </c>
      <c r="D48" s="1030">
        <v>22.759620000000002</v>
      </c>
      <c r="E48" s="1031">
        <v>19.498049999999999</v>
      </c>
      <c r="F48" s="1030">
        <v>16.99982</v>
      </c>
      <c r="G48" s="864">
        <f t="shared" si="0"/>
        <v>0.16727672767276736</v>
      </c>
      <c r="H48" s="197"/>
      <c r="I48" s="197"/>
    </row>
    <row r="49" spans="1:9" s="344" customFormat="1" ht="21.75" customHeight="1">
      <c r="A49" s="197"/>
      <c r="B49" s="852" t="s">
        <v>459</v>
      </c>
      <c r="C49" s="853"/>
      <c r="D49" s="1032">
        <v>22.759620000000002</v>
      </c>
      <c r="E49" s="1032">
        <v>19.498049999999999</v>
      </c>
      <c r="F49" s="1032">
        <v>16.99982</v>
      </c>
      <c r="G49" s="866">
        <f t="shared" si="0"/>
        <v>0.16727672767276736</v>
      </c>
      <c r="H49" s="197"/>
      <c r="I49" s="197"/>
    </row>
    <row r="50" spans="1:9" s="344" customFormat="1" ht="21.75" customHeight="1">
      <c r="A50" s="197"/>
      <c r="B50" s="848" t="s">
        <v>240</v>
      </c>
      <c r="C50" s="849" t="s">
        <v>326</v>
      </c>
      <c r="D50" s="1030">
        <v>72.490799999999993</v>
      </c>
      <c r="E50" s="1031">
        <v>58.550550000000001</v>
      </c>
      <c r="F50" s="1030">
        <v>56.634650000000001</v>
      </c>
      <c r="G50" s="864">
        <f t="shared" si="0"/>
        <v>0.23808913835992995</v>
      </c>
      <c r="H50" s="197"/>
      <c r="I50" s="197"/>
    </row>
    <row r="51" spans="1:9" s="344" customFormat="1" ht="21.75" customHeight="1">
      <c r="A51" s="197"/>
      <c r="B51" s="852" t="s">
        <v>460</v>
      </c>
      <c r="C51" s="853"/>
      <c r="D51" s="1032">
        <v>72.490799999999993</v>
      </c>
      <c r="E51" s="1032">
        <v>58.550550000000001</v>
      </c>
      <c r="F51" s="1032">
        <v>56.634650000000001</v>
      </c>
      <c r="G51" s="866">
        <f t="shared" si="0"/>
        <v>0.23808913835992995</v>
      </c>
      <c r="H51" s="197"/>
      <c r="I51" s="197"/>
    </row>
    <row r="52" spans="1:9" s="344" customFormat="1" ht="21.75" customHeight="1">
      <c r="A52" s="197"/>
      <c r="B52" s="848" t="s">
        <v>243</v>
      </c>
      <c r="C52" s="849" t="s">
        <v>244</v>
      </c>
      <c r="D52" s="1030">
        <v>150.16015999999999</v>
      </c>
      <c r="E52" s="1031">
        <v>0</v>
      </c>
      <c r="F52" s="1030">
        <v>129.16291000000001</v>
      </c>
      <c r="G52" s="864" t="str">
        <f t="shared" si="0"/>
        <v/>
      </c>
      <c r="H52" s="197"/>
      <c r="I52" s="197"/>
    </row>
    <row r="53" spans="1:9" s="344" customFormat="1" ht="21.75" customHeight="1">
      <c r="A53" s="197"/>
      <c r="B53" s="852" t="s">
        <v>461</v>
      </c>
      <c r="C53" s="853"/>
      <c r="D53" s="1032">
        <v>150.16015999999999</v>
      </c>
      <c r="E53" s="1032">
        <v>0</v>
      </c>
      <c r="F53" s="1032">
        <v>129.16291000000001</v>
      </c>
      <c r="G53" s="866" t="str">
        <f t="shared" si="0"/>
        <v/>
      </c>
      <c r="H53" s="197"/>
      <c r="I53" s="197"/>
    </row>
    <row r="54" spans="1:9" s="344" customFormat="1" ht="21.75" customHeight="1">
      <c r="A54" s="197"/>
      <c r="B54" s="848" t="s">
        <v>748</v>
      </c>
      <c r="C54" s="849" t="s">
        <v>725</v>
      </c>
      <c r="D54" s="1030">
        <v>0</v>
      </c>
      <c r="E54" s="1031">
        <v>0</v>
      </c>
      <c r="F54" s="1030">
        <v>0</v>
      </c>
      <c r="G54" s="864" t="str">
        <f t="shared" si="0"/>
        <v/>
      </c>
      <c r="H54" s="197"/>
      <c r="I54" s="197"/>
    </row>
    <row r="55" spans="1:9" s="344" customFormat="1" ht="21.75" customHeight="1">
      <c r="A55" s="197"/>
      <c r="B55" s="851"/>
      <c r="C55" s="849" t="s">
        <v>726</v>
      </c>
      <c r="D55" s="1030">
        <v>56.116979999999998</v>
      </c>
      <c r="E55" s="1031">
        <v>109.55425</v>
      </c>
      <c r="F55" s="1030">
        <v>110.68579</v>
      </c>
      <c r="G55" s="864">
        <f t="shared" si="0"/>
        <v>-0.48776994046328648</v>
      </c>
      <c r="H55" s="197"/>
      <c r="I55" s="197"/>
    </row>
    <row r="56" spans="1:9" s="344" customFormat="1" ht="21.75" customHeight="1">
      <c r="A56" s="197"/>
      <c r="B56" s="852" t="s">
        <v>329</v>
      </c>
      <c r="C56" s="853"/>
      <c r="D56" s="1032">
        <v>56.116979999999998</v>
      </c>
      <c r="E56" s="1032">
        <v>109.55425</v>
      </c>
      <c r="F56" s="1032">
        <v>110.68579</v>
      </c>
      <c r="G56" s="866">
        <f t="shared" si="0"/>
        <v>-0.48776994046328648</v>
      </c>
      <c r="H56" s="197"/>
      <c r="I56" s="197"/>
    </row>
    <row r="57" spans="1:9" s="344" customFormat="1" ht="21.75" customHeight="1">
      <c r="A57" s="197"/>
      <c r="B57" s="848" t="s">
        <v>226</v>
      </c>
      <c r="C57" s="849" t="s">
        <v>227</v>
      </c>
      <c r="D57" s="1030">
        <v>28.189550000000001</v>
      </c>
      <c r="E57" s="1031">
        <v>0</v>
      </c>
      <c r="F57" s="1030">
        <v>26.39648</v>
      </c>
      <c r="G57" s="864" t="str">
        <f t="shared" si="0"/>
        <v/>
      </c>
      <c r="H57" s="197"/>
      <c r="I57" s="197"/>
    </row>
    <row r="58" spans="1:9" s="344" customFormat="1" ht="21.75" customHeight="1">
      <c r="A58" s="197"/>
      <c r="B58" s="852" t="s">
        <v>331</v>
      </c>
      <c r="C58" s="853"/>
      <c r="D58" s="1032">
        <v>28.189550000000001</v>
      </c>
      <c r="E58" s="1032">
        <v>0</v>
      </c>
      <c r="F58" s="1032">
        <v>26.39648</v>
      </c>
      <c r="G58" s="866" t="str">
        <f t="shared" si="0"/>
        <v/>
      </c>
      <c r="H58" s="197"/>
      <c r="I58" s="197"/>
    </row>
    <row r="59" spans="1:9" s="344" customFormat="1" ht="21.75" customHeight="1">
      <c r="A59" s="197"/>
      <c r="B59" s="848" t="s">
        <v>75</v>
      </c>
      <c r="C59" s="849" t="s">
        <v>332</v>
      </c>
      <c r="D59" s="1030">
        <v>0</v>
      </c>
      <c r="E59" s="1031">
        <v>0</v>
      </c>
      <c r="F59" s="1030">
        <v>0</v>
      </c>
      <c r="G59" s="864" t="str">
        <f t="shared" si="0"/>
        <v/>
      </c>
      <c r="H59" s="197"/>
      <c r="I59" s="197"/>
    </row>
    <row r="60" spans="1:9" s="344" customFormat="1" ht="21.75" customHeight="1">
      <c r="A60" s="197"/>
      <c r="B60" s="852" t="s">
        <v>333</v>
      </c>
      <c r="C60" s="853"/>
      <c r="D60" s="1032">
        <v>0</v>
      </c>
      <c r="E60" s="1032">
        <v>0</v>
      </c>
      <c r="F60" s="1032">
        <v>0</v>
      </c>
      <c r="G60" s="866" t="str">
        <f t="shared" si="0"/>
        <v/>
      </c>
      <c r="H60" s="197"/>
      <c r="I60" s="197"/>
    </row>
    <row r="61" spans="1:9" s="344" customFormat="1" ht="21.75" customHeight="1">
      <c r="A61" s="197"/>
      <c r="B61" s="848" t="s">
        <v>187</v>
      </c>
      <c r="C61" s="849" t="s">
        <v>188</v>
      </c>
      <c r="D61" s="1030">
        <v>40.030410000000003</v>
      </c>
      <c r="E61" s="1031">
        <v>35.061210000000003</v>
      </c>
      <c r="F61" s="1030">
        <v>0</v>
      </c>
      <c r="G61" s="864">
        <f t="shared" si="0"/>
        <v>0.14172927859591833</v>
      </c>
      <c r="H61" s="197"/>
      <c r="I61" s="197"/>
    </row>
    <row r="62" spans="1:9" s="344" customFormat="1" ht="21.75" customHeight="1">
      <c r="A62" s="197"/>
      <c r="B62" s="851"/>
      <c r="C62" s="849" t="s">
        <v>237</v>
      </c>
      <c r="D62" s="1030">
        <v>119.92075</v>
      </c>
      <c r="E62" s="1031">
        <v>81.304299999999998</v>
      </c>
      <c r="F62" s="1030">
        <v>166.6456</v>
      </c>
      <c r="G62" s="864">
        <f t="shared" si="0"/>
        <v>0.47496196388136913</v>
      </c>
      <c r="H62" s="197"/>
      <c r="I62" s="197"/>
    </row>
    <row r="63" spans="1:9" s="344" customFormat="1" ht="21.75" customHeight="1">
      <c r="A63" s="197"/>
      <c r="B63" s="851"/>
      <c r="C63" s="849" t="s">
        <v>194</v>
      </c>
      <c r="D63" s="1030">
        <v>12.660600000000001</v>
      </c>
      <c r="E63" s="1031">
        <v>15.305669999999999</v>
      </c>
      <c r="F63" s="1030">
        <v>28.80293</v>
      </c>
      <c r="G63" s="864">
        <f t="shared" si="0"/>
        <v>-0.17281634845126015</v>
      </c>
      <c r="H63" s="197"/>
      <c r="I63" s="197"/>
    </row>
    <row r="64" spans="1:9" s="344" customFormat="1" ht="21.75" customHeight="1">
      <c r="A64" s="197"/>
      <c r="B64" s="851"/>
      <c r="C64" s="849" t="s">
        <v>191</v>
      </c>
      <c r="D64" s="1030">
        <v>0</v>
      </c>
      <c r="E64" s="1031">
        <v>0.19617999999999999</v>
      </c>
      <c r="F64" s="1030">
        <v>0</v>
      </c>
      <c r="G64" s="864">
        <f t="shared" si="0"/>
        <v>-1</v>
      </c>
      <c r="H64" s="197"/>
      <c r="I64" s="197"/>
    </row>
    <row r="65" spans="1:9" s="344" customFormat="1" ht="21.75" customHeight="1">
      <c r="A65" s="197"/>
      <c r="B65" s="851"/>
      <c r="C65" s="849" t="s">
        <v>196</v>
      </c>
      <c r="D65" s="1030">
        <v>45.812190000000001</v>
      </c>
      <c r="E65" s="1031">
        <v>31.06662</v>
      </c>
      <c r="F65" s="1030">
        <v>46.008020000000002</v>
      </c>
      <c r="G65" s="864">
        <f t="shared" si="0"/>
        <v>0.47464352414263278</v>
      </c>
      <c r="H65" s="197"/>
      <c r="I65" s="197"/>
    </row>
    <row r="66" spans="1:9" s="344" customFormat="1" ht="21.75" customHeight="1">
      <c r="A66" s="197"/>
      <c r="B66" s="851"/>
      <c r="C66" s="849" t="s">
        <v>190</v>
      </c>
      <c r="D66" s="1030">
        <v>3.0628799999999998</v>
      </c>
      <c r="E66" s="1031">
        <v>2.46096</v>
      </c>
      <c r="F66" s="1030">
        <v>0</v>
      </c>
      <c r="G66" s="864">
        <f t="shared" si="0"/>
        <v>0.24458747805734338</v>
      </c>
      <c r="H66" s="841"/>
      <c r="I66" s="197"/>
    </row>
    <row r="67" spans="1:9" s="344" customFormat="1" ht="21.75" customHeight="1">
      <c r="A67" s="197"/>
      <c r="B67" s="851"/>
      <c r="C67" s="849" t="s">
        <v>197</v>
      </c>
      <c r="D67" s="1030">
        <v>5.2938000000000001</v>
      </c>
      <c r="E67" s="1031">
        <v>8.3131199999999996</v>
      </c>
      <c r="F67" s="1030">
        <v>7.9963200000000008</v>
      </c>
      <c r="G67" s="864">
        <f t="shared" si="0"/>
        <v>-0.36319937640741373</v>
      </c>
      <c r="H67" s="649"/>
      <c r="I67" s="197"/>
    </row>
    <row r="68" spans="1:9" s="344" customFormat="1" ht="21.75" customHeight="1">
      <c r="A68" s="197"/>
      <c r="B68" s="851"/>
      <c r="C68" s="849" t="s">
        <v>198</v>
      </c>
      <c r="D68" s="1030">
        <v>5.26715</v>
      </c>
      <c r="E68" s="1031">
        <v>7.5813799999999993</v>
      </c>
      <c r="F68" s="1030">
        <v>8.2912300000000005</v>
      </c>
      <c r="G68" s="864">
        <f t="shared" si="0"/>
        <v>-0.30525181431348902</v>
      </c>
      <c r="H68" s="650"/>
      <c r="I68" s="197"/>
    </row>
    <row r="69" spans="1:9" s="344" customFormat="1" ht="21.75" customHeight="1">
      <c r="A69" s="197"/>
      <c r="B69" s="851"/>
      <c r="C69" s="849" t="s">
        <v>189</v>
      </c>
      <c r="D69" s="1030">
        <v>2.3994400000000002</v>
      </c>
      <c r="E69" s="1031">
        <v>4.7098800000000001</v>
      </c>
      <c r="F69" s="1030">
        <v>4.3943700000000003</v>
      </c>
      <c r="G69" s="864">
        <f t="shared" si="0"/>
        <v>-0.49055177626606195</v>
      </c>
      <c r="H69" s="649"/>
      <c r="I69" s="197"/>
    </row>
    <row r="70" spans="1:9" s="344" customFormat="1" ht="21.75" customHeight="1">
      <c r="A70" s="197"/>
      <c r="B70" s="851"/>
      <c r="C70" s="849" t="s">
        <v>192</v>
      </c>
      <c r="D70" s="1030">
        <v>0.38178000000000001</v>
      </c>
      <c r="E70" s="1031">
        <v>0.22259999999999999</v>
      </c>
      <c r="F70" s="1030">
        <v>0.55896999999999997</v>
      </c>
      <c r="G70" s="864">
        <f t="shared" si="0"/>
        <v>0.71509433962264168</v>
      </c>
      <c r="H70" s="650"/>
      <c r="I70" s="197"/>
    </row>
    <row r="71" spans="1:9" s="344" customFormat="1" ht="21.75" customHeight="1">
      <c r="A71" s="197"/>
      <c r="B71" s="851"/>
      <c r="C71" s="849" t="s">
        <v>193</v>
      </c>
      <c r="D71" s="1030">
        <v>0.27089000000000002</v>
      </c>
      <c r="E71" s="1031">
        <v>0.18332000000000001</v>
      </c>
      <c r="F71" s="1030">
        <v>0.32122000000000001</v>
      </c>
      <c r="G71" s="864">
        <f t="shared" ref="G71:G75" si="1">+IF(E71=0,"",D71/E71-1)</f>
        <v>0.47768928649356313</v>
      </c>
      <c r="H71" s="649"/>
      <c r="I71" s="197"/>
    </row>
    <row r="72" spans="1:9" s="344" customFormat="1" ht="21.75" customHeight="1">
      <c r="A72" s="197"/>
      <c r="B72" s="851"/>
      <c r="C72" s="849" t="s">
        <v>195</v>
      </c>
      <c r="D72" s="1030">
        <v>96.498750000000001</v>
      </c>
      <c r="E72" s="1031">
        <v>105.92844000000001</v>
      </c>
      <c r="F72" s="1030">
        <v>64.893129999999999</v>
      </c>
      <c r="G72" s="864">
        <f t="shared" si="1"/>
        <v>-8.9019436140096109E-2</v>
      </c>
      <c r="H72" s="650"/>
      <c r="I72" s="197"/>
    </row>
    <row r="73" spans="1:9" s="344" customFormat="1" ht="21.75" customHeight="1">
      <c r="A73" s="197"/>
      <c r="B73" s="852" t="s">
        <v>334</v>
      </c>
      <c r="C73" s="853"/>
      <c r="D73" s="1032">
        <v>331.59863999999999</v>
      </c>
      <c r="E73" s="1032">
        <v>292.33368000000002</v>
      </c>
      <c r="F73" s="1032">
        <v>327.91178999999994</v>
      </c>
      <c r="G73" s="866">
        <f t="shared" si="1"/>
        <v>0.1343155533772229</v>
      </c>
      <c r="H73" s="649"/>
      <c r="I73" s="197"/>
    </row>
    <row r="74" spans="1:9" s="344" customFormat="1" ht="21.75" customHeight="1">
      <c r="A74" s="197"/>
      <c r="B74" s="848" t="s">
        <v>265</v>
      </c>
      <c r="C74" s="849" t="s">
        <v>335</v>
      </c>
      <c r="D74" s="1030">
        <v>0</v>
      </c>
      <c r="E74" s="1031">
        <v>0</v>
      </c>
      <c r="F74" s="1030">
        <v>0</v>
      </c>
      <c r="G74" s="864" t="str">
        <f t="shared" si="1"/>
        <v/>
      </c>
      <c r="H74" s="197"/>
      <c r="I74" s="197"/>
    </row>
    <row r="75" spans="1:9" s="344" customFormat="1" ht="21.75" customHeight="1">
      <c r="A75" s="197"/>
      <c r="B75" s="852" t="s">
        <v>631</v>
      </c>
      <c r="C75" s="853"/>
      <c r="D75" s="1032">
        <v>0</v>
      </c>
      <c r="E75" s="1032">
        <v>0</v>
      </c>
      <c r="F75" s="1032">
        <v>0</v>
      </c>
      <c r="G75" s="866" t="str">
        <f t="shared" si="1"/>
        <v/>
      </c>
      <c r="H75" s="197"/>
      <c r="I75" s="197"/>
    </row>
    <row r="76" spans="1:9" s="344" customFormat="1" ht="9.75" customHeight="1">
      <c r="A76" s="197"/>
      <c r="B76" s="197"/>
      <c r="C76" s="197"/>
      <c r="D76" s="197"/>
      <c r="E76" s="197"/>
      <c r="F76" s="197"/>
      <c r="G76" s="197"/>
      <c r="H76" s="197"/>
      <c r="I76" s="197"/>
    </row>
    <row r="77" spans="1:9" ht="12.75">
      <c r="A77" s="536"/>
      <c r="B77" s="537"/>
      <c r="C77" s="538"/>
      <c r="D77" s="538"/>
      <c r="E77" s="538"/>
      <c r="F77" s="537"/>
      <c r="G77" s="538"/>
      <c r="H77" s="538"/>
    </row>
    <row r="78" spans="1:9" ht="12.75">
      <c r="A78" s="536"/>
      <c r="B78" s="537"/>
      <c r="C78" s="538"/>
      <c r="D78" s="538"/>
      <c r="E78" s="538"/>
      <c r="F78" s="537"/>
      <c r="G78" s="538"/>
      <c r="H78" s="538"/>
    </row>
    <row r="79" spans="1:9" ht="12.75">
      <c r="A79" s="536"/>
      <c r="B79" s="537"/>
      <c r="C79" s="538"/>
      <c r="D79" s="538"/>
      <c r="E79" s="538"/>
      <c r="F79" s="537"/>
      <c r="G79" s="538"/>
      <c r="H79" s="538"/>
    </row>
    <row r="80" spans="1:9" ht="12.75">
      <c r="A80" s="536"/>
      <c r="B80" s="537"/>
      <c r="C80" s="538"/>
      <c r="D80" s="538"/>
      <c r="E80" s="538"/>
      <c r="F80" s="537"/>
      <c r="G80" s="538"/>
      <c r="H80" s="538"/>
    </row>
    <row r="81" spans="1:8" ht="12.75">
      <c r="A81" s="536"/>
      <c r="B81" s="537"/>
      <c r="C81" s="538"/>
      <c r="D81" s="538"/>
      <c r="E81" s="538"/>
      <c r="F81" s="537"/>
      <c r="G81" s="538"/>
      <c r="H81" s="538"/>
    </row>
    <row r="82" spans="1:8" ht="12.75">
      <c r="A82" s="536"/>
      <c r="B82" s="537"/>
      <c r="C82" s="538"/>
      <c r="D82" s="538"/>
      <c r="E82" s="538"/>
      <c r="F82" s="537"/>
      <c r="G82" s="538"/>
      <c r="H82" s="538"/>
    </row>
    <row r="83" spans="1:8" ht="12.75">
      <c r="A83" s="536"/>
      <c r="B83" s="537"/>
      <c r="C83" s="538"/>
      <c r="D83" s="538"/>
      <c r="E83" s="538"/>
      <c r="F83" s="537"/>
      <c r="G83" s="538"/>
      <c r="H83" s="538"/>
    </row>
    <row r="84" spans="1:8" ht="12.75">
      <c r="A84" s="536"/>
      <c r="B84" s="537"/>
      <c r="C84" s="538"/>
      <c r="D84" s="538"/>
      <c r="E84" s="538"/>
      <c r="F84" s="537"/>
      <c r="G84" s="538"/>
      <c r="H84" s="538"/>
    </row>
    <row r="85" spans="1:8" ht="12.75">
      <c r="A85" s="536"/>
      <c r="B85" s="537"/>
      <c r="C85" s="538"/>
      <c r="D85" s="538"/>
      <c r="E85" s="538"/>
      <c r="F85" s="537"/>
      <c r="G85" s="538"/>
      <c r="H85" s="538"/>
    </row>
    <row r="86" spans="1:8" ht="12.75">
      <c r="A86" s="536"/>
      <c r="B86" s="537"/>
      <c r="C86" s="538"/>
      <c r="D86" s="538"/>
      <c r="E86" s="538"/>
      <c r="F86" s="537"/>
      <c r="G86" s="538"/>
      <c r="H86" s="538"/>
    </row>
    <row r="87" spans="1:8" ht="12.75">
      <c r="A87" s="536"/>
      <c r="B87" s="537"/>
      <c r="C87" s="538"/>
      <c r="D87" s="538"/>
      <c r="E87" s="538"/>
      <c r="F87" s="537"/>
      <c r="G87" s="538"/>
      <c r="H87" s="538"/>
    </row>
    <row r="88" spans="1:8" ht="12.75">
      <c r="A88" s="536"/>
      <c r="B88" s="537"/>
      <c r="C88" s="538"/>
      <c r="D88" s="538"/>
      <c r="E88" s="538"/>
      <c r="F88" s="537"/>
      <c r="G88" s="538"/>
      <c r="H88" s="538"/>
    </row>
    <row r="89" spans="1:8" ht="12.75">
      <c r="A89" s="536"/>
      <c r="B89" s="537"/>
      <c r="C89" s="538"/>
      <c r="D89" s="538"/>
      <c r="E89" s="538"/>
      <c r="F89" s="537"/>
      <c r="G89" s="538"/>
      <c r="H89" s="538"/>
    </row>
    <row r="90" spans="1:8" ht="12.75">
      <c r="A90" s="536"/>
      <c r="B90" s="537"/>
      <c r="C90" s="538"/>
      <c r="D90" s="538"/>
      <c r="E90" s="538"/>
      <c r="F90" s="537"/>
      <c r="G90" s="538"/>
      <c r="H90" s="538"/>
    </row>
    <row r="91" spans="1:8" ht="12.75">
      <c r="A91" s="536"/>
      <c r="B91" s="537"/>
      <c r="C91" s="538"/>
      <c r="D91" s="538"/>
      <c r="E91" s="538"/>
      <c r="F91" s="537"/>
      <c r="G91" s="538"/>
      <c r="H91" s="538"/>
    </row>
    <row r="92" spans="1:8" ht="12.75">
      <c r="A92" s="536"/>
      <c r="B92" s="537"/>
      <c r="C92" s="538"/>
      <c r="D92" s="538"/>
      <c r="E92" s="538"/>
      <c r="F92" s="537"/>
      <c r="G92" s="538"/>
      <c r="H92" s="538"/>
    </row>
    <row r="93" spans="1:8" ht="12.75">
      <c r="A93" s="536"/>
      <c r="B93" s="537"/>
      <c r="C93" s="538"/>
      <c r="D93" s="538"/>
      <c r="E93" s="538"/>
      <c r="F93" s="537"/>
      <c r="G93" s="538"/>
      <c r="H93" s="538"/>
    </row>
    <row r="94" spans="1:8" ht="12.75">
      <c r="A94" s="536"/>
      <c r="B94" s="537"/>
      <c r="C94" s="538"/>
      <c r="D94" s="538"/>
      <c r="E94" s="538"/>
      <c r="F94" s="537"/>
      <c r="G94" s="538"/>
      <c r="H94" s="538"/>
    </row>
    <row r="95" spans="1:8" ht="4.5" customHeight="1">
      <c r="A95" s="195"/>
      <c r="B95" s="195"/>
      <c r="C95" s="195"/>
      <c r="D95" s="195"/>
      <c r="E95" s="195"/>
      <c r="F95" s="195"/>
      <c r="G95" s="195"/>
      <c r="H95" s="195"/>
    </row>
    <row r="96" spans="1:8" ht="14.25">
      <c r="A96" s="534"/>
    </row>
    <row r="97" spans="1:1" ht="14.25">
      <c r="A97" s="534"/>
    </row>
    <row r="98" spans="1:1" ht="14.25">
      <c r="A98" s="534"/>
    </row>
  </sheetData>
  <mergeCells count="3">
    <mergeCell ref="B2:B5"/>
    <mergeCell ref="C2:C5"/>
    <mergeCell ref="D2:G2"/>
  </mergeCells>
  <pageMargins left="0.51181102362204722" right="0.51181102362204722" top="0.70866141732283472" bottom="0.74803149606299213" header="0.31496062992125984" footer="0.31496062992125984"/>
  <pageSetup paperSize="9" scale="50" orientation="portrait" r:id="rId1"/>
  <headerFooter>
    <oddHeader>&amp;L&amp;"Calibri Light,Regular"&amp;10 &amp;C&amp;"Calibri Light,Regular"&amp;10 &amp;R&amp;"Tahoma,Negrita"&amp;11Informe de la Operación Mensual - Junio 2017
INFSGI-MES-06-2017
07/07/2017
Versión: 01</oddHeader>
    <oddFooter>&amp;L&amp;"Calibri Light,Regular"&amp;10COES SINAC, 2017&amp;C&amp;"Calibri Light,Regular"&amp;10 20&amp;R&amp;"Calibri Light,Regular"&amp;10Dirección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98"/>
  <sheetViews>
    <sheetView view="pageBreakPreview" zoomScale="70" zoomScaleNormal="100" zoomScaleSheetLayoutView="70" zoomScalePageLayoutView="115" workbookViewId="0">
      <selection activeCell="V24" sqref="V24"/>
    </sheetView>
  </sheetViews>
  <sheetFormatPr defaultRowHeight="11.25"/>
  <cols>
    <col min="1" max="1" width="3" style="197" customWidth="1"/>
    <col min="2" max="2" width="64.33203125" style="197" customWidth="1"/>
    <col min="3" max="3" width="52.1640625" style="197" customWidth="1"/>
    <col min="4" max="6" width="25.6640625" style="197" customWidth="1"/>
    <col min="7" max="7" width="24.6640625" style="197" customWidth="1"/>
    <col min="8" max="8" width="5.5" style="197" customWidth="1"/>
    <col min="9" max="9" width="3.1640625" style="197" customWidth="1"/>
    <col min="10" max="10" width="9.83203125" style="197" customWidth="1"/>
    <col min="11" max="16384" width="9.33203125" style="197"/>
  </cols>
  <sheetData>
    <row r="1" spans="1:10" s="344" customFormat="1" ht="4.5" customHeight="1">
      <c r="A1" s="197"/>
      <c r="B1" s="197"/>
      <c r="C1" s="197"/>
      <c r="D1" s="197"/>
      <c r="E1" s="197"/>
      <c r="F1" s="197"/>
      <c r="G1" s="197"/>
      <c r="H1" s="197"/>
      <c r="I1" s="197"/>
      <c r="J1" s="197"/>
    </row>
    <row r="2" spans="1:10" s="344" customFormat="1" ht="20.25">
      <c r="A2" s="197"/>
      <c r="B2" s="1395" t="s">
        <v>270</v>
      </c>
      <c r="C2" s="1395" t="s">
        <v>339</v>
      </c>
      <c r="D2" s="1397" t="s">
        <v>366</v>
      </c>
      <c r="E2" s="1397"/>
      <c r="F2" s="1397"/>
      <c r="G2" s="1397"/>
      <c r="H2" s="197"/>
      <c r="I2" s="197"/>
      <c r="J2" s="197"/>
    </row>
    <row r="3" spans="1:10" s="344" customFormat="1" ht="20.25">
      <c r="A3" s="197"/>
      <c r="B3" s="1395"/>
      <c r="C3" s="1395"/>
      <c r="D3" s="860">
        <v>2017</v>
      </c>
      <c r="E3" s="860">
        <v>2016</v>
      </c>
      <c r="F3" s="860" t="s">
        <v>363</v>
      </c>
      <c r="G3" s="860" t="s">
        <v>364</v>
      </c>
      <c r="H3" s="197"/>
      <c r="I3" s="197"/>
      <c r="J3" s="197"/>
    </row>
    <row r="4" spans="1:10" s="344" customFormat="1" ht="20.25">
      <c r="A4" s="197"/>
      <c r="B4" s="1395"/>
      <c r="C4" s="1395"/>
      <c r="D4" s="862">
        <f>+'22.Anexos_MáxDemanda (1)'!D5</f>
        <v>42907.864583333336</v>
      </c>
      <c r="E4" s="862">
        <f>+'22.Anexos_MáxDemanda (1)'!E5</f>
        <v>42543.833333333336</v>
      </c>
      <c r="F4" s="862">
        <f>+'22.Anexos_MáxDemanda (1)'!F5</f>
        <v>42801.8125</v>
      </c>
      <c r="G4" s="860" t="s">
        <v>385</v>
      </c>
      <c r="H4" s="197"/>
      <c r="I4" s="197"/>
      <c r="J4" s="197"/>
    </row>
    <row r="5" spans="1:10" s="344" customFormat="1" ht="21.75" customHeight="1">
      <c r="A5" s="197"/>
      <c r="B5" s="1396"/>
      <c r="C5" s="1395"/>
      <c r="D5" s="863">
        <f>+'22.Anexos_MáxDemanda (1)'!D6</f>
        <v>42907.864583333336</v>
      </c>
      <c r="E5" s="863">
        <f>+'22.Anexos_MáxDemanda (1)'!E6</f>
        <v>42543.833333333336</v>
      </c>
      <c r="F5" s="863">
        <f>+'22.Anexos_MáxDemanda (1)'!F6</f>
        <v>42801.8125</v>
      </c>
      <c r="G5" s="860" t="s">
        <v>365</v>
      </c>
      <c r="H5" s="197"/>
      <c r="I5" s="197"/>
      <c r="J5" s="197"/>
    </row>
    <row r="6" spans="1:10" s="344" customFormat="1" ht="23.25" customHeight="1">
      <c r="A6" s="197"/>
      <c r="B6" s="856" t="s">
        <v>76</v>
      </c>
      <c r="C6" s="855" t="s">
        <v>336</v>
      </c>
      <c r="D6" s="1036">
        <v>0</v>
      </c>
      <c r="E6" s="1037">
        <v>194.35008999999999</v>
      </c>
      <c r="F6" s="1036">
        <v>172.17124999999999</v>
      </c>
      <c r="G6" s="864">
        <f>+IF(E6=0,"",D6/E6-1)</f>
        <v>-1</v>
      </c>
      <c r="H6" s="197"/>
      <c r="I6" s="197"/>
      <c r="J6" s="197"/>
    </row>
    <row r="7" spans="1:10" s="344" customFormat="1" ht="23.25" customHeight="1">
      <c r="A7" s="197"/>
      <c r="B7" s="858" t="s">
        <v>337</v>
      </c>
      <c r="C7" s="854"/>
      <c r="D7" s="1038">
        <v>0</v>
      </c>
      <c r="E7" s="1038">
        <v>194.35008999999999</v>
      </c>
      <c r="F7" s="1038">
        <v>172.17124999999999</v>
      </c>
      <c r="G7" s="866">
        <f t="shared" ref="G7:G29" si="0">+IF(E7=0,"",D7/E7-1)</f>
        <v>-1</v>
      </c>
      <c r="H7" s="197"/>
      <c r="I7" s="197"/>
      <c r="J7" s="197"/>
    </row>
    <row r="8" spans="1:10" s="344" customFormat="1" ht="23.25" customHeight="1">
      <c r="A8" s="197"/>
      <c r="B8" s="856" t="s">
        <v>77</v>
      </c>
      <c r="C8" s="855" t="s">
        <v>186</v>
      </c>
      <c r="D8" s="1036">
        <v>0</v>
      </c>
      <c r="E8" s="1037">
        <v>175.08656000000002</v>
      </c>
      <c r="F8" s="1036">
        <v>122.69233</v>
      </c>
      <c r="G8" s="864">
        <f t="shared" si="0"/>
        <v>-1</v>
      </c>
      <c r="H8" s="197"/>
      <c r="I8" s="197"/>
      <c r="J8" s="197"/>
    </row>
    <row r="9" spans="1:10" s="344" customFormat="1" ht="23.25" customHeight="1">
      <c r="A9" s="197"/>
      <c r="B9" s="858" t="s">
        <v>338</v>
      </c>
      <c r="C9" s="854"/>
      <c r="D9" s="1038">
        <v>0</v>
      </c>
      <c r="E9" s="1038">
        <v>175.08656000000002</v>
      </c>
      <c r="F9" s="1038">
        <v>122.69233</v>
      </c>
      <c r="G9" s="866">
        <f t="shared" si="0"/>
        <v>-1</v>
      </c>
      <c r="H9" s="197"/>
      <c r="I9" s="197"/>
      <c r="J9" s="197"/>
    </row>
    <row r="10" spans="1:10" s="344" customFormat="1" ht="23.25" customHeight="1">
      <c r="A10" s="197"/>
      <c r="B10" s="856" t="s">
        <v>727</v>
      </c>
      <c r="C10" s="867" t="s">
        <v>750</v>
      </c>
      <c r="D10" s="1036">
        <v>0</v>
      </c>
      <c r="E10" s="1037">
        <v>11.718</v>
      </c>
      <c r="F10" s="1036">
        <v>11.861000000000001</v>
      </c>
      <c r="G10" s="864">
        <f t="shared" si="0"/>
        <v>-1</v>
      </c>
      <c r="H10" s="197"/>
      <c r="I10" s="197"/>
      <c r="J10" s="197"/>
    </row>
    <row r="11" spans="1:10" s="344" customFormat="1" ht="23.25" customHeight="1">
      <c r="A11" s="197"/>
      <c r="B11" s="858" t="s">
        <v>462</v>
      </c>
      <c r="C11" s="854"/>
      <c r="D11" s="1038">
        <v>0</v>
      </c>
      <c r="E11" s="1038">
        <v>11.718</v>
      </c>
      <c r="F11" s="1038">
        <v>11.861000000000001</v>
      </c>
      <c r="G11" s="866">
        <f t="shared" si="0"/>
        <v>-1</v>
      </c>
      <c r="H11" s="197"/>
      <c r="I11" s="197"/>
      <c r="J11" s="197"/>
    </row>
    <row r="12" spans="1:10" s="344" customFormat="1" ht="23.25" customHeight="1">
      <c r="A12" s="197"/>
      <c r="B12" s="856" t="s">
        <v>728</v>
      </c>
      <c r="C12" s="855" t="s">
        <v>299</v>
      </c>
      <c r="D12" s="1036">
        <v>84.793520000000001</v>
      </c>
      <c r="E12" s="1037">
        <v>93.732619999999997</v>
      </c>
      <c r="F12" s="1036">
        <v>93.507350000000002</v>
      </c>
      <c r="G12" s="864">
        <f t="shared" si="0"/>
        <v>-9.5368079970452047E-2</v>
      </c>
      <c r="H12" s="197"/>
      <c r="I12" s="197"/>
      <c r="J12" s="197"/>
    </row>
    <row r="13" spans="1:10" s="344" customFormat="1" ht="23.25" customHeight="1">
      <c r="A13" s="197"/>
      <c r="B13" s="858" t="s">
        <v>463</v>
      </c>
      <c r="C13" s="854"/>
      <c r="D13" s="1038">
        <v>84.793520000000001</v>
      </c>
      <c r="E13" s="1038">
        <v>93.732619999999997</v>
      </c>
      <c r="F13" s="1038">
        <v>93.507350000000002</v>
      </c>
      <c r="G13" s="866">
        <f t="shared" si="0"/>
        <v>-9.5368079970452047E-2</v>
      </c>
      <c r="H13" s="197"/>
      <c r="I13" s="197"/>
      <c r="J13" s="197"/>
    </row>
    <row r="14" spans="1:10" s="344" customFormat="1" ht="23.25" customHeight="1">
      <c r="A14" s="197"/>
      <c r="B14" s="856" t="s">
        <v>729</v>
      </c>
      <c r="C14" s="855" t="s">
        <v>316</v>
      </c>
      <c r="D14" s="1036">
        <v>3.0182799999999999</v>
      </c>
      <c r="E14" s="1037">
        <v>1.1692199999999999</v>
      </c>
      <c r="F14" s="1036">
        <v>9.7515800000000006</v>
      </c>
      <c r="G14" s="864">
        <f t="shared" si="0"/>
        <v>1.581447460700296</v>
      </c>
      <c r="H14" s="197"/>
      <c r="I14" s="197"/>
      <c r="J14" s="197"/>
    </row>
    <row r="15" spans="1:10" s="344" customFormat="1" ht="23.25" customHeight="1">
      <c r="A15" s="197"/>
      <c r="B15" s="857"/>
      <c r="C15" s="855" t="s">
        <v>317</v>
      </c>
      <c r="D15" s="1036">
        <v>2.36558</v>
      </c>
      <c r="E15" s="1037">
        <v>1.81084</v>
      </c>
      <c r="F15" s="1036">
        <v>6.6998499999999996</v>
      </c>
      <c r="G15" s="864">
        <f t="shared" si="0"/>
        <v>0.30634401714121617</v>
      </c>
      <c r="H15" s="197"/>
      <c r="I15" s="197"/>
      <c r="J15" s="197"/>
    </row>
    <row r="16" spans="1:10" s="344" customFormat="1" ht="23.25" customHeight="1">
      <c r="A16" s="197"/>
      <c r="B16" s="857"/>
      <c r="C16" s="855" t="s">
        <v>318</v>
      </c>
      <c r="D16" s="1036">
        <v>2.5881400000000001</v>
      </c>
      <c r="E16" s="1037">
        <v>2.16004</v>
      </c>
      <c r="F16" s="1036">
        <v>6.6899600000000001</v>
      </c>
      <c r="G16" s="864">
        <f t="shared" si="0"/>
        <v>0.19819077424492137</v>
      </c>
      <c r="H16" s="197"/>
      <c r="I16" s="197"/>
      <c r="J16" s="197"/>
    </row>
    <row r="17" spans="1:10" s="344" customFormat="1" ht="23.25" customHeight="1">
      <c r="A17" s="197"/>
      <c r="B17" s="857"/>
      <c r="C17" s="855" t="s">
        <v>730</v>
      </c>
      <c r="D17" s="1036">
        <v>3.4796999999999998</v>
      </c>
      <c r="E17" s="1037">
        <v>1.45547</v>
      </c>
      <c r="F17" s="1036">
        <v>9.7962900000000008</v>
      </c>
      <c r="G17" s="864">
        <f t="shared" si="0"/>
        <v>1.3907741142036589</v>
      </c>
      <c r="H17" s="197"/>
      <c r="I17" s="197" t="s">
        <v>643</v>
      </c>
      <c r="J17" s="197"/>
    </row>
    <row r="18" spans="1:10" s="344" customFormat="1" ht="23.25" customHeight="1">
      <c r="A18" s="197"/>
      <c r="B18" s="858" t="s">
        <v>632</v>
      </c>
      <c r="C18" s="854"/>
      <c r="D18" s="1038">
        <v>11.451700000000001</v>
      </c>
      <c r="E18" s="1038">
        <v>6.5955700000000004</v>
      </c>
      <c r="F18" s="1038">
        <v>32.93768</v>
      </c>
      <c r="G18" s="866">
        <f t="shared" si="0"/>
        <v>0.73627146706046642</v>
      </c>
      <c r="H18" s="197"/>
      <c r="I18" s="197"/>
      <c r="J18" s="197"/>
    </row>
    <row r="19" spans="1:10" s="344" customFormat="1" ht="23.25" customHeight="1">
      <c r="A19" s="197"/>
      <c r="B19" s="856" t="s">
        <v>731</v>
      </c>
      <c r="C19" s="855" t="s">
        <v>324</v>
      </c>
      <c r="D19" s="1036">
        <v>0</v>
      </c>
      <c r="E19" s="1037">
        <v>0</v>
      </c>
      <c r="F19" s="1036">
        <v>0</v>
      </c>
      <c r="G19" s="864" t="str">
        <f t="shared" si="0"/>
        <v/>
      </c>
      <c r="H19" s="197"/>
      <c r="I19" s="197"/>
      <c r="J19" s="197"/>
    </row>
    <row r="20" spans="1:10" s="344" customFormat="1" ht="23.25" customHeight="1">
      <c r="A20" s="197"/>
      <c r="B20" s="858" t="s">
        <v>732</v>
      </c>
      <c r="C20" s="854"/>
      <c r="D20" s="1038">
        <v>0</v>
      </c>
      <c r="E20" s="1038">
        <v>0</v>
      </c>
      <c r="F20" s="1038">
        <v>0</v>
      </c>
      <c r="G20" s="866" t="str">
        <f t="shared" si="0"/>
        <v/>
      </c>
      <c r="H20" s="197"/>
      <c r="I20" s="197"/>
      <c r="J20" s="197"/>
    </row>
    <row r="21" spans="1:10" s="344" customFormat="1" ht="23.25" customHeight="1">
      <c r="A21" s="197"/>
      <c r="B21" s="856" t="s">
        <v>71</v>
      </c>
      <c r="C21" s="855" t="s">
        <v>327</v>
      </c>
      <c r="D21" s="1036">
        <v>2.7587999999999999</v>
      </c>
      <c r="E21" s="1037">
        <v>4.2077399999999994</v>
      </c>
      <c r="F21" s="1036">
        <v>4.5600999999999994</v>
      </c>
      <c r="G21" s="864">
        <f t="shared" si="0"/>
        <v>-0.34435112435654291</v>
      </c>
      <c r="H21" s="197"/>
      <c r="I21" s="197"/>
      <c r="J21" s="197"/>
    </row>
    <row r="22" spans="1:10" s="344" customFormat="1" ht="23.25" customHeight="1">
      <c r="A22" s="197"/>
      <c r="B22" s="858" t="s">
        <v>733</v>
      </c>
      <c r="C22" s="854"/>
      <c r="D22" s="1038">
        <v>2.7587999999999999</v>
      </c>
      <c r="E22" s="1038">
        <v>4.2077399999999994</v>
      </c>
      <c r="F22" s="1038">
        <v>4.5600999999999994</v>
      </c>
      <c r="G22" s="866">
        <f t="shared" si="0"/>
        <v>-0.34435112435654291</v>
      </c>
      <c r="H22" s="197"/>
      <c r="I22" s="197"/>
      <c r="J22" s="197"/>
    </row>
    <row r="23" spans="1:10" s="344" customFormat="1" ht="23.25" customHeight="1">
      <c r="A23" s="197"/>
      <c r="B23" s="856" t="s">
        <v>741</v>
      </c>
      <c r="C23" s="855" t="s">
        <v>328</v>
      </c>
      <c r="D23" s="1036">
        <v>0</v>
      </c>
      <c r="E23" s="1037">
        <v>0</v>
      </c>
      <c r="F23" s="1036">
        <v>0</v>
      </c>
      <c r="G23" s="864" t="str">
        <f t="shared" si="0"/>
        <v/>
      </c>
      <c r="H23" s="197"/>
      <c r="I23" s="197"/>
      <c r="J23" s="197"/>
    </row>
    <row r="24" spans="1:10" s="344" customFormat="1" ht="23.25" customHeight="1">
      <c r="A24" s="197"/>
      <c r="B24" s="858" t="s">
        <v>736</v>
      </c>
      <c r="C24" s="854"/>
      <c r="D24" s="1038">
        <v>0</v>
      </c>
      <c r="E24" s="1038">
        <v>0</v>
      </c>
      <c r="F24" s="1038">
        <v>0</v>
      </c>
      <c r="G24" s="866" t="str">
        <f t="shared" si="0"/>
        <v/>
      </c>
      <c r="H24" s="197"/>
      <c r="I24" s="197"/>
      <c r="J24" s="197"/>
    </row>
    <row r="25" spans="1:10" s="344" customFormat="1" ht="23.25" customHeight="1">
      <c r="A25" s="197"/>
      <c r="B25" s="856" t="s">
        <v>734</v>
      </c>
      <c r="C25" s="855" t="s">
        <v>749</v>
      </c>
      <c r="D25" s="1036"/>
      <c r="E25" s="1037">
        <v>11.27791</v>
      </c>
      <c r="F25" s="1036">
        <v>0</v>
      </c>
      <c r="G25" s="864">
        <f t="shared" si="0"/>
        <v>-1</v>
      </c>
      <c r="H25" s="197"/>
      <c r="I25" s="197"/>
      <c r="J25" s="197"/>
    </row>
    <row r="26" spans="1:10" s="344" customFormat="1" ht="23.25" customHeight="1">
      <c r="A26" s="197"/>
      <c r="B26" s="858" t="s">
        <v>633</v>
      </c>
      <c r="C26" s="854"/>
      <c r="D26" s="1038"/>
      <c r="E26" s="1038">
        <v>11.27791</v>
      </c>
      <c r="F26" s="1038">
        <v>0</v>
      </c>
      <c r="G26" s="866">
        <f t="shared" si="0"/>
        <v>-1</v>
      </c>
      <c r="H26" s="197"/>
      <c r="I26" s="197"/>
      <c r="J26" s="197"/>
    </row>
    <row r="27" spans="1:10" s="344" customFormat="1" ht="23.25" customHeight="1">
      <c r="A27" s="197"/>
      <c r="B27" s="856" t="s">
        <v>704</v>
      </c>
      <c r="C27" s="855" t="s">
        <v>248</v>
      </c>
      <c r="D27" s="1036">
        <v>0</v>
      </c>
      <c r="E27" s="1037"/>
      <c r="F27" s="1036">
        <v>20.301360000000003</v>
      </c>
      <c r="G27" s="864" t="str">
        <f t="shared" si="0"/>
        <v/>
      </c>
      <c r="H27" s="197"/>
      <c r="I27" s="197"/>
      <c r="J27" s="197"/>
    </row>
    <row r="28" spans="1:10" s="344" customFormat="1" ht="23.25" customHeight="1">
      <c r="A28" s="197"/>
      <c r="B28" s="857"/>
      <c r="C28" s="855" t="s">
        <v>735</v>
      </c>
      <c r="D28" s="1036">
        <v>9.4724699999999995</v>
      </c>
      <c r="E28" s="1037">
        <v>5.0012600000000003</v>
      </c>
      <c r="F28" s="1036">
        <v>0</v>
      </c>
      <c r="G28" s="864">
        <f t="shared" si="0"/>
        <v>0.89401670778963682</v>
      </c>
      <c r="H28" s="197"/>
      <c r="I28" s="197"/>
      <c r="J28" s="197"/>
    </row>
    <row r="29" spans="1:10" s="344" customFormat="1" ht="23.25" customHeight="1">
      <c r="A29" s="197"/>
      <c r="B29" s="858" t="s">
        <v>634</v>
      </c>
      <c r="C29" s="854"/>
      <c r="D29" s="1038">
        <v>9.4724699999999995</v>
      </c>
      <c r="E29" s="1038">
        <v>5.0012600000000003</v>
      </c>
      <c r="F29" s="1038">
        <v>20.301360000000003</v>
      </c>
      <c r="G29" s="866">
        <f t="shared" si="0"/>
        <v>0.89401670778963682</v>
      </c>
      <c r="H29" s="197"/>
      <c r="I29" s="197"/>
      <c r="J29" s="197"/>
    </row>
    <row r="30" spans="1:10" ht="8.25" customHeight="1">
      <c r="B30" s="813"/>
      <c r="C30" s="813"/>
      <c r="D30" s="1039"/>
      <c r="E30" s="1039"/>
      <c r="F30" s="1039"/>
      <c r="G30" s="813"/>
      <c r="H30" s="813"/>
    </row>
    <row r="31" spans="1:10" ht="18.75" customHeight="1">
      <c r="B31" s="870" t="s">
        <v>560</v>
      </c>
      <c r="C31" s="868"/>
      <c r="D31" s="1040">
        <v>6400.77</v>
      </c>
      <c r="E31" s="1040">
        <v>6241.9406499999996</v>
      </c>
      <c r="F31" s="1040">
        <v>6559.06</v>
      </c>
      <c r="G31" s="879">
        <f>+IF(E31=0,"",D31/E31-1)</f>
        <v>2.5445507880630158E-2</v>
      </c>
      <c r="H31" s="869"/>
    </row>
    <row r="32" spans="1:10" ht="18.75" customHeight="1">
      <c r="B32" s="878" t="s">
        <v>373</v>
      </c>
      <c r="C32" s="873"/>
      <c r="D32" s="1040">
        <v>0</v>
      </c>
      <c r="E32" s="1040">
        <v>0</v>
      </c>
      <c r="F32" s="1041">
        <v>36.515999999999998</v>
      </c>
      <c r="G32" s="871"/>
      <c r="H32" s="869"/>
    </row>
    <row r="33" spans="1:8" ht="18.75" customHeight="1">
      <c r="B33" s="878" t="s">
        <v>372</v>
      </c>
      <c r="C33" s="868"/>
      <c r="D33" s="1041">
        <v>0</v>
      </c>
      <c r="E33" s="1041">
        <v>0</v>
      </c>
      <c r="F33" s="1041">
        <v>0</v>
      </c>
      <c r="G33" s="871"/>
      <c r="H33" s="869"/>
    </row>
    <row r="34" spans="1:8" ht="9" customHeight="1">
      <c r="A34" s="195"/>
      <c r="B34" s="872"/>
      <c r="C34" s="872"/>
      <c r="D34" s="872"/>
      <c r="E34" s="872"/>
      <c r="F34" s="872"/>
      <c r="G34" s="872"/>
      <c r="H34" s="869"/>
    </row>
    <row r="35" spans="1:8" ht="36.75" customHeight="1">
      <c r="A35" s="536"/>
      <c r="B35" s="1398" t="s">
        <v>376</v>
      </c>
      <c r="C35" s="1398"/>
      <c r="D35" s="1398"/>
      <c r="E35" s="1398"/>
      <c r="F35" s="1398"/>
      <c r="G35" s="1398"/>
      <c r="H35" s="1398"/>
    </row>
    <row r="36" spans="1:8" ht="33" customHeight="1">
      <c r="A36" s="536"/>
      <c r="B36" s="1398" t="s">
        <v>565</v>
      </c>
      <c r="C36" s="1398"/>
      <c r="D36" s="1398"/>
      <c r="E36" s="1398"/>
      <c r="F36" s="1398"/>
      <c r="G36" s="1398"/>
      <c r="H36" s="1398"/>
    </row>
    <row r="37" spans="1:8" ht="18" customHeight="1">
      <c r="A37" s="536"/>
      <c r="B37" s="1398" t="s">
        <v>562</v>
      </c>
      <c r="C37" s="1398"/>
      <c r="D37" s="1398"/>
      <c r="E37" s="1398"/>
      <c r="F37" s="1398"/>
      <c r="G37" s="1398"/>
      <c r="H37" s="1398"/>
    </row>
    <row r="38" spans="1:8" ht="18" customHeight="1">
      <c r="A38" s="536"/>
      <c r="B38" s="1398" t="s">
        <v>563</v>
      </c>
      <c r="C38" s="1398"/>
      <c r="D38" s="1398"/>
      <c r="E38" s="1398"/>
      <c r="F38" s="1398"/>
      <c r="G38" s="1398"/>
      <c r="H38" s="1398"/>
    </row>
    <row r="39" spans="1:8" ht="18" customHeight="1">
      <c r="A39" s="536"/>
      <c r="B39" s="1398" t="s">
        <v>564</v>
      </c>
      <c r="C39" s="1398"/>
      <c r="D39" s="1398"/>
      <c r="E39" s="1398"/>
      <c r="F39" s="1398"/>
      <c r="G39" s="1398"/>
      <c r="H39" s="1398"/>
    </row>
    <row r="40" spans="1:8" ht="18" customHeight="1">
      <c r="A40" s="536"/>
      <c r="B40" s="1398" t="s">
        <v>566</v>
      </c>
      <c r="C40" s="1398"/>
      <c r="D40" s="1398"/>
      <c r="E40" s="1398"/>
      <c r="F40" s="1398"/>
      <c r="G40" s="1398"/>
      <c r="H40" s="1398"/>
    </row>
    <row r="41" spans="1:8" ht="18" customHeight="1">
      <c r="A41" s="536"/>
      <c r="B41" s="1398" t="s">
        <v>567</v>
      </c>
      <c r="C41" s="1398"/>
      <c r="D41" s="1398"/>
      <c r="E41" s="1398"/>
      <c r="F41" s="1398"/>
      <c r="G41" s="1398"/>
      <c r="H41" s="1398"/>
    </row>
    <row r="42" spans="1:8" ht="18" customHeight="1">
      <c r="A42" s="536"/>
      <c r="B42" s="1398" t="s">
        <v>740</v>
      </c>
      <c r="C42" s="1398"/>
      <c r="D42" s="1398"/>
      <c r="E42" s="1398"/>
      <c r="F42" s="1398"/>
      <c r="G42" s="1398"/>
      <c r="H42" s="1398"/>
    </row>
    <row r="43" spans="1:8" ht="18" customHeight="1">
      <c r="A43" s="536"/>
      <c r="B43" s="1398" t="s">
        <v>739</v>
      </c>
      <c r="C43" s="1398"/>
      <c r="D43" s="1398"/>
      <c r="E43" s="1398"/>
      <c r="F43" s="1398"/>
      <c r="G43" s="1398"/>
      <c r="H43" s="1398"/>
    </row>
    <row r="44" spans="1:8" ht="18" customHeight="1">
      <c r="A44" s="536"/>
      <c r="B44" s="1398" t="s">
        <v>742</v>
      </c>
      <c r="C44" s="1398"/>
      <c r="D44" s="1398"/>
      <c r="E44" s="1398"/>
      <c r="F44" s="1398"/>
      <c r="G44" s="1398"/>
      <c r="H44" s="1398"/>
    </row>
    <row r="45" spans="1:8" ht="9" customHeight="1">
      <c r="A45" s="536"/>
      <c r="B45" s="874"/>
      <c r="C45" s="874"/>
      <c r="D45" s="874"/>
      <c r="E45" s="874"/>
      <c r="F45" s="874"/>
      <c r="G45" s="874"/>
      <c r="H45" s="875"/>
    </row>
    <row r="46" spans="1:8" ht="18.75">
      <c r="A46" s="536"/>
      <c r="B46" s="880" t="s">
        <v>751</v>
      </c>
      <c r="C46" s="877"/>
      <c r="D46" s="877"/>
      <c r="E46" s="877"/>
      <c r="F46" s="876"/>
      <c r="G46" s="877"/>
      <c r="H46" s="877"/>
    </row>
    <row r="47" spans="1:8" ht="18.75">
      <c r="A47" s="536"/>
      <c r="B47" s="876"/>
      <c r="C47" s="877"/>
      <c r="D47" s="877"/>
      <c r="E47" s="877"/>
      <c r="F47" s="876"/>
      <c r="G47" s="877"/>
      <c r="H47" s="877"/>
    </row>
    <row r="48" spans="1:8" ht="18.75">
      <c r="A48" s="536"/>
      <c r="B48" s="876"/>
      <c r="C48" s="877"/>
      <c r="D48" s="877"/>
      <c r="E48" s="877"/>
      <c r="F48" s="876"/>
      <c r="G48" s="877"/>
      <c r="H48" s="877"/>
    </row>
    <row r="49" spans="1:8" ht="18.75">
      <c r="A49" s="536"/>
      <c r="B49" s="876"/>
      <c r="C49" s="877"/>
      <c r="D49" s="877"/>
      <c r="E49" s="877"/>
      <c r="F49" s="876"/>
      <c r="G49" s="877"/>
      <c r="H49" s="877"/>
    </row>
    <row r="50" spans="1:8" ht="18.75">
      <c r="A50" s="536"/>
      <c r="B50" s="876"/>
      <c r="C50" s="877"/>
      <c r="D50" s="877"/>
      <c r="E50" s="877"/>
      <c r="F50" s="876"/>
      <c r="G50" s="877"/>
      <c r="H50" s="877"/>
    </row>
    <row r="51" spans="1:8" ht="18.75">
      <c r="A51" s="536"/>
      <c r="B51" s="876"/>
      <c r="C51" s="877"/>
      <c r="D51" s="877"/>
      <c r="E51" s="877"/>
      <c r="F51" s="876"/>
      <c r="G51" s="877"/>
      <c r="H51" s="877"/>
    </row>
    <row r="52" spans="1:8" ht="18.75">
      <c r="A52" s="536"/>
      <c r="B52" s="876"/>
      <c r="C52" s="877"/>
      <c r="D52" s="877"/>
      <c r="E52" s="877"/>
      <c r="F52" s="876"/>
      <c r="G52" s="877"/>
      <c r="H52" s="877"/>
    </row>
    <row r="53" spans="1:8" ht="18.75">
      <c r="A53" s="536"/>
      <c r="B53" s="876"/>
      <c r="C53" s="877"/>
      <c r="D53" s="877"/>
      <c r="E53" s="877"/>
      <c r="F53" s="876"/>
      <c r="G53" s="877"/>
      <c r="H53" s="877"/>
    </row>
    <row r="54" spans="1:8" ht="18.75">
      <c r="A54" s="536"/>
      <c r="B54" s="876"/>
      <c r="C54" s="877"/>
      <c r="D54" s="877"/>
      <c r="E54" s="877"/>
      <c r="F54" s="876"/>
      <c r="G54" s="877"/>
      <c r="H54" s="877"/>
    </row>
    <row r="55" spans="1:8" ht="18.75">
      <c r="A55" s="536"/>
      <c r="B55" s="876"/>
      <c r="C55" s="877"/>
      <c r="D55" s="877"/>
      <c r="E55" s="877"/>
      <c r="F55" s="876"/>
      <c r="G55" s="877"/>
      <c r="H55" s="877"/>
    </row>
    <row r="56" spans="1:8" ht="18.75">
      <c r="A56" s="536"/>
      <c r="B56" s="876"/>
      <c r="C56" s="877"/>
      <c r="D56" s="877"/>
      <c r="E56" s="877"/>
      <c r="F56" s="876"/>
      <c r="G56" s="877"/>
      <c r="H56" s="877"/>
    </row>
    <row r="57" spans="1:8" ht="18.75">
      <c r="A57" s="536"/>
      <c r="B57" s="876"/>
      <c r="C57" s="877"/>
      <c r="D57" s="877"/>
      <c r="E57" s="877"/>
      <c r="F57" s="876"/>
      <c r="G57" s="877"/>
      <c r="H57" s="877"/>
    </row>
    <row r="58" spans="1:8" ht="18.75">
      <c r="A58" s="536"/>
      <c r="B58" s="876"/>
      <c r="C58" s="877"/>
      <c r="D58" s="877"/>
      <c r="E58" s="877"/>
      <c r="F58" s="876"/>
      <c r="G58" s="877"/>
      <c r="H58" s="877"/>
    </row>
    <row r="59" spans="1:8" ht="18.75">
      <c r="A59" s="536"/>
      <c r="B59" s="876"/>
      <c r="C59" s="877"/>
      <c r="D59" s="877"/>
      <c r="E59" s="877"/>
      <c r="F59" s="876"/>
      <c r="G59" s="877"/>
      <c r="H59" s="877"/>
    </row>
    <row r="60" spans="1:8" ht="18.75">
      <c r="A60" s="536"/>
      <c r="B60" s="876"/>
      <c r="C60" s="877"/>
      <c r="D60" s="877"/>
      <c r="E60" s="877"/>
      <c r="F60" s="876"/>
      <c r="G60" s="877"/>
      <c r="H60" s="877"/>
    </row>
    <row r="61" spans="1:8" ht="18.75">
      <c r="A61" s="536"/>
      <c r="B61" s="876"/>
      <c r="C61" s="877"/>
      <c r="D61" s="877"/>
      <c r="E61" s="877"/>
      <c r="F61" s="876"/>
      <c r="G61" s="877"/>
      <c r="H61" s="877"/>
    </row>
    <row r="62" spans="1:8" ht="18.75">
      <c r="A62" s="536"/>
      <c r="B62" s="876"/>
      <c r="C62" s="877"/>
      <c r="D62" s="877"/>
      <c r="E62" s="877"/>
      <c r="F62" s="876"/>
      <c r="G62" s="877"/>
      <c r="H62" s="877"/>
    </row>
    <row r="63" spans="1:8" ht="18.75">
      <c r="A63" s="536"/>
      <c r="B63" s="876"/>
      <c r="C63" s="877"/>
      <c r="D63" s="877"/>
      <c r="E63" s="877"/>
      <c r="F63" s="876"/>
      <c r="G63" s="877"/>
      <c r="H63" s="877"/>
    </row>
    <row r="64" spans="1:8" ht="18.75">
      <c r="A64" s="536"/>
      <c r="B64" s="876"/>
      <c r="C64" s="877"/>
      <c r="D64" s="877"/>
      <c r="E64" s="877"/>
      <c r="F64" s="876"/>
      <c r="G64" s="877"/>
      <c r="H64" s="877"/>
    </row>
    <row r="65" spans="1:8" ht="18.75">
      <c r="A65" s="536"/>
      <c r="B65" s="876"/>
      <c r="C65" s="877"/>
      <c r="D65" s="877"/>
      <c r="E65" s="877"/>
      <c r="F65" s="876"/>
      <c r="G65" s="877"/>
      <c r="H65" s="877"/>
    </row>
    <row r="66" spans="1:8" ht="18.75">
      <c r="A66" s="536"/>
      <c r="B66" s="876"/>
      <c r="C66" s="877"/>
      <c r="D66" s="877"/>
      <c r="E66" s="877"/>
      <c r="F66" s="876"/>
      <c r="G66" s="877"/>
      <c r="H66" s="877"/>
    </row>
    <row r="67" spans="1:8" ht="18.75">
      <c r="A67" s="536"/>
      <c r="B67" s="876"/>
      <c r="C67" s="877"/>
      <c r="D67" s="877"/>
      <c r="E67" s="877"/>
      <c r="F67" s="876"/>
      <c r="G67" s="877"/>
      <c r="H67" s="877"/>
    </row>
    <row r="68" spans="1:8" ht="18.75">
      <c r="A68" s="536"/>
      <c r="B68" s="876"/>
      <c r="C68" s="877"/>
      <c r="D68" s="877"/>
      <c r="E68" s="877"/>
      <c r="F68" s="876"/>
      <c r="G68" s="877"/>
      <c r="H68" s="877"/>
    </row>
    <row r="69" spans="1:8" ht="18.75">
      <c r="A69" s="536"/>
      <c r="B69" s="876"/>
      <c r="C69" s="877"/>
      <c r="D69" s="877"/>
      <c r="E69" s="877"/>
      <c r="F69" s="876"/>
      <c r="G69" s="877"/>
      <c r="H69" s="877"/>
    </row>
    <row r="70" spans="1:8" ht="18.75">
      <c r="A70" s="536"/>
      <c r="B70" s="876"/>
      <c r="C70" s="877"/>
      <c r="D70" s="877"/>
      <c r="E70" s="877"/>
      <c r="F70" s="876"/>
      <c r="G70" s="877"/>
      <c r="H70" s="877"/>
    </row>
    <row r="71" spans="1:8" ht="18.75">
      <c r="A71" s="536"/>
      <c r="B71" s="876"/>
      <c r="C71" s="877"/>
      <c r="D71" s="877"/>
      <c r="E71" s="877"/>
      <c r="F71" s="876"/>
      <c r="G71" s="877"/>
      <c r="H71" s="877"/>
    </row>
    <row r="72" spans="1:8" ht="18.75">
      <c r="A72" s="536"/>
      <c r="B72" s="876"/>
      <c r="C72" s="877"/>
      <c r="D72" s="877"/>
      <c r="E72" s="877"/>
      <c r="F72" s="876"/>
      <c r="G72" s="877"/>
      <c r="H72" s="877"/>
    </row>
    <row r="73" spans="1:8" ht="12.75">
      <c r="A73" s="536"/>
      <c r="B73" s="537"/>
      <c r="C73" s="538"/>
      <c r="D73" s="538"/>
      <c r="E73" s="538"/>
      <c r="F73" s="537"/>
      <c r="G73" s="538"/>
      <c r="H73" s="538"/>
    </row>
    <row r="74" spans="1:8" ht="12.75">
      <c r="A74" s="536"/>
      <c r="B74" s="537"/>
      <c r="C74" s="538"/>
      <c r="D74" s="538"/>
      <c r="E74" s="538"/>
      <c r="F74" s="537"/>
      <c r="G74" s="538"/>
      <c r="H74" s="538"/>
    </row>
    <row r="75" spans="1:8" ht="12.75">
      <c r="A75" s="536"/>
      <c r="B75" s="537"/>
      <c r="C75" s="538"/>
      <c r="D75" s="538"/>
      <c r="E75" s="538"/>
      <c r="F75" s="537"/>
      <c r="G75" s="538"/>
      <c r="H75" s="538"/>
    </row>
    <row r="76" spans="1:8" ht="12.75">
      <c r="A76" s="536"/>
      <c r="B76" s="537"/>
      <c r="C76" s="538"/>
      <c r="D76" s="538"/>
      <c r="E76" s="538"/>
      <c r="F76" s="537"/>
      <c r="G76" s="538"/>
      <c r="H76" s="538"/>
    </row>
    <row r="77" spans="1:8" ht="12.75">
      <c r="A77" s="536"/>
      <c r="B77" s="537"/>
      <c r="C77" s="538"/>
      <c r="D77" s="538"/>
      <c r="E77" s="538"/>
      <c r="F77" s="537"/>
      <c r="G77" s="538"/>
      <c r="H77" s="538"/>
    </row>
    <row r="78" spans="1:8" ht="12.75">
      <c r="A78" s="536"/>
      <c r="B78" s="537"/>
      <c r="C78" s="538"/>
      <c r="D78" s="538"/>
      <c r="E78" s="538"/>
      <c r="F78" s="537"/>
      <c r="G78" s="538"/>
      <c r="H78" s="538"/>
    </row>
    <row r="79" spans="1:8" ht="21" customHeight="1">
      <c r="A79" s="536"/>
      <c r="B79" s="537"/>
      <c r="C79" s="538"/>
      <c r="D79" s="538"/>
      <c r="E79" s="538"/>
      <c r="F79" s="537"/>
      <c r="G79" s="538"/>
      <c r="H79" s="538"/>
    </row>
    <row r="80" spans="1:8" ht="21" customHeight="1">
      <c r="A80" s="536" t="s">
        <v>752</v>
      </c>
      <c r="B80" s="537"/>
      <c r="C80" s="538"/>
      <c r="D80" s="538"/>
      <c r="E80" s="538"/>
      <c r="F80" s="537"/>
      <c r="G80" s="538"/>
      <c r="H80" s="538"/>
    </row>
    <row r="81" spans="1:8" ht="9.75" customHeight="1">
      <c r="A81" s="536"/>
      <c r="B81" s="537"/>
      <c r="C81" s="538"/>
      <c r="D81" s="538"/>
      <c r="E81" s="538"/>
      <c r="F81" s="537"/>
      <c r="G81" s="538"/>
      <c r="H81" s="538"/>
    </row>
    <row r="82" spans="1:8" ht="12.75" customHeight="1">
      <c r="A82" s="536"/>
      <c r="B82" s="537"/>
      <c r="C82" s="538"/>
      <c r="D82" s="538"/>
      <c r="E82" s="538"/>
      <c r="F82" s="537"/>
      <c r="G82" s="538"/>
      <c r="H82" s="538"/>
    </row>
    <row r="83" spans="1:8" ht="12.75" customHeight="1">
      <c r="A83" s="536"/>
      <c r="B83" s="537"/>
      <c r="C83" s="538"/>
      <c r="D83" s="538"/>
      <c r="E83" s="538"/>
      <c r="F83" s="537"/>
      <c r="G83" s="538"/>
      <c r="H83" s="538"/>
    </row>
    <row r="84" spans="1:8" ht="12.75">
      <c r="A84" s="536"/>
      <c r="B84" s="537"/>
      <c r="C84" s="538"/>
      <c r="D84" s="538"/>
      <c r="E84" s="538"/>
      <c r="F84" s="537"/>
      <c r="G84" s="538"/>
      <c r="H84" s="538"/>
    </row>
    <row r="85" spans="1:8" ht="12.75">
      <c r="A85" s="536"/>
      <c r="B85" s="537"/>
      <c r="C85" s="538"/>
      <c r="D85" s="538"/>
      <c r="E85" s="538"/>
      <c r="F85" s="537"/>
      <c r="G85" s="538"/>
      <c r="H85" s="538"/>
    </row>
    <row r="86" spans="1:8" ht="12.75">
      <c r="A86" s="536"/>
      <c r="B86" s="537"/>
      <c r="C86" s="538"/>
      <c r="D86" s="538"/>
      <c r="E86" s="538"/>
      <c r="F86" s="537"/>
      <c r="G86" s="538"/>
      <c r="H86" s="538"/>
    </row>
    <row r="87" spans="1:8" ht="12.75">
      <c r="A87" s="536"/>
      <c r="B87" s="537"/>
      <c r="C87" s="538"/>
      <c r="D87" s="538"/>
      <c r="E87" s="538"/>
      <c r="F87" s="537"/>
      <c r="G87" s="538"/>
      <c r="H87" s="538"/>
    </row>
    <row r="88" spans="1:8" ht="12.75">
      <c r="A88" s="536"/>
      <c r="B88" s="537"/>
      <c r="C88" s="538"/>
      <c r="D88" s="538"/>
      <c r="E88" s="538"/>
      <c r="F88" s="537"/>
      <c r="G88" s="538"/>
      <c r="H88" s="538"/>
    </row>
    <row r="89" spans="1:8" ht="12.75">
      <c r="A89" s="536"/>
      <c r="B89" s="537"/>
      <c r="C89" s="538"/>
      <c r="D89" s="538"/>
      <c r="E89" s="538"/>
      <c r="F89" s="537"/>
      <c r="G89" s="538"/>
      <c r="H89" s="538"/>
    </row>
    <row r="90" spans="1:8" ht="12.75">
      <c r="A90" s="536"/>
      <c r="B90" s="537"/>
      <c r="C90" s="538"/>
      <c r="D90" s="538"/>
      <c r="E90" s="538"/>
      <c r="F90" s="537"/>
      <c r="G90" s="538"/>
      <c r="H90" s="538"/>
    </row>
    <row r="91" spans="1:8" ht="12.75">
      <c r="A91" s="536"/>
      <c r="B91" s="537"/>
      <c r="C91" s="538"/>
      <c r="D91" s="538"/>
      <c r="E91" s="538"/>
      <c r="F91" s="537"/>
      <c r="G91" s="538"/>
      <c r="H91" s="538"/>
    </row>
    <row r="92" spans="1:8" ht="12.75">
      <c r="A92" s="536"/>
      <c r="B92" s="537"/>
      <c r="C92" s="538"/>
      <c r="D92" s="538"/>
      <c r="E92" s="538"/>
      <c r="F92" s="537"/>
      <c r="G92" s="538"/>
      <c r="H92" s="538"/>
    </row>
    <row r="93" spans="1:8" ht="12.75">
      <c r="A93" s="536"/>
      <c r="B93" s="537"/>
      <c r="C93" s="538"/>
      <c r="D93" s="538"/>
      <c r="E93" s="538"/>
      <c r="F93" s="537"/>
      <c r="G93" s="538"/>
      <c r="H93" s="538"/>
    </row>
    <row r="94" spans="1:8" ht="12.75">
      <c r="A94" s="536"/>
      <c r="B94" s="537"/>
      <c r="C94" s="538"/>
      <c r="D94" s="538"/>
      <c r="E94" s="538"/>
      <c r="F94" s="537"/>
      <c r="G94" s="538"/>
      <c r="H94" s="538"/>
    </row>
    <row r="95" spans="1:8" ht="4.5" customHeight="1">
      <c r="A95" s="195"/>
      <c r="B95" s="195"/>
      <c r="C95" s="195"/>
      <c r="D95" s="195"/>
      <c r="E95" s="195"/>
      <c r="F95" s="195"/>
      <c r="G95" s="195"/>
      <c r="H95" s="195"/>
    </row>
    <row r="96" spans="1:8" ht="14.25">
      <c r="A96" s="534"/>
    </row>
    <row r="97" spans="1:1" ht="14.25">
      <c r="A97" s="534"/>
    </row>
    <row r="98" spans="1:1" ht="14.25">
      <c r="A98" s="534"/>
    </row>
  </sheetData>
  <mergeCells count="13">
    <mergeCell ref="B2:B5"/>
    <mergeCell ref="C2:C5"/>
    <mergeCell ref="D2:G2"/>
    <mergeCell ref="B35:H35"/>
    <mergeCell ref="B36:H36"/>
    <mergeCell ref="B43:H43"/>
    <mergeCell ref="B44:H44"/>
    <mergeCell ref="B37:H37"/>
    <mergeCell ref="B38:H38"/>
    <mergeCell ref="B39:H39"/>
    <mergeCell ref="B40:H40"/>
    <mergeCell ref="B41:H41"/>
    <mergeCell ref="B42:H42"/>
  </mergeCells>
  <pageMargins left="0.51181102362204722" right="0.51181102362204722" top="0.70866141732283472" bottom="0.74803149606299213" header="0.31496062992125984" footer="0.31496062992125984"/>
  <pageSetup paperSize="9" scale="50" orientation="portrait" r:id="rId1"/>
  <headerFooter>
    <oddHeader>&amp;L&amp;"Calibri Light,Regular"&amp;10 &amp;C&amp;"Calibri Light,Regular"&amp;10 &amp;R&amp;"Tahoma,Negrita"&amp;11Informe de la Operación Mensual - Junio 2017
INFSGI-MES-06-2017
07/07/2017
Versión: 01</oddHeader>
    <oddFooter>&amp;L&amp;"Calibri Light,Regular"&amp;10COES SINAC, 2017&amp;C&amp;"Calibri Light,Regular"&amp;10 20&amp;R&amp;"Calibri Light,Regular"&amp;10Dirección Ejecutiva
Sub Dirección de Gestión de Información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4"/>
  </sheetPr>
  <dimension ref="A1:J149"/>
  <sheetViews>
    <sheetView view="pageBreakPreview" zoomScale="40" zoomScaleNormal="100" zoomScaleSheetLayoutView="40" zoomScalePageLayoutView="85" workbookViewId="0">
      <selection activeCell="AB10" sqref="AB10"/>
    </sheetView>
  </sheetViews>
  <sheetFormatPr defaultRowHeight="11.25"/>
  <cols>
    <col min="1" max="1" width="64.83203125" style="347" customWidth="1"/>
    <col min="2" max="2" width="85" style="197" customWidth="1"/>
    <col min="3" max="3" width="45.1640625" style="197" bestFit="1" customWidth="1"/>
    <col min="4" max="6" width="33.33203125" style="197" customWidth="1"/>
    <col min="7" max="7" width="112.5" style="197" customWidth="1"/>
    <col min="8" max="9" width="42.1640625" style="197" customWidth="1"/>
    <col min="10" max="16384" width="9.33203125" style="197"/>
  </cols>
  <sheetData>
    <row r="1" spans="1:9" ht="14.1" customHeight="1">
      <c r="A1" s="345"/>
      <c r="B1" s="191"/>
      <c r="C1" s="191"/>
      <c r="D1" s="191"/>
      <c r="E1" s="191"/>
      <c r="F1" s="191"/>
      <c r="G1" s="192"/>
      <c r="H1" s="192"/>
      <c r="I1" s="193"/>
    </row>
    <row r="2" spans="1:9" ht="14.1" customHeight="1">
      <c r="A2" s="339"/>
      <c r="B2" s="195"/>
      <c r="C2" s="195"/>
      <c r="D2" s="195"/>
      <c r="E2" s="195"/>
      <c r="F2" s="195"/>
      <c r="G2" s="196"/>
      <c r="H2" s="196"/>
      <c r="I2" s="196"/>
    </row>
    <row r="3" spans="1:9" ht="3.75" customHeight="1">
      <c r="A3" s="339"/>
      <c r="B3" s="195"/>
      <c r="C3" s="195"/>
      <c r="D3" s="195"/>
      <c r="E3" s="195"/>
      <c r="F3" s="195"/>
      <c r="G3" s="196"/>
      <c r="H3" s="196"/>
      <c r="I3" s="196"/>
    </row>
    <row r="4" spans="1:9" ht="36.75" customHeight="1">
      <c r="A4" s="809" t="s">
        <v>620</v>
      </c>
      <c r="B4" s="334"/>
      <c r="C4" s="334"/>
      <c r="D4" s="334"/>
      <c r="E4" s="334"/>
      <c r="F4" s="334"/>
      <c r="G4" s="334"/>
      <c r="H4" s="334"/>
      <c r="I4" s="334"/>
    </row>
    <row r="5" spans="1:9" ht="15.95" customHeight="1">
      <c r="A5" s="346"/>
      <c r="B5" s="336"/>
      <c r="C5" s="337"/>
      <c r="D5" s="338"/>
      <c r="E5" s="338"/>
      <c r="F5" s="339"/>
      <c r="G5" s="202"/>
      <c r="H5" s="202"/>
      <c r="I5" s="203"/>
    </row>
    <row r="6" spans="1:9" ht="12.75" customHeight="1">
      <c r="A6" s="340"/>
      <c r="B6" s="340"/>
      <c r="C6" s="340"/>
      <c r="D6" s="340"/>
      <c r="E6" s="340"/>
      <c r="F6" s="340"/>
      <c r="G6" s="216"/>
      <c r="H6" s="216"/>
      <c r="I6" s="203"/>
    </row>
    <row r="7" spans="1:9" ht="82.5" customHeight="1">
      <c r="A7" s="811" t="s">
        <v>270</v>
      </c>
      <c r="B7" s="811" t="s">
        <v>271</v>
      </c>
      <c r="C7" s="811" t="s">
        <v>272</v>
      </c>
      <c r="D7" s="1411" t="s">
        <v>273</v>
      </c>
      <c r="E7" s="1411"/>
      <c r="F7" s="1411"/>
      <c r="G7" s="1411"/>
      <c r="H7" s="812" t="s">
        <v>671</v>
      </c>
      <c r="I7" s="812" t="s">
        <v>672</v>
      </c>
    </row>
    <row r="8" spans="1:9" ht="192.75" customHeight="1">
      <c r="A8" s="806" t="s">
        <v>644</v>
      </c>
      <c r="B8" s="806" t="s">
        <v>645</v>
      </c>
      <c r="C8" s="807">
        <v>42887.829861111109</v>
      </c>
      <c r="D8" s="1412" t="s">
        <v>646</v>
      </c>
      <c r="E8" s="1413"/>
      <c r="F8" s="1413"/>
      <c r="G8" s="1414"/>
      <c r="H8" s="808">
        <v>26</v>
      </c>
      <c r="I8" s="808"/>
    </row>
    <row r="9" spans="1:9" ht="230.25" customHeight="1">
      <c r="A9" s="1399" t="s">
        <v>187</v>
      </c>
      <c r="B9" s="1399" t="s">
        <v>647</v>
      </c>
      <c r="C9" s="1409">
        <v>42889.498611111114</v>
      </c>
      <c r="D9" s="1403" t="s">
        <v>648</v>
      </c>
      <c r="E9" s="1404"/>
      <c r="F9" s="1404"/>
      <c r="G9" s="1405"/>
      <c r="H9" s="1401">
        <v>33.799999999999997</v>
      </c>
      <c r="I9" s="1401"/>
    </row>
    <row r="10" spans="1:9" ht="228" customHeight="1">
      <c r="A10" s="1400"/>
      <c r="B10" s="1400"/>
      <c r="C10" s="1410"/>
      <c r="D10" s="1406"/>
      <c r="E10" s="1407"/>
      <c r="F10" s="1407"/>
      <c r="G10" s="1408"/>
      <c r="H10" s="1402"/>
      <c r="I10" s="1402"/>
    </row>
    <row r="11" spans="1:9" ht="173.25" customHeight="1">
      <c r="A11" s="806" t="s">
        <v>279</v>
      </c>
      <c r="B11" s="806" t="s">
        <v>649</v>
      </c>
      <c r="C11" s="807">
        <v>42889.511805555558</v>
      </c>
      <c r="D11" s="1412" t="s">
        <v>650</v>
      </c>
      <c r="E11" s="1413"/>
      <c r="F11" s="1413"/>
      <c r="G11" s="1414"/>
      <c r="H11" s="808">
        <v>0.51</v>
      </c>
      <c r="I11" s="808"/>
    </row>
    <row r="12" spans="1:9" ht="156" customHeight="1">
      <c r="A12" s="806" t="s">
        <v>279</v>
      </c>
      <c r="B12" s="806" t="s">
        <v>649</v>
      </c>
      <c r="C12" s="807">
        <v>42889.556944444441</v>
      </c>
      <c r="D12" s="1412" t="s">
        <v>651</v>
      </c>
      <c r="E12" s="1413"/>
      <c r="F12" s="1413"/>
      <c r="G12" s="1414"/>
      <c r="H12" s="808">
        <v>0.31</v>
      </c>
      <c r="I12" s="808"/>
    </row>
    <row r="13" spans="1:9" ht="294" customHeight="1">
      <c r="A13" s="806" t="s">
        <v>277</v>
      </c>
      <c r="B13" s="806" t="s">
        <v>652</v>
      </c>
      <c r="C13" s="807">
        <v>42890.745138888888</v>
      </c>
      <c r="D13" s="1412" t="s">
        <v>653</v>
      </c>
      <c r="E13" s="1413"/>
      <c r="F13" s="1413"/>
      <c r="G13" s="1414"/>
      <c r="H13" s="808">
        <v>13</v>
      </c>
      <c r="I13" s="808"/>
    </row>
    <row r="14" spans="1:9" ht="229.5" customHeight="1">
      <c r="A14" s="806" t="s">
        <v>654</v>
      </c>
      <c r="B14" s="806" t="s">
        <v>655</v>
      </c>
      <c r="C14" s="807">
        <v>42894.705555555556</v>
      </c>
      <c r="D14" s="1412" t="s">
        <v>656</v>
      </c>
      <c r="E14" s="1413"/>
      <c r="F14" s="1413"/>
      <c r="G14" s="1414"/>
      <c r="H14" s="808"/>
      <c r="I14" s="808">
        <v>68.599999999999994</v>
      </c>
    </row>
    <row r="15" spans="1:9" ht="269.25" customHeight="1">
      <c r="A15" s="806" t="s">
        <v>277</v>
      </c>
      <c r="B15" s="806" t="s">
        <v>280</v>
      </c>
      <c r="C15" s="807">
        <v>42894.836111111108</v>
      </c>
      <c r="D15" s="1412" t="s">
        <v>657</v>
      </c>
      <c r="E15" s="1413"/>
      <c r="F15" s="1413"/>
      <c r="G15" s="1414"/>
      <c r="H15" s="808">
        <v>7.5</v>
      </c>
      <c r="I15" s="808">
        <v>9.6999999999999993</v>
      </c>
    </row>
    <row r="16" spans="1:9" ht="298.5" customHeight="1">
      <c r="A16" s="806" t="s">
        <v>69</v>
      </c>
      <c r="B16" s="806" t="s">
        <v>627</v>
      </c>
      <c r="C16" s="807">
        <v>42894.838888888888</v>
      </c>
      <c r="D16" s="1412" t="s">
        <v>658</v>
      </c>
      <c r="E16" s="1413"/>
      <c r="F16" s="1413"/>
      <c r="G16" s="1414"/>
      <c r="H16" s="808">
        <v>1</v>
      </c>
      <c r="I16" s="808"/>
    </row>
    <row r="17" spans="1:10" ht="361.5" customHeight="1">
      <c r="A17" s="806" t="s">
        <v>277</v>
      </c>
      <c r="B17" s="806" t="s">
        <v>659</v>
      </c>
      <c r="C17" s="807">
        <v>42895.923611111109</v>
      </c>
      <c r="D17" s="1412" t="s">
        <v>660</v>
      </c>
      <c r="E17" s="1413"/>
      <c r="F17" s="1413"/>
      <c r="G17" s="1414"/>
      <c r="H17" s="808">
        <v>18.45</v>
      </c>
      <c r="I17" s="808"/>
    </row>
    <row r="18" spans="1:10" ht="215.25" customHeight="1">
      <c r="A18" s="806" t="s">
        <v>274</v>
      </c>
      <c r="B18" s="806" t="s">
        <v>281</v>
      </c>
      <c r="C18" s="807">
        <v>42896.741666666669</v>
      </c>
      <c r="D18" s="1412" t="s">
        <v>661</v>
      </c>
      <c r="E18" s="1413"/>
      <c r="F18" s="1413"/>
      <c r="G18" s="1414"/>
      <c r="H18" s="808">
        <v>7.38</v>
      </c>
      <c r="I18" s="808"/>
    </row>
    <row r="19" spans="1:10" ht="333.75" customHeight="1">
      <c r="A19" s="806" t="s">
        <v>662</v>
      </c>
      <c r="B19" s="806" t="s">
        <v>663</v>
      </c>
      <c r="C19" s="807">
        <v>42897.18472222222</v>
      </c>
      <c r="D19" s="1412" t="s">
        <v>664</v>
      </c>
      <c r="E19" s="1413"/>
      <c r="F19" s="1413"/>
      <c r="G19" s="1414"/>
      <c r="H19" s="808">
        <v>147.09</v>
      </c>
      <c r="I19" s="808"/>
    </row>
    <row r="20" spans="1:10" s="244" customFormat="1" ht="45" customHeight="1">
      <c r="A20" s="701"/>
      <c r="B20" s="701"/>
      <c r="C20" s="702"/>
      <c r="D20" s="703"/>
      <c r="E20" s="703"/>
      <c r="F20" s="703"/>
      <c r="G20" s="703"/>
      <c r="H20" s="810"/>
      <c r="I20" s="810"/>
      <c r="J20" s="197"/>
    </row>
    <row r="21" spans="1:10" s="344" customFormat="1" ht="156" customHeight="1">
      <c r="A21" s="701"/>
      <c r="B21" s="701"/>
      <c r="C21" s="702"/>
      <c r="D21" s="703"/>
      <c r="E21" s="703"/>
      <c r="F21" s="703"/>
      <c r="G21" s="703"/>
      <c r="H21" s="704"/>
      <c r="I21" s="704"/>
    </row>
    <row r="22" spans="1:10" s="344" customFormat="1" ht="219" customHeight="1">
      <c r="A22" s="701"/>
      <c r="B22" s="701"/>
      <c r="C22" s="702"/>
      <c r="D22" s="703"/>
      <c r="E22" s="703"/>
      <c r="F22" s="703"/>
      <c r="G22" s="703"/>
      <c r="H22" s="704"/>
      <c r="I22" s="704"/>
    </row>
    <row r="23" spans="1:10" s="344" customFormat="1" ht="150" customHeight="1">
      <c r="A23" s="701"/>
      <c r="B23" s="701"/>
      <c r="C23" s="702"/>
      <c r="D23" s="703"/>
      <c r="E23" s="703"/>
      <c r="F23" s="703"/>
      <c r="G23" s="703"/>
      <c r="H23" s="704"/>
      <c r="I23" s="704"/>
    </row>
    <row r="24" spans="1:10" s="344" customFormat="1">
      <c r="A24" s="347"/>
      <c r="B24" s="197"/>
      <c r="C24" s="197"/>
      <c r="D24" s="197"/>
      <c r="E24" s="197"/>
      <c r="F24" s="197"/>
      <c r="G24" s="197"/>
      <c r="H24" s="197"/>
      <c r="I24" s="197"/>
    </row>
    <row r="25" spans="1:10" s="344" customFormat="1">
      <c r="A25" s="347"/>
      <c r="B25" s="197"/>
      <c r="C25" s="197"/>
      <c r="D25" s="197"/>
      <c r="E25" s="197"/>
      <c r="F25" s="197"/>
      <c r="G25" s="197"/>
      <c r="H25" s="197"/>
      <c r="I25" s="197"/>
    </row>
    <row r="26" spans="1:10" s="344" customFormat="1">
      <c r="A26" s="347"/>
      <c r="B26" s="197"/>
      <c r="C26" s="197"/>
      <c r="D26" s="197"/>
      <c r="E26" s="197"/>
      <c r="F26" s="197"/>
      <c r="G26" s="197"/>
      <c r="H26" s="197"/>
      <c r="I26" s="197"/>
    </row>
    <row r="27" spans="1:10" s="344" customFormat="1">
      <c r="A27" s="347"/>
      <c r="B27" s="197"/>
      <c r="C27" s="197"/>
      <c r="D27" s="197"/>
      <c r="E27" s="197"/>
      <c r="F27" s="197"/>
      <c r="G27" s="197"/>
      <c r="H27" s="197"/>
      <c r="I27" s="197"/>
    </row>
    <row r="28" spans="1:10" s="344" customFormat="1">
      <c r="A28" s="347"/>
      <c r="B28" s="197"/>
      <c r="C28" s="197"/>
      <c r="D28" s="197"/>
      <c r="E28" s="197"/>
      <c r="F28" s="197"/>
      <c r="G28" s="197"/>
      <c r="H28" s="197"/>
      <c r="I28" s="197"/>
    </row>
    <row r="29" spans="1:10" s="344" customFormat="1">
      <c r="A29" s="347"/>
      <c r="B29" s="197"/>
      <c r="C29" s="197"/>
      <c r="D29" s="197"/>
      <c r="E29" s="197"/>
      <c r="F29" s="197"/>
      <c r="G29" s="197"/>
      <c r="H29" s="197"/>
      <c r="I29" s="197"/>
    </row>
    <row r="30" spans="1:10" s="344" customFormat="1">
      <c r="A30" s="347"/>
      <c r="B30" s="197"/>
      <c r="C30" s="197"/>
      <c r="D30" s="197"/>
      <c r="E30" s="197"/>
      <c r="F30" s="197"/>
      <c r="G30" s="197"/>
      <c r="H30" s="197"/>
      <c r="I30" s="197"/>
    </row>
    <row r="31" spans="1:10" s="344" customFormat="1">
      <c r="A31" s="347"/>
      <c r="B31" s="197"/>
      <c r="C31" s="197"/>
      <c r="D31" s="197"/>
      <c r="E31" s="197"/>
      <c r="F31" s="197"/>
      <c r="G31" s="197"/>
      <c r="H31" s="197"/>
      <c r="I31" s="197"/>
    </row>
    <row r="32" spans="1:10" s="344" customFormat="1">
      <c r="A32" s="347"/>
      <c r="B32" s="197"/>
      <c r="C32" s="197"/>
      <c r="D32" s="197"/>
      <c r="E32" s="197"/>
      <c r="F32" s="197"/>
      <c r="G32" s="197"/>
      <c r="H32" s="197"/>
      <c r="I32" s="197"/>
    </row>
    <row r="33" spans="1:9" s="344" customFormat="1">
      <c r="A33" s="347"/>
      <c r="B33" s="197"/>
      <c r="C33" s="197"/>
      <c r="D33" s="197"/>
      <c r="E33" s="197"/>
      <c r="F33" s="197"/>
      <c r="G33" s="197"/>
      <c r="H33" s="197"/>
      <c r="I33" s="197"/>
    </row>
    <row r="34" spans="1:9" s="344" customFormat="1">
      <c r="A34" s="347"/>
      <c r="B34" s="197"/>
      <c r="C34" s="197"/>
      <c r="D34" s="197"/>
      <c r="E34" s="197"/>
      <c r="F34" s="197"/>
      <c r="G34" s="197"/>
      <c r="H34" s="197"/>
      <c r="I34" s="197"/>
    </row>
    <row r="35" spans="1:9" s="344" customFormat="1">
      <c r="A35" s="347"/>
      <c r="B35" s="197"/>
      <c r="C35" s="197"/>
      <c r="D35" s="197"/>
      <c r="E35" s="197"/>
      <c r="F35" s="197"/>
      <c r="G35" s="197"/>
      <c r="H35" s="197"/>
      <c r="I35" s="197"/>
    </row>
    <row r="36" spans="1:9" s="344" customFormat="1">
      <c r="A36" s="347"/>
      <c r="B36" s="197"/>
      <c r="C36" s="197"/>
      <c r="D36" s="197"/>
      <c r="E36" s="197"/>
      <c r="F36" s="197"/>
      <c r="G36" s="197"/>
      <c r="H36" s="197"/>
      <c r="I36" s="197"/>
    </row>
    <row r="37" spans="1:9" s="344" customFormat="1">
      <c r="A37" s="347"/>
      <c r="B37" s="197"/>
      <c r="C37" s="197"/>
      <c r="D37" s="197"/>
      <c r="E37" s="197"/>
      <c r="F37" s="197"/>
      <c r="G37" s="197"/>
      <c r="H37" s="197"/>
      <c r="I37" s="197"/>
    </row>
    <row r="38" spans="1:9" s="344" customFormat="1">
      <c r="A38" s="347"/>
      <c r="B38" s="197"/>
      <c r="C38" s="197"/>
      <c r="D38" s="197"/>
      <c r="E38" s="197"/>
      <c r="F38" s="197"/>
      <c r="G38" s="197"/>
      <c r="H38" s="197"/>
      <c r="I38" s="197"/>
    </row>
    <row r="39" spans="1:9" s="344" customFormat="1">
      <c r="A39" s="347"/>
      <c r="B39" s="197"/>
      <c r="C39" s="197"/>
      <c r="D39" s="197"/>
      <c r="E39" s="197"/>
      <c r="F39" s="197"/>
      <c r="G39" s="197"/>
      <c r="H39" s="197"/>
      <c r="I39" s="197"/>
    </row>
    <row r="40" spans="1:9" s="344" customFormat="1">
      <c r="A40" s="347"/>
      <c r="B40" s="197"/>
      <c r="C40" s="197"/>
      <c r="D40" s="197"/>
      <c r="E40" s="197"/>
      <c r="F40" s="197"/>
      <c r="G40" s="197"/>
      <c r="H40" s="197"/>
      <c r="I40" s="197"/>
    </row>
    <row r="41" spans="1:9" s="344" customFormat="1">
      <c r="A41" s="347"/>
      <c r="B41" s="197"/>
      <c r="C41" s="197"/>
      <c r="D41" s="197"/>
      <c r="E41" s="197"/>
      <c r="F41" s="197"/>
      <c r="G41" s="197"/>
      <c r="H41" s="197"/>
      <c r="I41" s="197"/>
    </row>
    <row r="42" spans="1:9" s="344" customFormat="1">
      <c r="A42" s="347"/>
      <c r="B42" s="197"/>
      <c r="C42" s="197"/>
      <c r="D42" s="197"/>
      <c r="E42" s="197"/>
      <c r="F42" s="197"/>
      <c r="G42" s="197"/>
      <c r="H42" s="197"/>
      <c r="I42" s="197"/>
    </row>
    <row r="43" spans="1:9" s="344" customFormat="1">
      <c r="A43" s="347"/>
      <c r="B43" s="197"/>
      <c r="C43" s="197"/>
      <c r="D43" s="197"/>
      <c r="E43" s="197"/>
      <c r="F43" s="197"/>
      <c r="G43" s="197"/>
      <c r="H43" s="197"/>
      <c r="I43" s="197"/>
    </row>
    <row r="44" spans="1:9" s="344" customFormat="1">
      <c r="A44" s="347"/>
      <c r="B44" s="197"/>
      <c r="C44" s="197"/>
      <c r="D44" s="197"/>
      <c r="E44" s="197"/>
      <c r="F44" s="197"/>
      <c r="G44" s="197"/>
      <c r="H44" s="197"/>
      <c r="I44" s="197"/>
    </row>
    <row r="45" spans="1:9" s="344" customFormat="1">
      <c r="A45" s="347"/>
      <c r="B45" s="197"/>
      <c r="C45" s="197"/>
      <c r="D45" s="197"/>
      <c r="E45" s="197"/>
      <c r="F45" s="197"/>
      <c r="G45" s="197"/>
      <c r="H45" s="197"/>
      <c r="I45" s="197"/>
    </row>
    <row r="46" spans="1:9" s="344" customFormat="1">
      <c r="A46" s="347"/>
      <c r="B46" s="197"/>
      <c r="C46" s="197"/>
      <c r="D46" s="197"/>
      <c r="E46" s="197"/>
      <c r="F46" s="197"/>
      <c r="G46" s="197"/>
      <c r="H46" s="197"/>
      <c r="I46" s="197"/>
    </row>
    <row r="47" spans="1:9" s="344" customFormat="1">
      <c r="A47" s="347"/>
      <c r="B47" s="197"/>
      <c r="C47" s="197"/>
      <c r="D47" s="197"/>
      <c r="E47" s="197"/>
      <c r="F47" s="197"/>
      <c r="G47" s="197"/>
      <c r="H47" s="197"/>
      <c r="I47" s="197"/>
    </row>
    <row r="48" spans="1:9" s="344" customFormat="1">
      <c r="A48" s="347"/>
      <c r="B48" s="197"/>
      <c r="C48" s="197"/>
      <c r="D48" s="197"/>
      <c r="E48" s="197"/>
      <c r="F48" s="197"/>
      <c r="G48" s="197"/>
      <c r="H48" s="197"/>
      <c r="I48" s="197"/>
    </row>
    <row r="49" spans="1:9" s="344" customFormat="1">
      <c r="A49" s="347"/>
      <c r="B49" s="197"/>
      <c r="C49" s="197"/>
      <c r="D49" s="197"/>
      <c r="E49" s="197"/>
      <c r="F49" s="197"/>
      <c r="G49" s="197"/>
      <c r="H49" s="197"/>
      <c r="I49" s="197"/>
    </row>
    <row r="50" spans="1:9" s="344" customFormat="1">
      <c r="A50" s="347"/>
      <c r="B50" s="197"/>
      <c r="C50" s="197"/>
      <c r="D50" s="197"/>
      <c r="E50" s="197"/>
      <c r="F50" s="197"/>
      <c r="G50" s="197"/>
      <c r="H50" s="197"/>
      <c r="I50" s="197"/>
    </row>
    <row r="51" spans="1:9" s="344" customFormat="1">
      <c r="A51" s="347"/>
      <c r="B51" s="197"/>
      <c r="C51" s="197"/>
      <c r="D51" s="197"/>
      <c r="E51" s="197"/>
      <c r="F51" s="197"/>
      <c r="G51" s="197"/>
      <c r="H51" s="197"/>
      <c r="I51" s="197"/>
    </row>
    <row r="52" spans="1:9" s="344" customFormat="1">
      <c r="A52" s="347"/>
      <c r="B52" s="197"/>
      <c r="C52" s="197"/>
      <c r="D52" s="197"/>
      <c r="E52" s="197"/>
      <c r="F52" s="197"/>
      <c r="G52" s="197"/>
      <c r="H52" s="197"/>
      <c r="I52" s="197"/>
    </row>
    <row r="53" spans="1:9" s="344" customFormat="1">
      <c r="A53" s="347"/>
      <c r="B53" s="197"/>
      <c r="C53" s="197"/>
      <c r="D53" s="197"/>
      <c r="E53" s="197"/>
      <c r="F53" s="197"/>
      <c r="G53" s="197"/>
      <c r="H53" s="197"/>
      <c r="I53" s="197"/>
    </row>
    <row r="54" spans="1:9" s="344" customFormat="1">
      <c r="A54" s="347"/>
      <c r="B54" s="197"/>
      <c r="C54" s="197"/>
      <c r="D54" s="197"/>
      <c r="E54" s="197"/>
      <c r="F54" s="197"/>
      <c r="G54" s="197"/>
      <c r="H54" s="197"/>
      <c r="I54" s="197"/>
    </row>
    <row r="55" spans="1:9" s="344" customFormat="1">
      <c r="A55" s="347"/>
      <c r="B55" s="197"/>
      <c r="C55" s="197"/>
      <c r="D55" s="197"/>
      <c r="E55" s="197"/>
      <c r="F55" s="197"/>
      <c r="G55" s="197"/>
      <c r="H55" s="197"/>
      <c r="I55" s="197"/>
    </row>
    <row r="56" spans="1:9" s="344" customFormat="1">
      <c r="A56" s="347"/>
      <c r="B56" s="197"/>
      <c r="C56" s="197"/>
      <c r="D56" s="197"/>
      <c r="E56" s="197"/>
      <c r="F56" s="197"/>
      <c r="G56" s="197"/>
      <c r="H56" s="197"/>
      <c r="I56" s="197"/>
    </row>
    <row r="57" spans="1:9" s="344" customFormat="1">
      <c r="A57" s="347"/>
      <c r="B57" s="197"/>
      <c r="C57" s="197"/>
      <c r="D57" s="197"/>
      <c r="E57" s="197"/>
      <c r="F57" s="197"/>
      <c r="G57" s="197"/>
      <c r="H57" s="197"/>
      <c r="I57" s="197"/>
    </row>
    <row r="58" spans="1:9" s="344" customFormat="1">
      <c r="A58" s="347"/>
      <c r="B58" s="197"/>
      <c r="C58" s="197"/>
      <c r="D58" s="197"/>
      <c r="E58" s="197"/>
      <c r="F58" s="197"/>
      <c r="G58" s="197"/>
      <c r="H58" s="197"/>
      <c r="I58" s="197"/>
    </row>
    <row r="59" spans="1:9" s="344" customFormat="1">
      <c r="A59" s="347"/>
      <c r="B59" s="197"/>
      <c r="C59" s="197"/>
      <c r="D59" s="197"/>
      <c r="E59" s="197"/>
      <c r="F59" s="197"/>
      <c r="G59" s="197"/>
      <c r="H59" s="197"/>
      <c r="I59" s="197"/>
    </row>
    <row r="60" spans="1:9" s="344" customFormat="1">
      <c r="A60" s="347"/>
      <c r="B60" s="197"/>
      <c r="C60" s="197"/>
      <c r="D60" s="197"/>
      <c r="E60" s="197"/>
      <c r="F60" s="197"/>
      <c r="G60" s="197"/>
      <c r="H60" s="197"/>
      <c r="I60" s="197"/>
    </row>
    <row r="61" spans="1:9" s="344" customFormat="1">
      <c r="A61" s="347"/>
      <c r="B61" s="197"/>
      <c r="C61" s="197"/>
      <c r="D61" s="197"/>
      <c r="E61" s="197"/>
      <c r="F61" s="197"/>
      <c r="G61" s="197"/>
      <c r="H61" s="197"/>
      <c r="I61" s="197"/>
    </row>
    <row r="62" spans="1:9" s="344" customFormat="1">
      <c r="A62" s="347"/>
      <c r="B62" s="197"/>
      <c r="C62" s="197"/>
      <c r="D62" s="197"/>
      <c r="E62" s="197"/>
      <c r="F62" s="197"/>
      <c r="G62" s="197"/>
      <c r="H62" s="197"/>
      <c r="I62" s="197"/>
    </row>
    <row r="63" spans="1:9" s="344" customFormat="1">
      <c r="A63" s="347"/>
      <c r="B63" s="197"/>
      <c r="C63" s="197"/>
      <c r="D63" s="197"/>
      <c r="E63" s="197"/>
      <c r="F63" s="197"/>
      <c r="G63" s="197"/>
      <c r="H63" s="197"/>
      <c r="I63" s="197"/>
    </row>
    <row r="64" spans="1:9" s="344" customFormat="1">
      <c r="A64" s="347"/>
      <c r="B64" s="197"/>
      <c r="C64" s="197"/>
      <c r="D64" s="197"/>
      <c r="E64" s="197"/>
      <c r="F64" s="197"/>
      <c r="G64" s="197"/>
      <c r="H64" s="197"/>
      <c r="I64" s="197"/>
    </row>
    <row r="65" spans="1:9" s="344" customFormat="1">
      <c r="A65" s="347"/>
      <c r="B65" s="197"/>
      <c r="C65" s="197"/>
      <c r="D65" s="197"/>
      <c r="E65" s="197"/>
      <c r="F65" s="197"/>
      <c r="G65" s="197"/>
      <c r="H65" s="197"/>
      <c r="I65" s="197"/>
    </row>
    <row r="66" spans="1:9" s="344" customFormat="1">
      <c r="A66" s="347"/>
      <c r="B66" s="197"/>
      <c r="C66" s="197"/>
      <c r="D66" s="197"/>
      <c r="E66" s="197"/>
      <c r="F66" s="197"/>
      <c r="G66" s="197"/>
      <c r="H66" s="197"/>
      <c r="I66" s="197"/>
    </row>
    <row r="67" spans="1:9" s="344" customFormat="1">
      <c r="A67" s="347"/>
      <c r="B67" s="197"/>
      <c r="C67" s="197"/>
      <c r="D67" s="197"/>
      <c r="E67" s="197"/>
      <c r="F67" s="197"/>
      <c r="G67" s="197"/>
      <c r="H67" s="197"/>
      <c r="I67" s="197"/>
    </row>
    <row r="68" spans="1:9" s="344" customFormat="1">
      <c r="A68" s="347"/>
      <c r="B68" s="197"/>
      <c r="C68" s="197"/>
      <c r="D68" s="197"/>
      <c r="E68" s="197"/>
      <c r="F68" s="197"/>
      <c r="G68" s="197"/>
      <c r="H68" s="197"/>
      <c r="I68" s="197"/>
    </row>
    <row r="69" spans="1:9" s="344" customFormat="1">
      <c r="A69" s="347"/>
      <c r="B69" s="197"/>
      <c r="C69" s="197"/>
      <c r="D69" s="197"/>
      <c r="E69" s="197"/>
      <c r="F69" s="197"/>
      <c r="G69" s="197"/>
      <c r="H69" s="197"/>
      <c r="I69" s="197"/>
    </row>
    <row r="70" spans="1:9" s="344" customFormat="1">
      <c r="A70" s="347"/>
      <c r="B70" s="197"/>
      <c r="C70" s="197"/>
      <c r="D70" s="197"/>
      <c r="E70" s="197"/>
      <c r="F70" s="197"/>
      <c r="G70" s="197"/>
      <c r="H70" s="197"/>
      <c r="I70" s="197"/>
    </row>
    <row r="71" spans="1:9" s="344" customFormat="1">
      <c r="A71" s="347"/>
      <c r="B71" s="197"/>
      <c r="C71" s="197"/>
      <c r="D71" s="197"/>
      <c r="E71" s="197"/>
      <c r="F71" s="197"/>
      <c r="G71" s="197"/>
      <c r="H71" s="197"/>
      <c r="I71" s="197"/>
    </row>
    <row r="72" spans="1:9" s="344" customFormat="1">
      <c r="A72" s="347"/>
      <c r="B72" s="197"/>
      <c r="C72" s="197"/>
      <c r="D72" s="197"/>
      <c r="E72" s="197"/>
      <c r="F72" s="197"/>
      <c r="G72" s="197"/>
      <c r="H72" s="197"/>
      <c r="I72" s="197"/>
    </row>
    <row r="73" spans="1:9" s="344" customFormat="1">
      <c r="A73" s="347"/>
      <c r="B73" s="197"/>
      <c r="C73" s="197"/>
      <c r="D73" s="197"/>
      <c r="E73" s="197"/>
      <c r="F73" s="197"/>
      <c r="G73" s="197"/>
      <c r="H73" s="197"/>
      <c r="I73" s="197"/>
    </row>
    <row r="74" spans="1:9" s="344" customFormat="1">
      <c r="A74" s="347"/>
      <c r="B74" s="197"/>
      <c r="C74" s="197"/>
      <c r="D74" s="197"/>
      <c r="E74" s="197"/>
      <c r="F74" s="197"/>
      <c r="G74" s="197"/>
      <c r="H74" s="197"/>
      <c r="I74" s="197"/>
    </row>
    <row r="75" spans="1:9" s="344" customFormat="1">
      <c r="A75" s="347"/>
      <c r="B75" s="197"/>
      <c r="C75" s="197"/>
      <c r="D75" s="197"/>
      <c r="E75" s="197"/>
      <c r="F75" s="197"/>
      <c r="G75" s="197"/>
      <c r="H75" s="197"/>
      <c r="I75" s="197"/>
    </row>
    <row r="76" spans="1:9" s="344" customFormat="1">
      <c r="A76" s="347"/>
      <c r="B76" s="197"/>
      <c r="C76" s="197"/>
      <c r="D76" s="197"/>
      <c r="E76" s="197"/>
      <c r="F76" s="197"/>
      <c r="G76" s="197"/>
      <c r="H76" s="197"/>
      <c r="I76" s="197"/>
    </row>
    <row r="77" spans="1:9" s="344" customFormat="1">
      <c r="A77" s="347"/>
      <c r="B77" s="197"/>
      <c r="C77" s="197"/>
      <c r="D77" s="197"/>
      <c r="E77" s="197"/>
      <c r="F77" s="197"/>
      <c r="G77" s="197"/>
      <c r="H77" s="197"/>
      <c r="I77" s="197"/>
    </row>
    <row r="78" spans="1:9" s="344" customFormat="1">
      <c r="A78" s="347"/>
      <c r="B78" s="197"/>
      <c r="C78" s="197"/>
      <c r="D78" s="197"/>
      <c r="E78" s="197"/>
      <c r="F78" s="197"/>
      <c r="G78" s="197"/>
      <c r="H78" s="197"/>
      <c r="I78" s="197"/>
    </row>
    <row r="79" spans="1:9" s="344" customFormat="1">
      <c r="A79" s="347"/>
      <c r="B79" s="197"/>
      <c r="C79" s="197"/>
      <c r="D79" s="197"/>
      <c r="E79" s="197"/>
      <c r="F79" s="197"/>
      <c r="G79" s="197"/>
      <c r="H79" s="197"/>
      <c r="I79" s="197"/>
    </row>
    <row r="80" spans="1:9" s="344" customFormat="1">
      <c r="A80" s="347"/>
      <c r="B80" s="197"/>
      <c r="C80" s="197"/>
      <c r="D80" s="197"/>
      <c r="E80" s="197"/>
      <c r="F80" s="197"/>
      <c r="G80" s="197"/>
      <c r="H80" s="197"/>
      <c r="I80" s="197"/>
    </row>
    <row r="81" spans="1:9" s="344" customFormat="1">
      <c r="A81" s="347"/>
      <c r="B81" s="197"/>
      <c r="C81" s="197"/>
      <c r="D81" s="197"/>
      <c r="E81" s="197"/>
      <c r="F81" s="197"/>
      <c r="G81" s="197"/>
      <c r="H81" s="197"/>
      <c r="I81" s="197"/>
    </row>
    <row r="82" spans="1:9" s="344" customFormat="1">
      <c r="A82" s="347"/>
      <c r="B82" s="197"/>
      <c r="C82" s="197"/>
      <c r="D82" s="197"/>
      <c r="E82" s="197"/>
      <c r="F82" s="197"/>
      <c r="G82" s="197"/>
      <c r="H82" s="197"/>
      <c r="I82" s="197"/>
    </row>
    <row r="83" spans="1:9" s="344" customFormat="1">
      <c r="A83" s="347"/>
      <c r="B83" s="197"/>
      <c r="C83" s="197"/>
      <c r="D83" s="197"/>
      <c r="E83" s="197"/>
      <c r="F83" s="197"/>
      <c r="G83" s="197"/>
      <c r="H83" s="197"/>
      <c r="I83" s="197"/>
    </row>
    <row r="84" spans="1:9" s="344" customFormat="1">
      <c r="A84" s="347"/>
      <c r="B84" s="197"/>
      <c r="C84" s="197"/>
      <c r="D84" s="197"/>
      <c r="E84" s="197"/>
      <c r="F84" s="197"/>
      <c r="G84" s="197"/>
      <c r="H84" s="197"/>
      <c r="I84" s="197"/>
    </row>
    <row r="85" spans="1:9" s="344" customFormat="1">
      <c r="A85" s="347"/>
      <c r="B85" s="197"/>
      <c r="C85" s="197"/>
      <c r="D85" s="197"/>
      <c r="E85" s="197"/>
      <c r="F85" s="197"/>
      <c r="G85" s="197"/>
      <c r="H85" s="197"/>
      <c r="I85" s="197"/>
    </row>
    <row r="86" spans="1:9" s="344" customFormat="1">
      <c r="A86" s="347"/>
      <c r="B86" s="197"/>
      <c r="C86" s="197"/>
      <c r="D86" s="197"/>
      <c r="E86" s="197"/>
      <c r="F86" s="197"/>
      <c r="G86" s="197"/>
      <c r="H86" s="197"/>
      <c r="I86" s="197"/>
    </row>
    <row r="87" spans="1:9" s="344" customFormat="1">
      <c r="A87" s="347"/>
      <c r="B87" s="197"/>
      <c r="C87" s="197"/>
      <c r="D87" s="197"/>
      <c r="E87" s="197"/>
      <c r="F87" s="197"/>
      <c r="G87" s="197"/>
      <c r="H87" s="197"/>
      <c r="I87" s="197"/>
    </row>
    <row r="88" spans="1:9" s="344" customFormat="1">
      <c r="A88" s="347"/>
      <c r="B88" s="197"/>
      <c r="C88" s="197"/>
      <c r="D88" s="197"/>
      <c r="E88" s="197"/>
      <c r="F88" s="197"/>
      <c r="G88" s="197"/>
      <c r="H88" s="197"/>
      <c r="I88" s="197"/>
    </row>
    <row r="89" spans="1:9" s="344" customFormat="1">
      <c r="A89" s="347"/>
      <c r="B89" s="197"/>
      <c r="C89" s="197"/>
      <c r="D89" s="197"/>
      <c r="E89" s="197"/>
      <c r="F89" s="197"/>
      <c r="G89" s="197"/>
      <c r="H89" s="197"/>
      <c r="I89" s="197"/>
    </row>
    <row r="90" spans="1:9" s="344" customFormat="1">
      <c r="A90" s="347"/>
      <c r="B90" s="197"/>
      <c r="C90" s="197"/>
      <c r="D90" s="197"/>
      <c r="E90" s="197"/>
      <c r="F90" s="197"/>
      <c r="G90" s="197"/>
      <c r="H90" s="197"/>
      <c r="I90" s="197"/>
    </row>
    <row r="91" spans="1:9" s="344" customFormat="1">
      <c r="A91" s="347"/>
      <c r="B91" s="197"/>
      <c r="C91" s="197"/>
      <c r="D91" s="197"/>
      <c r="E91" s="197"/>
      <c r="F91" s="197"/>
      <c r="G91" s="197"/>
      <c r="H91" s="197"/>
      <c r="I91" s="197"/>
    </row>
    <row r="92" spans="1:9" s="344" customFormat="1">
      <c r="A92" s="347"/>
      <c r="B92" s="197"/>
      <c r="C92" s="197"/>
      <c r="D92" s="197"/>
      <c r="E92" s="197"/>
      <c r="F92" s="197"/>
      <c r="G92" s="197"/>
      <c r="H92" s="197"/>
      <c r="I92" s="197"/>
    </row>
    <row r="93" spans="1:9" s="344" customFormat="1">
      <c r="A93" s="347"/>
      <c r="B93" s="197"/>
      <c r="C93" s="197"/>
      <c r="D93" s="197"/>
      <c r="E93" s="197"/>
      <c r="F93" s="197"/>
      <c r="G93" s="197"/>
      <c r="H93" s="197"/>
      <c r="I93" s="197"/>
    </row>
    <row r="94" spans="1:9" s="344" customFormat="1">
      <c r="A94" s="347"/>
      <c r="B94" s="197"/>
      <c r="C94" s="197"/>
      <c r="D94" s="197"/>
      <c r="E94" s="197"/>
      <c r="F94" s="197"/>
      <c r="G94" s="197"/>
      <c r="H94" s="197"/>
      <c r="I94" s="197"/>
    </row>
    <row r="95" spans="1:9" s="344" customFormat="1">
      <c r="A95" s="347"/>
      <c r="B95" s="197"/>
      <c r="C95" s="197"/>
      <c r="D95" s="197"/>
      <c r="E95" s="197"/>
      <c r="F95" s="197"/>
      <c r="G95" s="197"/>
      <c r="H95" s="197"/>
      <c r="I95" s="197"/>
    </row>
    <row r="96" spans="1:9" s="344" customFormat="1">
      <c r="A96" s="347"/>
      <c r="B96" s="197"/>
      <c r="C96" s="197"/>
      <c r="D96" s="197"/>
      <c r="E96" s="197"/>
      <c r="F96" s="197"/>
      <c r="G96" s="197"/>
      <c r="H96" s="197"/>
      <c r="I96" s="197"/>
    </row>
    <row r="97" spans="1:9" s="344" customFormat="1">
      <c r="A97" s="347"/>
      <c r="B97" s="197"/>
      <c r="C97" s="197"/>
      <c r="D97" s="197"/>
      <c r="E97" s="197"/>
      <c r="F97" s="197"/>
      <c r="G97" s="197"/>
      <c r="H97" s="197"/>
      <c r="I97" s="197"/>
    </row>
    <row r="98" spans="1:9" s="344" customFormat="1">
      <c r="A98" s="347"/>
      <c r="B98" s="197"/>
      <c r="C98" s="197"/>
      <c r="D98" s="197"/>
      <c r="E98" s="197"/>
      <c r="F98" s="197"/>
      <c r="G98" s="197"/>
      <c r="H98" s="197"/>
      <c r="I98" s="197"/>
    </row>
    <row r="99" spans="1:9" s="344" customFormat="1">
      <c r="A99" s="347"/>
      <c r="B99" s="197"/>
      <c r="C99" s="197"/>
      <c r="D99" s="197"/>
      <c r="E99" s="197"/>
      <c r="F99" s="197"/>
      <c r="G99" s="197"/>
      <c r="H99" s="197"/>
      <c r="I99" s="197"/>
    </row>
    <row r="100" spans="1:9" s="344" customFormat="1">
      <c r="A100" s="347"/>
      <c r="B100" s="197"/>
      <c r="C100" s="197"/>
      <c r="D100" s="197"/>
      <c r="E100" s="197"/>
      <c r="F100" s="197"/>
      <c r="G100" s="197"/>
      <c r="H100" s="197"/>
      <c r="I100" s="197"/>
    </row>
    <row r="101" spans="1:9" s="344" customFormat="1">
      <c r="A101" s="347"/>
      <c r="B101" s="197"/>
      <c r="C101" s="197"/>
      <c r="D101" s="197"/>
      <c r="E101" s="197"/>
      <c r="F101" s="197"/>
      <c r="G101" s="197"/>
      <c r="H101" s="197"/>
      <c r="I101" s="197"/>
    </row>
    <row r="102" spans="1:9" s="344" customFormat="1">
      <c r="A102" s="347"/>
      <c r="B102" s="197"/>
      <c r="C102" s="197"/>
      <c r="D102" s="197"/>
      <c r="E102" s="197"/>
      <c r="F102" s="197"/>
      <c r="G102" s="197"/>
      <c r="H102" s="197"/>
      <c r="I102" s="197"/>
    </row>
    <row r="103" spans="1:9" s="344" customFormat="1">
      <c r="A103" s="347"/>
      <c r="B103" s="197"/>
      <c r="C103" s="197"/>
      <c r="D103" s="197"/>
      <c r="E103" s="197"/>
      <c r="F103" s="197"/>
      <c r="G103" s="197"/>
      <c r="H103" s="197"/>
      <c r="I103" s="197"/>
    </row>
    <row r="104" spans="1:9" s="344" customFormat="1">
      <c r="A104" s="347"/>
      <c r="B104" s="197"/>
      <c r="C104" s="197"/>
      <c r="D104" s="197"/>
      <c r="E104" s="197"/>
      <c r="F104" s="197"/>
      <c r="G104" s="197"/>
      <c r="H104" s="197"/>
      <c r="I104" s="197"/>
    </row>
    <row r="105" spans="1:9" s="344" customFormat="1">
      <c r="A105" s="347"/>
      <c r="B105" s="197"/>
      <c r="C105" s="197"/>
      <c r="D105" s="197"/>
      <c r="E105" s="197"/>
      <c r="F105" s="197"/>
      <c r="G105" s="197"/>
      <c r="H105" s="197"/>
      <c r="I105" s="197"/>
    </row>
    <row r="106" spans="1:9" s="344" customFormat="1">
      <c r="A106" s="347"/>
      <c r="B106" s="197"/>
      <c r="C106" s="197"/>
      <c r="D106" s="197"/>
      <c r="E106" s="197"/>
      <c r="F106" s="197"/>
      <c r="G106" s="197"/>
      <c r="H106" s="197"/>
      <c r="I106" s="197"/>
    </row>
    <row r="107" spans="1:9" s="344" customFormat="1">
      <c r="A107" s="347"/>
      <c r="B107" s="197"/>
      <c r="C107" s="197"/>
      <c r="D107" s="197"/>
      <c r="E107" s="197"/>
      <c r="F107" s="197"/>
      <c r="G107" s="197"/>
      <c r="H107" s="197"/>
      <c r="I107" s="197"/>
    </row>
    <row r="108" spans="1:9" s="344" customFormat="1">
      <c r="A108" s="347"/>
      <c r="B108" s="197"/>
      <c r="C108" s="197"/>
      <c r="D108" s="197"/>
      <c r="E108" s="197"/>
      <c r="F108" s="197"/>
      <c r="G108" s="197"/>
      <c r="H108" s="197"/>
      <c r="I108" s="197"/>
    </row>
    <row r="109" spans="1:9" s="344" customFormat="1">
      <c r="A109" s="347"/>
      <c r="B109" s="197"/>
      <c r="C109" s="197"/>
      <c r="D109" s="197"/>
      <c r="E109" s="197"/>
      <c r="F109" s="197"/>
      <c r="G109" s="197"/>
      <c r="H109" s="197"/>
      <c r="I109" s="197"/>
    </row>
    <row r="110" spans="1:9" s="344" customFormat="1">
      <c r="A110" s="347"/>
      <c r="B110" s="197"/>
      <c r="C110" s="197"/>
      <c r="D110" s="197"/>
      <c r="E110" s="197"/>
      <c r="F110" s="197"/>
      <c r="G110" s="197"/>
      <c r="H110" s="197"/>
      <c r="I110" s="197"/>
    </row>
    <row r="111" spans="1:9" s="344" customFormat="1">
      <c r="A111" s="347"/>
      <c r="B111" s="197"/>
      <c r="C111" s="197"/>
      <c r="D111" s="197"/>
      <c r="E111" s="197"/>
      <c r="F111" s="197"/>
      <c r="G111" s="197"/>
      <c r="H111" s="197"/>
      <c r="I111" s="197"/>
    </row>
    <row r="112" spans="1:9" s="344" customFormat="1">
      <c r="A112" s="347"/>
      <c r="B112" s="197"/>
      <c r="C112" s="197"/>
      <c r="D112" s="197"/>
      <c r="E112" s="197"/>
      <c r="F112" s="197"/>
      <c r="G112" s="197"/>
      <c r="H112" s="197"/>
      <c r="I112" s="197"/>
    </row>
    <row r="113" spans="1:9" s="344" customFormat="1">
      <c r="A113" s="347"/>
      <c r="B113" s="197"/>
      <c r="C113" s="197"/>
      <c r="D113" s="197"/>
      <c r="E113" s="197"/>
      <c r="F113" s="197"/>
      <c r="G113" s="197"/>
      <c r="H113" s="197"/>
      <c r="I113" s="197"/>
    </row>
    <row r="114" spans="1:9" s="344" customFormat="1">
      <c r="A114" s="347"/>
      <c r="B114" s="197"/>
      <c r="C114" s="197"/>
      <c r="D114" s="197"/>
      <c r="E114" s="197"/>
      <c r="F114" s="197"/>
      <c r="G114" s="197"/>
      <c r="H114" s="197"/>
      <c r="I114" s="197"/>
    </row>
    <row r="115" spans="1:9" s="344" customFormat="1">
      <c r="A115" s="347"/>
      <c r="B115" s="197"/>
      <c r="C115" s="197"/>
      <c r="D115" s="197"/>
      <c r="E115" s="197"/>
      <c r="F115" s="197"/>
      <c r="G115" s="197"/>
      <c r="H115" s="197"/>
      <c r="I115" s="197"/>
    </row>
    <row r="116" spans="1:9" s="344" customFormat="1">
      <c r="A116" s="347"/>
      <c r="B116" s="197"/>
      <c r="C116" s="197"/>
      <c r="D116" s="197"/>
      <c r="E116" s="197"/>
      <c r="F116" s="197"/>
      <c r="G116" s="197"/>
      <c r="H116" s="197"/>
      <c r="I116" s="197"/>
    </row>
    <row r="117" spans="1:9" s="344" customFormat="1">
      <c r="A117" s="347"/>
      <c r="B117" s="197"/>
      <c r="C117" s="197"/>
      <c r="D117" s="197"/>
      <c r="E117" s="197"/>
      <c r="F117" s="197"/>
      <c r="G117" s="197"/>
      <c r="H117" s="197"/>
      <c r="I117" s="197"/>
    </row>
    <row r="118" spans="1:9" s="344" customFormat="1">
      <c r="A118" s="347"/>
      <c r="B118" s="197"/>
      <c r="C118" s="197"/>
      <c r="D118" s="197"/>
      <c r="E118" s="197"/>
      <c r="F118" s="197"/>
      <c r="G118" s="197"/>
      <c r="H118" s="197"/>
      <c r="I118" s="197"/>
    </row>
    <row r="119" spans="1:9" s="344" customFormat="1">
      <c r="A119" s="347"/>
      <c r="B119" s="197"/>
      <c r="C119" s="197"/>
      <c r="D119" s="197"/>
      <c r="E119" s="197"/>
      <c r="F119" s="197"/>
      <c r="G119" s="197"/>
      <c r="H119" s="197"/>
      <c r="I119" s="197"/>
    </row>
    <row r="120" spans="1:9" s="344" customFormat="1">
      <c r="A120" s="347"/>
      <c r="B120" s="197"/>
      <c r="C120" s="197"/>
      <c r="D120" s="197"/>
      <c r="E120" s="197"/>
      <c r="F120" s="197"/>
      <c r="G120" s="197"/>
      <c r="H120" s="197"/>
      <c r="I120" s="197"/>
    </row>
    <row r="121" spans="1:9" s="344" customFormat="1">
      <c r="A121" s="347"/>
      <c r="B121" s="197"/>
      <c r="C121" s="197"/>
      <c r="D121" s="197"/>
      <c r="E121" s="197"/>
      <c r="F121" s="197"/>
      <c r="G121" s="197"/>
      <c r="H121" s="197"/>
      <c r="I121" s="197"/>
    </row>
    <row r="122" spans="1:9" s="344" customFormat="1">
      <c r="A122" s="347"/>
      <c r="B122" s="197"/>
      <c r="C122" s="197"/>
      <c r="D122" s="197"/>
      <c r="E122" s="197"/>
      <c r="F122" s="197"/>
      <c r="G122" s="197"/>
      <c r="H122" s="197"/>
      <c r="I122" s="197"/>
    </row>
    <row r="123" spans="1:9" s="344" customFormat="1">
      <c r="A123" s="347"/>
      <c r="B123" s="197"/>
      <c r="C123" s="197"/>
      <c r="D123" s="197"/>
      <c r="E123" s="197"/>
      <c r="F123" s="197"/>
      <c r="G123" s="197"/>
      <c r="H123" s="197"/>
      <c r="I123" s="197"/>
    </row>
    <row r="124" spans="1:9" s="344" customFormat="1">
      <c r="A124" s="347"/>
      <c r="B124" s="197"/>
      <c r="C124" s="197"/>
      <c r="D124" s="197"/>
      <c r="E124" s="197"/>
      <c r="F124" s="197"/>
      <c r="G124" s="197"/>
      <c r="H124" s="197"/>
      <c r="I124" s="197"/>
    </row>
    <row r="125" spans="1:9" s="344" customFormat="1">
      <c r="A125" s="347"/>
      <c r="B125" s="197"/>
      <c r="C125" s="197"/>
      <c r="D125" s="197"/>
      <c r="E125" s="197"/>
      <c r="F125" s="197"/>
      <c r="G125" s="197"/>
      <c r="H125" s="197"/>
      <c r="I125" s="197"/>
    </row>
    <row r="126" spans="1:9" s="344" customFormat="1">
      <c r="A126" s="347"/>
      <c r="B126" s="197"/>
      <c r="C126" s="197"/>
      <c r="D126" s="197"/>
      <c r="E126" s="197"/>
      <c r="F126" s="197"/>
      <c r="G126" s="197"/>
      <c r="H126" s="197"/>
      <c r="I126" s="197"/>
    </row>
    <row r="127" spans="1:9" s="344" customFormat="1">
      <c r="A127" s="347"/>
      <c r="B127" s="197"/>
      <c r="C127" s="197"/>
      <c r="D127" s="197"/>
      <c r="E127" s="197"/>
      <c r="F127" s="197"/>
      <c r="G127" s="197"/>
      <c r="H127" s="197"/>
      <c r="I127" s="197"/>
    </row>
    <row r="128" spans="1:9" s="344" customFormat="1">
      <c r="A128" s="347"/>
      <c r="B128" s="197"/>
      <c r="C128" s="197"/>
      <c r="D128" s="197"/>
      <c r="E128" s="197"/>
      <c r="F128" s="197"/>
      <c r="G128" s="197"/>
      <c r="H128" s="197"/>
      <c r="I128" s="197"/>
    </row>
    <row r="129" spans="1:9" s="344" customFormat="1">
      <c r="A129" s="347"/>
      <c r="B129" s="197"/>
      <c r="C129" s="197"/>
      <c r="D129" s="197"/>
      <c r="E129" s="197"/>
      <c r="F129" s="197"/>
      <c r="G129" s="197"/>
      <c r="H129" s="197"/>
      <c r="I129" s="197"/>
    </row>
    <row r="130" spans="1:9" s="344" customFormat="1">
      <c r="A130" s="347"/>
      <c r="B130" s="197"/>
      <c r="C130" s="197"/>
      <c r="D130" s="197"/>
      <c r="E130" s="197"/>
      <c r="F130" s="197"/>
      <c r="G130" s="197"/>
      <c r="H130" s="197"/>
      <c r="I130" s="197"/>
    </row>
    <row r="131" spans="1:9" s="344" customFormat="1">
      <c r="A131" s="347"/>
      <c r="B131" s="197"/>
      <c r="C131" s="197"/>
      <c r="D131" s="197"/>
      <c r="E131" s="197"/>
      <c r="F131" s="197"/>
      <c r="G131" s="197"/>
      <c r="H131" s="197"/>
      <c r="I131" s="197"/>
    </row>
    <row r="132" spans="1:9" s="344" customFormat="1">
      <c r="A132" s="347"/>
      <c r="B132" s="197"/>
      <c r="C132" s="197"/>
      <c r="D132" s="197"/>
      <c r="E132" s="197"/>
      <c r="F132" s="197"/>
      <c r="G132" s="197"/>
      <c r="H132" s="197"/>
      <c r="I132" s="197"/>
    </row>
    <row r="133" spans="1:9" s="344" customFormat="1">
      <c r="A133" s="347"/>
      <c r="B133" s="197"/>
      <c r="C133" s="197"/>
      <c r="D133" s="197"/>
      <c r="E133" s="197"/>
      <c r="F133" s="197"/>
      <c r="G133" s="197"/>
      <c r="H133" s="197"/>
      <c r="I133" s="197"/>
    </row>
    <row r="134" spans="1:9" s="344" customFormat="1">
      <c r="A134" s="347"/>
      <c r="B134" s="197"/>
      <c r="C134" s="197"/>
      <c r="D134" s="197"/>
      <c r="E134" s="197"/>
      <c r="F134" s="197"/>
      <c r="G134" s="197"/>
      <c r="H134" s="197"/>
      <c r="I134" s="197"/>
    </row>
    <row r="135" spans="1:9" s="344" customFormat="1">
      <c r="A135" s="347"/>
      <c r="B135" s="197"/>
      <c r="C135" s="197"/>
      <c r="D135" s="197"/>
      <c r="E135" s="197"/>
      <c r="F135" s="197"/>
      <c r="G135" s="197"/>
      <c r="H135" s="197"/>
      <c r="I135" s="197"/>
    </row>
    <row r="136" spans="1:9" s="344" customFormat="1">
      <c r="A136" s="347"/>
      <c r="B136" s="197"/>
      <c r="C136" s="197"/>
      <c r="D136" s="197"/>
      <c r="E136" s="197"/>
      <c r="F136" s="197"/>
      <c r="G136" s="197"/>
      <c r="H136" s="197"/>
      <c r="I136" s="197"/>
    </row>
    <row r="137" spans="1:9" s="344" customFormat="1">
      <c r="A137" s="347"/>
      <c r="B137" s="197"/>
      <c r="C137" s="197"/>
      <c r="D137" s="197"/>
      <c r="E137" s="197"/>
      <c r="F137" s="197"/>
      <c r="G137" s="197"/>
      <c r="H137" s="197"/>
      <c r="I137" s="197"/>
    </row>
    <row r="138" spans="1:9" s="344" customFormat="1">
      <c r="A138" s="347"/>
      <c r="B138" s="197"/>
      <c r="C138" s="197"/>
      <c r="D138" s="197"/>
      <c r="E138" s="197"/>
      <c r="F138" s="197"/>
      <c r="G138" s="197"/>
      <c r="H138" s="197"/>
      <c r="I138" s="197"/>
    </row>
    <row r="139" spans="1:9" s="344" customFormat="1">
      <c r="A139" s="347"/>
      <c r="B139" s="197"/>
      <c r="C139" s="197"/>
      <c r="D139" s="197"/>
      <c r="E139" s="197"/>
      <c r="F139" s="197"/>
      <c r="G139" s="197"/>
      <c r="H139" s="197"/>
      <c r="I139" s="197"/>
    </row>
    <row r="140" spans="1:9" s="344" customFormat="1">
      <c r="A140" s="347"/>
      <c r="B140" s="197"/>
      <c r="C140" s="197"/>
      <c r="D140" s="197"/>
      <c r="E140" s="197"/>
      <c r="F140" s="197"/>
      <c r="G140" s="197"/>
      <c r="H140" s="197"/>
      <c r="I140" s="197"/>
    </row>
    <row r="141" spans="1:9" s="344" customFormat="1">
      <c r="A141" s="347"/>
      <c r="B141" s="197"/>
      <c r="C141" s="197"/>
      <c r="D141" s="197"/>
      <c r="E141" s="197"/>
      <c r="F141" s="197"/>
      <c r="G141" s="197"/>
      <c r="H141" s="197"/>
      <c r="I141" s="197"/>
    </row>
    <row r="142" spans="1:9" s="344" customFormat="1">
      <c r="A142" s="347"/>
      <c r="B142" s="197"/>
      <c r="C142" s="197"/>
      <c r="D142" s="197"/>
      <c r="E142" s="197"/>
      <c r="F142" s="197"/>
      <c r="G142" s="197"/>
      <c r="H142" s="197"/>
      <c r="I142" s="197"/>
    </row>
    <row r="143" spans="1:9" s="344" customFormat="1">
      <c r="A143" s="347"/>
      <c r="B143" s="197"/>
      <c r="C143" s="197"/>
      <c r="D143" s="197"/>
      <c r="E143" s="197"/>
      <c r="F143" s="197"/>
      <c r="G143" s="197"/>
      <c r="H143" s="197"/>
      <c r="I143" s="197"/>
    </row>
    <row r="144" spans="1:9" s="344" customFormat="1">
      <c r="A144" s="347"/>
      <c r="B144" s="197"/>
      <c r="C144" s="197"/>
      <c r="D144" s="197"/>
      <c r="E144" s="197"/>
      <c r="F144" s="197"/>
      <c r="G144" s="197"/>
      <c r="H144" s="197"/>
      <c r="I144" s="197"/>
    </row>
    <row r="145" spans="1:9" s="344" customFormat="1">
      <c r="A145" s="347"/>
      <c r="B145" s="197"/>
      <c r="C145" s="197"/>
      <c r="D145" s="197"/>
      <c r="E145" s="197"/>
      <c r="F145" s="197"/>
      <c r="G145" s="197"/>
      <c r="H145" s="197"/>
      <c r="I145" s="197"/>
    </row>
    <row r="146" spans="1:9" s="344" customFormat="1">
      <c r="A146" s="347"/>
      <c r="B146" s="197"/>
      <c r="C146" s="197"/>
      <c r="D146" s="197"/>
      <c r="E146" s="197"/>
      <c r="F146" s="197"/>
      <c r="G146" s="197"/>
      <c r="H146" s="197"/>
      <c r="I146" s="197"/>
    </row>
    <row r="147" spans="1:9" s="344" customFormat="1">
      <c r="A147" s="347"/>
      <c r="B147" s="197"/>
      <c r="C147" s="197"/>
      <c r="D147" s="197"/>
      <c r="E147" s="197"/>
      <c r="F147" s="197"/>
      <c r="G147" s="197"/>
      <c r="H147" s="197"/>
      <c r="I147" s="197"/>
    </row>
    <row r="148" spans="1:9" s="344" customFormat="1">
      <c r="A148" s="347"/>
      <c r="B148" s="197"/>
      <c r="C148" s="197"/>
      <c r="D148" s="197"/>
      <c r="E148" s="197"/>
      <c r="F148" s="197"/>
      <c r="G148" s="197"/>
      <c r="H148" s="197"/>
      <c r="I148" s="197"/>
    </row>
    <row r="149" spans="1:9" s="344" customFormat="1">
      <c r="A149" s="347"/>
      <c r="B149" s="197"/>
      <c r="C149" s="197"/>
      <c r="D149" s="197"/>
      <c r="E149" s="197"/>
      <c r="F149" s="197"/>
      <c r="G149" s="197"/>
      <c r="H149" s="197"/>
      <c r="I149" s="197"/>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7">
    <mergeCell ref="D19:G19"/>
    <mergeCell ref="D14:G14"/>
    <mergeCell ref="D15:G15"/>
    <mergeCell ref="D16:G16"/>
    <mergeCell ref="D17:G17"/>
    <mergeCell ref="D18:G18"/>
    <mergeCell ref="D7:G7"/>
    <mergeCell ref="D8:G8"/>
    <mergeCell ref="D11:G11"/>
    <mergeCell ref="D12:G12"/>
    <mergeCell ref="D13:G13"/>
    <mergeCell ref="A9:A10"/>
    <mergeCell ref="I9:I10"/>
    <mergeCell ref="H9:H10"/>
    <mergeCell ref="D9:G10"/>
    <mergeCell ref="C9:C10"/>
    <mergeCell ref="B9:B10"/>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&amp;R&amp;"Tahoma,Negrita"&amp;16Informe de la Operación Mensual - Junio 2017
INFSGI-MES-06-2017
07/07/2017
Versión: 01</oddHeader>
    <oddFooter>&amp;L&amp;"Calibri Light,Regular"&amp;10COES SINAC, 2017&amp;C&amp;"Calibri Light,Regular"&amp;10 22&amp;R&amp;"Calibri Light,Regular"&amp;10Dirección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45"/>
  <sheetViews>
    <sheetView view="pageBreakPreview" zoomScale="40" zoomScaleNormal="100" zoomScaleSheetLayoutView="40" zoomScalePageLayoutView="55" workbookViewId="0">
      <selection activeCell="V24" sqref="V24"/>
    </sheetView>
  </sheetViews>
  <sheetFormatPr defaultRowHeight="11.25"/>
  <cols>
    <col min="1" max="1" width="64.83203125" style="347" customWidth="1"/>
    <col min="2" max="2" width="85" style="197" customWidth="1"/>
    <col min="3" max="3" width="45.1640625" style="197" bestFit="1" customWidth="1"/>
    <col min="4" max="6" width="33.33203125" style="197" customWidth="1"/>
    <col min="7" max="7" width="112.5" style="197" customWidth="1"/>
    <col min="8" max="9" width="42.1640625" style="197" customWidth="1"/>
    <col min="10" max="16384" width="9.33203125" style="197"/>
  </cols>
  <sheetData>
    <row r="1" spans="1:10" ht="17.25" customHeight="1">
      <c r="A1" s="339"/>
      <c r="B1" s="195"/>
      <c r="C1" s="195"/>
      <c r="D1" s="195"/>
      <c r="E1" s="195"/>
      <c r="F1" s="195"/>
      <c r="G1" s="196"/>
      <c r="H1" s="196"/>
      <c r="I1" s="196"/>
    </row>
    <row r="2" spans="1:10" ht="82.5" customHeight="1">
      <c r="A2" s="811" t="s">
        <v>270</v>
      </c>
      <c r="B2" s="811" t="s">
        <v>271</v>
      </c>
      <c r="C2" s="811" t="s">
        <v>272</v>
      </c>
      <c r="D2" s="1411" t="s">
        <v>273</v>
      </c>
      <c r="E2" s="1411"/>
      <c r="F2" s="1411"/>
      <c r="G2" s="1411"/>
      <c r="H2" s="812" t="s">
        <v>671</v>
      </c>
      <c r="I2" s="812" t="s">
        <v>672</v>
      </c>
    </row>
    <row r="3" spans="1:10" ht="357.75" customHeight="1">
      <c r="A3" s="806" t="s">
        <v>233</v>
      </c>
      <c r="B3" s="806" t="s">
        <v>665</v>
      </c>
      <c r="C3" s="807">
        <v>42897.21597222222</v>
      </c>
      <c r="D3" s="1412" t="s">
        <v>666</v>
      </c>
      <c r="E3" s="1413"/>
      <c r="F3" s="1413"/>
      <c r="G3" s="1414"/>
      <c r="H3" s="808">
        <v>161.04</v>
      </c>
      <c r="I3" s="808"/>
    </row>
    <row r="4" spans="1:10" ht="230.25" customHeight="1">
      <c r="A4" s="806" t="s">
        <v>275</v>
      </c>
      <c r="B4" s="806" t="s">
        <v>276</v>
      </c>
      <c r="C4" s="807">
        <v>42898.763888888891</v>
      </c>
      <c r="D4" s="1412" t="s">
        <v>667</v>
      </c>
      <c r="E4" s="1413"/>
      <c r="F4" s="1413"/>
      <c r="G4" s="1414"/>
      <c r="H4" s="808">
        <v>4.92</v>
      </c>
      <c r="I4" s="808"/>
    </row>
    <row r="5" spans="1:10" ht="243.75" customHeight="1">
      <c r="A5" s="806" t="s">
        <v>668</v>
      </c>
      <c r="B5" s="806" t="s">
        <v>669</v>
      </c>
      <c r="C5" s="807">
        <v>42898.944444444445</v>
      </c>
      <c r="D5" s="1412" t="s">
        <v>670</v>
      </c>
      <c r="E5" s="1413"/>
      <c r="F5" s="1413"/>
      <c r="G5" s="1414"/>
      <c r="H5" s="808">
        <v>2.54</v>
      </c>
      <c r="I5" s="808"/>
    </row>
    <row r="6" spans="1:10" ht="228" customHeight="1">
      <c r="A6" s="806" t="s">
        <v>279</v>
      </c>
      <c r="B6" s="806" t="s">
        <v>673</v>
      </c>
      <c r="C6" s="807">
        <v>42900.467361111114</v>
      </c>
      <c r="D6" s="1412" t="s">
        <v>674</v>
      </c>
      <c r="E6" s="1413"/>
      <c r="F6" s="1413"/>
      <c r="G6" s="1414"/>
      <c r="H6" s="808">
        <v>46.8</v>
      </c>
      <c r="I6" s="808"/>
    </row>
    <row r="7" spans="1:10" ht="156" customHeight="1">
      <c r="A7" s="806" t="s">
        <v>662</v>
      </c>
      <c r="B7" s="806" t="s">
        <v>675</v>
      </c>
      <c r="C7" s="807">
        <v>42900.659722222219</v>
      </c>
      <c r="D7" s="1412" t="s">
        <v>676</v>
      </c>
      <c r="E7" s="1413"/>
      <c r="F7" s="1413"/>
      <c r="G7" s="1414"/>
      <c r="H7" s="808">
        <v>2.5</v>
      </c>
      <c r="I7" s="808"/>
    </row>
    <row r="8" spans="1:10" ht="267.75" customHeight="1">
      <c r="A8" s="806" t="s">
        <v>278</v>
      </c>
      <c r="B8" s="806" t="s">
        <v>677</v>
      </c>
      <c r="C8" s="807">
        <v>42901.474305555559</v>
      </c>
      <c r="D8" s="1412" t="s">
        <v>678</v>
      </c>
      <c r="E8" s="1413"/>
      <c r="F8" s="1413"/>
      <c r="G8" s="1414"/>
      <c r="H8" s="808">
        <v>32.340000000000003</v>
      </c>
      <c r="I8" s="808"/>
    </row>
    <row r="9" spans="1:10" ht="226.5" customHeight="1">
      <c r="A9" s="806" t="s">
        <v>277</v>
      </c>
      <c r="B9" s="806" t="s">
        <v>679</v>
      </c>
      <c r="C9" s="807">
        <v>42901.793749999997</v>
      </c>
      <c r="D9" s="1412" t="s">
        <v>680</v>
      </c>
      <c r="E9" s="1413"/>
      <c r="F9" s="1413"/>
      <c r="G9" s="1414"/>
      <c r="H9" s="808">
        <v>20</v>
      </c>
      <c r="I9" s="808"/>
    </row>
    <row r="10" spans="1:10" ht="215.25" customHeight="1">
      <c r="A10" s="806" t="s">
        <v>187</v>
      </c>
      <c r="B10" s="806" t="s">
        <v>629</v>
      </c>
      <c r="C10" s="807">
        <v>42902.492361111108</v>
      </c>
      <c r="D10" s="1412" t="s">
        <v>681</v>
      </c>
      <c r="E10" s="1413"/>
      <c r="F10" s="1413"/>
      <c r="G10" s="1414"/>
      <c r="H10" s="808">
        <v>21.8</v>
      </c>
      <c r="I10" s="808"/>
    </row>
    <row r="11" spans="1:10" ht="293.25" customHeight="1">
      <c r="A11" s="806" t="s">
        <v>682</v>
      </c>
      <c r="B11" s="806" t="s">
        <v>683</v>
      </c>
      <c r="C11" s="807">
        <v>42903.106944444444</v>
      </c>
      <c r="D11" s="1412" t="s">
        <v>684</v>
      </c>
      <c r="E11" s="1413"/>
      <c r="F11" s="1413"/>
      <c r="G11" s="1414"/>
      <c r="H11" s="808">
        <v>21.76</v>
      </c>
      <c r="I11" s="808"/>
    </row>
    <row r="12" spans="1:10" ht="239.25" customHeight="1">
      <c r="A12" s="806" t="s">
        <v>187</v>
      </c>
      <c r="B12" s="806" t="s">
        <v>685</v>
      </c>
      <c r="C12" s="807">
        <v>42903.647916666669</v>
      </c>
      <c r="D12" s="1412" t="s">
        <v>686</v>
      </c>
      <c r="E12" s="1413"/>
      <c r="F12" s="1413"/>
      <c r="G12" s="1414"/>
      <c r="H12" s="808">
        <v>1.3</v>
      </c>
      <c r="I12" s="808"/>
    </row>
    <row r="13" spans="1:10" ht="140.25" customHeight="1">
      <c r="A13" s="806" t="s">
        <v>275</v>
      </c>
      <c r="B13" s="806" t="s">
        <v>276</v>
      </c>
      <c r="C13" s="807">
        <v>42903.729166666664</v>
      </c>
      <c r="D13" s="1412" t="s">
        <v>687</v>
      </c>
      <c r="E13" s="1413"/>
      <c r="F13" s="1413"/>
      <c r="G13" s="1414"/>
      <c r="H13" s="808">
        <v>5</v>
      </c>
      <c r="I13" s="808"/>
    </row>
    <row r="14" spans="1:10" ht="350.25" customHeight="1">
      <c r="A14" s="806" t="s">
        <v>278</v>
      </c>
      <c r="B14" s="806" t="s">
        <v>688</v>
      </c>
      <c r="C14" s="807">
        <v>42905.790972222225</v>
      </c>
      <c r="D14" s="1412" t="s">
        <v>689</v>
      </c>
      <c r="E14" s="1413"/>
      <c r="F14" s="1413"/>
      <c r="G14" s="1414"/>
      <c r="H14" s="808">
        <v>5.86</v>
      </c>
      <c r="I14" s="808"/>
    </row>
    <row r="15" spans="1:10" ht="333.75" customHeight="1">
      <c r="A15" s="806" t="s">
        <v>69</v>
      </c>
      <c r="B15" s="806" t="s">
        <v>628</v>
      </c>
      <c r="C15" s="807">
        <v>42910.084027777775</v>
      </c>
      <c r="D15" s="1412" t="s">
        <v>690</v>
      </c>
      <c r="E15" s="1413"/>
      <c r="F15" s="1413"/>
      <c r="G15" s="1414"/>
      <c r="H15" s="808">
        <v>0.8</v>
      </c>
      <c r="I15" s="808"/>
    </row>
    <row r="16" spans="1:10" s="244" customFormat="1" ht="45" customHeight="1">
      <c r="A16" s="701"/>
      <c r="B16" s="701"/>
      <c r="C16" s="702"/>
      <c r="D16" s="703"/>
      <c r="E16" s="703"/>
      <c r="F16" s="703"/>
      <c r="G16" s="703"/>
      <c r="H16" s="810"/>
      <c r="I16" s="810"/>
      <c r="J16" s="197"/>
    </row>
    <row r="17" spans="1:9" s="344" customFormat="1" ht="156" customHeight="1">
      <c r="A17" s="701"/>
      <c r="B17" s="701"/>
      <c r="C17" s="702"/>
      <c r="D17" s="703"/>
      <c r="E17" s="703"/>
      <c r="F17" s="703"/>
      <c r="G17" s="703"/>
      <c r="H17" s="704"/>
      <c r="I17" s="704"/>
    </row>
    <row r="18" spans="1:9" s="344" customFormat="1" ht="219" customHeight="1">
      <c r="A18" s="701"/>
      <c r="B18" s="701"/>
      <c r="C18" s="702"/>
      <c r="D18" s="703"/>
      <c r="E18" s="703"/>
      <c r="F18" s="703"/>
      <c r="G18" s="703"/>
      <c r="H18" s="704"/>
      <c r="I18" s="704"/>
    </row>
    <row r="19" spans="1:9" s="344" customFormat="1" ht="150" customHeight="1">
      <c r="A19" s="701"/>
      <c r="B19" s="701"/>
      <c r="C19" s="702"/>
      <c r="D19" s="703"/>
      <c r="E19" s="703"/>
      <c r="F19" s="703"/>
      <c r="G19" s="703"/>
      <c r="H19" s="704"/>
      <c r="I19" s="704"/>
    </row>
    <row r="20" spans="1:9" s="344" customFormat="1">
      <c r="A20" s="347"/>
      <c r="B20" s="197"/>
      <c r="C20" s="197"/>
      <c r="D20" s="197"/>
      <c r="E20" s="197"/>
      <c r="F20" s="197"/>
      <c r="G20" s="197"/>
      <c r="H20" s="197"/>
      <c r="I20" s="197"/>
    </row>
    <row r="21" spans="1:9" s="344" customFormat="1">
      <c r="A21" s="347"/>
      <c r="B21" s="197"/>
      <c r="C21" s="197"/>
      <c r="D21" s="197"/>
      <c r="E21" s="197"/>
      <c r="F21" s="197"/>
      <c r="G21" s="197"/>
      <c r="H21" s="197"/>
      <c r="I21" s="197"/>
    </row>
    <row r="22" spans="1:9" s="344" customFormat="1">
      <c r="A22" s="347"/>
      <c r="B22" s="197"/>
      <c r="C22" s="197"/>
      <c r="D22" s="197"/>
      <c r="E22" s="197"/>
      <c r="F22" s="197"/>
      <c r="G22" s="197"/>
      <c r="H22" s="197"/>
      <c r="I22" s="197"/>
    </row>
    <row r="23" spans="1:9" s="344" customFormat="1">
      <c r="A23" s="347"/>
      <c r="B23" s="197"/>
      <c r="C23" s="197"/>
      <c r="D23" s="197"/>
      <c r="E23" s="197"/>
      <c r="F23" s="197"/>
      <c r="G23" s="197"/>
      <c r="H23" s="197"/>
      <c r="I23" s="197"/>
    </row>
    <row r="24" spans="1:9" s="344" customFormat="1">
      <c r="A24" s="347"/>
      <c r="B24" s="197"/>
      <c r="C24" s="197"/>
      <c r="D24" s="197"/>
      <c r="E24" s="197"/>
      <c r="F24" s="197"/>
      <c r="G24" s="197"/>
      <c r="H24" s="197"/>
      <c r="I24" s="197"/>
    </row>
    <row r="25" spans="1:9" s="344" customFormat="1">
      <c r="A25" s="347"/>
      <c r="B25" s="197"/>
      <c r="C25" s="197"/>
      <c r="D25" s="197"/>
      <c r="E25" s="197"/>
      <c r="F25" s="197"/>
      <c r="G25" s="197"/>
      <c r="H25" s="197"/>
      <c r="I25" s="197"/>
    </row>
    <row r="26" spans="1:9" s="344" customFormat="1">
      <c r="A26" s="347"/>
      <c r="B26" s="197"/>
      <c r="C26" s="197"/>
      <c r="D26" s="197"/>
      <c r="E26" s="197"/>
      <c r="F26" s="197"/>
      <c r="G26" s="197"/>
      <c r="H26" s="197"/>
      <c r="I26" s="197"/>
    </row>
    <row r="27" spans="1:9" s="344" customFormat="1">
      <c r="A27" s="347"/>
      <c r="B27" s="197"/>
      <c r="C27" s="197"/>
      <c r="D27" s="197"/>
      <c r="E27" s="197"/>
      <c r="F27" s="197"/>
      <c r="G27" s="197"/>
      <c r="H27" s="197"/>
      <c r="I27" s="197"/>
    </row>
    <row r="28" spans="1:9" s="344" customFormat="1">
      <c r="A28" s="347"/>
      <c r="B28" s="197"/>
      <c r="C28" s="197"/>
      <c r="D28" s="197"/>
      <c r="E28" s="197"/>
      <c r="F28" s="197"/>
      <c r="G28" s="197"/>
      <c r="H28" s="197"/>
      <c r="I28" s="197"/>
    </row>
    <row r="29" spans="1:9" s="344" customFormat="1">
      <c r="A29" s="347"/>
      <c r="B29" s="197"/>
      <c r="C29" s="197"/>
      <c r="D29" s="197"/>
      <c r="E29" s="197"/>
      <c r="F29" s="197"/>
      <c r="G29" s="197"/>
      <c r="H29" s="197"/>
      <c r="I29" s="197"/>
    </row>
    <row r="30" spans="1:9" s="344" customFormat="1">
      <c r="A30" s="347"/>
      <c r="B30" s="197"/>
      <c r="C30" s="197"/>
      <c r="D30" s="197"/>
      <c r="E30" s="197"/>
      <c r="F30" s="197"/>
      <c r="G30" s="197"/>
      <c r="H30" s="197"/>
      <c r="I30" s="197"/>
    </row>
    <row r="31" spans="1:9" s="344" customFormat="1">
      <c r="A31" s="347"/>
      <c r="B31" s="197"/>
      <c r="C31" s="197"/>
      <c r="D31" s="197"/>
      <c r="E31" s="197"/>
      <c r="F31" s="197"/>
      <c r="G31" s="197"/>
      <c r="H31" s="197"/>
      <c r="I31" s="197"/>
    </row>
    <row r="32" spans="1:9" s="344" customFormat="1">
      <c r="A32" s="347"/>
      <c r="B32" s="197"/>
      <c r="C32" s="197"/>
      <c r="D32" s="197"/>
      <c r="E32" s="197"/>
      <c r="F32" s="197"/>
      <c r="G32" s="197"/>
      <c r="H32" s="197"/>
      <c r="I32" s="197"/>
    </row>
    <row r="33" spans="1:9" s="344" customFormat="1">
      <c r="A33" s="347"/>
      <c r="B33" s="197"/>
      <c r="C33" s="197"/>
      <c r="D33" s="197"/>
      <c r="E33" s="197"/>
      <c r="F33" s="197"/>
      <c r="G33" s="197"/>
      <c r="H33" s="197"/>
      <c r="I33" s="197"/>
    </row>
    <row r="34" spans="1:9" s="344" customFormat="1">
      <c r="A34" s="347"/>
      <c r="B34" s="197"/>
      <c r="C34" s="197"/>
      <c r="D34" s="197"/>
      <c r="E34" s="197"/>
      <c r="F34" s="197"/>
      <c r="G34" s="197"/>
      <c r="H34" s="197"/>
      <c r="I34" s="197"/>
    </row>
    <row r="35" spans="1:9" s="344" customFormat="1">
      <c r="A35" s="347"/>
      <c r="B35" s="197"/>
      <c r="C35" s="197"/>
      <c r="D35" s="197"/>
      <c r="E35" s="197"/>
      <c r="F35" s="197"/>
      <c r="G35" s="197"/>
      <c r="H35" s="197"/>
      <c r="I35" s="197"/>
    </row>
    <row r="36" spans="1:9" s="344" customFormat="1">
      <c r="A36" s="347"/>
      <c r="B36" s="197"/>
      <c r="C36" s="197"/>
      <c r="D36" s="197"/>
      <c r="E36" s="197"/>
      <c r="F36" s="197"/>
      <c r="G36" s="197"/>
      <c r="H36" s="197"/>
      <c r="I36" s="197"/>
    </row>
    <row r="37" spans="1:9" s="344" customFormat="1">
      <c r="A37" s="347"/>
      <c r="B37" s="197"/>
      <c r="C37" s="197"/>
      <c r="D37" s="197"/>
      <c r="E37" s="197"/>
      <c r="F37" s="197"/>
      <c r="G37" s="197"/>
      <c r="H37" s="197"/>
      <c r="I37" s="197"/>
    </row>
    <row r="38" spans="1:9" s="344" customFormat="1">
      <c r="A38" s="347"/>
      <c r="B38" s="197"/>
      <c r="C38" s="197"/>
      <c r="D38" s="197"/>
      <c r="E38" s="197"/>
      <c r="F38" s="197"/>
      <c r="G38" s="197"/>
      <c r="H38" s="197"/>
      <c r="I38" s="197"/>
    </row>
    <row r="39" spans="1:9" s="344" customFormat="1">
      <c r="A39" s="347"/>
      <c r="B39" s="197"/>
      <c r="C39" s="197"/>
      <c r="D39" s="197"/>
      <c r="E39" s="197"/>
      <c r="F39" s="197"/>
      <c r="G39" s="197"/>
      <c r="H39" s="197"/>
      <c r="I39" s="197"/>
    </row>
    <row r="40" spans="1:9" s="344" customFormat="1">
      <c r="A40" s="347"/>
      <c r="B40" s="197"/>
      <c r="C40" s="197"/>
      <c r="D40" s="197"/>
      <c r="E40" s="197"/>
      <c r="F40" s="197"/>
      <c r="G40" s="197"/>
      <c r="H40" s="197"/>
      <c r="I40" s="197"/>
    </row>
    <row r="41" spans="1:9" s="344" customFormat="1">
      <c r="A41" s="347"/>
      <c r="B41" s="197"/>
      <c r="C41" s="197"/>
      <c r="D41" s="197"/>
      <c r="E41" s="197"/>
      <c r="F41" s="197"/>
      <c r="G41" s="197"/>
      <c r="H41" s="197"/>
      <c r="I41" s="197"/>
    </row>
    <row r="42" spans="1:9" s="344" customFormat="1">
      <c r="A42" s="347"/>
      <c r="B42" s="197"/>
      <c r="C42" s="197"/>
      <c r="D42" s="197"/>
      <c r="E42" s="197"/>
      <c r="F42" s="197"/>
      <c r="G42" s="197"/>
      <c r="H42" s="197"/>
      <c r="I42" s="197"/>
    </row>
    <row r="43" spans="1:9" s="344" customFormat="1">
      <c r="A43" s="347"/>
      <c r="B43" s="197"/>
      <c r="C43" s="197"/>
      <c r="D43" s="197"/>
      <c r="E43" s="197"/>
      <c r="F43" s="197"/>
      <c r="G43" s="197"/>
      <c r="H43" s="197"/>
      <c r="I43" s="197"/>
    </row>
    <row r="44" spans="1:9" s="344" customFormat="1">
      <c r="A44" s="347"/>
      <c r="B44" s="197"/>
      <c r="C44" s="197"/>
      <c r="D44" s="197"/>
      <c r="E44" s="197"/>
      <c r="F44" s="197"/>
      <c r="G44" s="197"/>
      <c r="H44" s="197"/>
      <c r="I44" s="197"/>
    </row>
    <row r="45" spans="1:9" s="344" customFormat="1">
      <c r="A45" s="347"/>
      <c r="B45" s="197"/>
      <c r="C45" s="197"/>
      <c r="D45" s="197"/>
      <c r="E45" s="197"/>
      <c r="F45" s="197"/>
      <c r="G45" s="197"/>
      <c r="H45" s="197"/>
      <c r="I45" s="197"/>
    </row>
    <row r="46" spans="1:9" s="344" customFormat="1">
      <c r="A46" s="347"/>
      <c r="B46" s="197"/>
      <c r="C46" s="197"/>
      <c r="D46" s="197"/>
      <c r="E46" s="197"/>
      <c r="F46" s="197"/>
      <c r="G46" s="197"/>
      <c r="H46" s="197"/>
      <c r="I46" s="197"/>
    </row>
    <row r="47" spans="1:9" s="344" customFormat="1">
      <c r="A47" s="347"/>
      <c r="B47" s="197"/>
      <c r="C47" s="197"/>
      <c r="D47" s="197"/>
      <c r="E47" s="197"/>
      <c r="F47" s="197"/>
      <c r="G47" s="197"/>
      <c r="H47" s="197"/>
      <c r="I47" s="197"/>
    </row>
    <row r="48" spans="1:9" s="344" customFormat="1">
      <c r="A48" s="347"/>
      <c r="B48" s="197"/>
      <c r="C48" s="197"/>
      <c r="D48" s="197"/>
      <c r="E48" s="197"/>
      <c r="F48" s="197"/>
      <c r="G48" s="197"/>
      <c r="H48" s="197"/>
      <c r="I48" s="197"/>
    </row>
    <row r="49" spans="1:9" s="344" customFormat="1">
      <c r="A49" s="347"/>
      <c r="B49" s="197"/>
      <c r="C49" s="197"/>
      <c r="D49" s="197"/>
      <c r="E49" s="197"/>
      <c r="F49" s="197"/>
      <c r="G49" s="197"/>
      <c r="H49" s="197"/>
      <c r="I49" s="197"/>
    </row>
    <row r="50" spans="1:9" s="344" customFormat="1">
      <c r="A50" s="347"/>
      <c r="B50" s="197"/>
      <c r="C50" s="197"/>
      <c r="D50" s="197"/>
      <c r="E50" s="197"/>
      <c r="F50" s="197"/>
      <c r="G50" s="197"/>
      <c r="H50" s="197"/>
      <c r="I50" s="197"/>
    </row>
    <row r="51" spans="1:9" s="344" customFormat="1">
      <c r="A51" s="347"/>
      <c r="B51" s="197"/>
      <c r="C51" s="197"/>
      <c r="D51" s="197"/>
      <c r="E51" s="197"/>
      <c r="F51" s="197"/>
      <c r="G51" s="197"/>
      <c r="H51" s="197"/>
      <c r="I51" s="197"/>
    </row>
    <row r="52" spans="1:9" s="344" customFormat="1">
      <c r="A52" s="347"/>
      <c r="B52" s="197"/>
      <c r="C52" s="197"/>
      <c r="D52" s="197"/>
      <c r="E52" s="197"/>
      <c r="F52" s="197"/>
      <c r="G52" s="197"/>
      <c r="H52" s="197"/>
      <c r="I52" s="197"/>
    </row>
    <row r="53" spans="1:9" s="344" customFormat="1">
      <c r="A53" s="347"/>
      <c r="B53" s="197"/>
      <c r="C53" s="197"/>
      <c r="D53" s="197"/>
      <c r="E53" s="197"/>
      <c r="F53" s="197"/>
      <c r="G53" s="197"/>
      <c r="H53" s="197"/>
      <c r="I53" s="197"/>
    </row>
    <row r="54" spans="1:9" s="344" customFormat="1">
      <c r="A54" s="347"/>
      <c r="B54" s="197"/>
      <c r="C54" s="197"/>
      <c r="D54" s="197"/>
      <c r="E54" s="197"/>
      <c r="F54" s="197"/>
      <c r="G54" s="197"/>
      <c r="H54" s="197"/>
      <c r="I54" s="197"/>
    </row>
    <row r="55" spans="1:9" s="344" customFormat="1">
      <c r="A55" s="347"/>
      <c r="B55" s="197"/>
      <c r="C55" s="197"/>
      <c r="D55" s="197"/>
      <c r="E55" s="197"/>
      <c r="F55" s="197"/>
      <c r="G55" s="197"/>
      <c r="H55" s="197"/>
      <c r="I55" s="197"/>
    </row>
    <row r="56" spans="1:9" s="344" customFormat="1">
      <c r="A56" s="347"/>
      <c r="B56" s="197"/>
      <c r="C56" s="197"/>
      <c r="D56" s="197"/>
      <c r="E56" s="197"/>
      <c r="F56" s="197"/>
      <c r="G56" s="197"/>
      <c r="H56" s="197"/>
      <c r="I56" s="197"/>
    </row>
    <row r="57" spans="1:9" s="344" customFormat="1">
      <c r="A57" s="347"/>
      <c r="B57" s="197"/>
      <c r="C57" s="197"/>
      <c r="D57" s="197"/>
      <c r="E57" s="197"/>
      <c r="F57" s="197"/>
      <c r="G57" s="197"/>
      <c r="H57" s="197"/>
      <c r="I57" s="197"/>
    </row>
    <row r="58" spans="1:9" s="344" customFormat="1">
      <c r="A58" s="347"/>
      <c r="B58" s="197"/>
      <c r="C58" s="197"/>
      <c r="D58" s="197"/>
      <c r="E58" s="197"/>
      <c r="F58" s="197"/>
      <c r="G58" s="197"/>
      <c r="H58" s="197"/>
      <c r="I58" s="197"/>
    </row>
    <row r="59" spans="1:9" s="344" customFormat="1">
      <c r="A59" s="347"/>
      <c r="B59" s="197"/>
      <c r="C59" s="197"/>
      <c r="D59" s="197"/>
      <c r="E59" s="197"/>
      <c r="F59" s="197"/>
      <c r="G59" s="197"/>
      <c r="H59" s="197"/>
      <c r="I59" s="197"/>
    </row>
    <row r="60" spans="1:9" s="344" customFormat="1">
      <c r="A60" s="347"/>
      <c r="B60" s="197"/>
      <c r="C60" s="197"/>
      <c r="D60" s="197"/>
      <c r="E60" s="197"/>
      <c r="F60" s="197"/>
      <c r="G60" s="197"/>
      <c r="H60" s="197"/>
      <c r="I60" s="197"/>
    </row>
    <row r="61" spans="1:9" s="344" customFormat="1">
      <c r="A61" s="347"/>
      <c r="B61" s="197"/>
      <c r="C61" s="197"/>
      <c r="D61" s="197"/>
      <c r="E61" s="197"/>
      <c r="F61" s="197"/>
      <c r="G61" s="197"/>
      <c r="H61" s="197"/>
      <c r="I61" s="197"/>
    </row>
    <row r="62" spans="1:9" s="344" customFormat="1">
      <c r="A62" s="347"/>
      <c r="B62" s="197"/>
      <c r="C62" s="197"/>
      <c r="D62" s="197"/>
      <c r="E62" s="197"/>
      <c r="F62" s="197"/>
      <c r="G62" s="197"/>
      <c r="H62" s="197"/>
      <c r="I62" s="197"/>
    </row>
    <row r="63" spans="1:9" s="344" customFormat="1">
      <c r="A63" s="347"/>
      <c r="B63" s="197"/>
      <c r="C63" s="197"/>
      <c r="D63" s="197"/>
      <c r="E63" s="197"/>
      <c r="F63" s="197"/>
      <c r="G63" s="197"/>
      <c r="H63" s="197"/>
      <c r="I63" s="197"/>
    </row>
    <row r="64" spans="1:9" s="344" customFormat="1">
      <c r="A64" s="347"/>
      <c r="B64" s="197"/>
      <c r="C64" s="197"/>
      <c r="D64" s="197"/>
      <c r="E64" s="197"/>
      <c r="F64" s="197"/>
      <c r="G64" s="197"/>
      <c r="H64" s="197"/>
      <c r="I64" s="197"/>
    </row>
    <row r="65" spans="1:9" s="344" customFormat="1">
      <c r="A65" s="347"/>
      <c r="B65" s="197"/>
      <c r="C65" s="197"/>
      <c r="D65" s="197"/>
      <c r="E65" s="197"/>
      <c r="F65" s="197"/>
      <c r="G65" s="197"/>
      <c r="H65" s="197"/>
      <c r="I65" s="197"/>
    </row>
    <row r="66" spans="1:9" s="344" customFormat="1">
      <c r="A66" s="347"/>
      <c r="B66" s="197"/>
      <c r="C66" s="197"/>
      <c r="D66" s="197"/>
      <c r="E66" s="197"/>
      <c r="F66" s="197"/>
      <c r="G66" s="197"/>
      <c r="H66" s="197"/>
      <c r="I66" s="197"/>
    </row>
    <row r="67" spans="1:9" s="344" customFormat="1">
      <c r="A67" s="347"/>
      <c r="B67" s="197"/>
      <c r="C67" s="197"/>
      <c r="D67" s="197"/>
      <c r="E67" s="197"/>
      <c r="F67" s="197"/>
      <c r="G67" s="197"/>
      <c r="H67" s="197"/>
      <c r="I67" s="197"/>
    </row>
    <row r="68" spans="1:9" s="344" customFormat="1">
      <c r="A68" s="347"/>
      <c r="B68" s="197"/>
      <c r="C68" s="197"/>
      <c r="D68" s="197"/>
      <c r="E68" s="197"/>
      <c r="F68" s="197"/>
      <c r="G68" s="197"/>
      <c r="H68" s="197"/>
      <c r="I68" s="197"/>
    </row>
    <row r="69" spans="1:9" s="344" customFormat="1">
      <c r="A69" s="347"/>
      <c r="B69" s="197"/>
      <c r="C69" s="197"/>
      <c r="D69" s="197"/>
      <c r="E69" s="197"/>
      <c r="F69" s="197"/>
      <c r="G69" s="197"/>
      <c r="H69" s="197"/>
      <c r="I69" s="197"/>
    </row>
    <row r="70" spans="1:9" s="344" customFormat="1">
      <c r="A70" s="347"/>
      <c r="B70" s="197"/>
      <c r="C70" s="197"/>
      <c r="D70" s="197"/>
      <c r="E70" s="197"/>
      <c r="F70" s="197"/>
      <c r="G70" s="197"/>
      <c r="H70" s="197"/>
      <c r="I70" s="197"/>
    </row>
    <row r="71" spans="1:9" s="344" customFormat="1">
      <c r="A71" s="347"/>
      <c r="B71" s="197"/>
      <c r="C71" s="197"/>
      <c r="D71" s="197"/>
      <c r="E71" s="197"/>
      <c r="F71" s="197"/>
      <c r="G71" s="197"/>
      <c r="H71" s="197"/>
      <c r="I71" s="197"/>
    </row>
    <row r="72" spans="1:9" s="344" customFormat="1">
      <c r="A72" s="347"/>
      <c r="B72" s="197"/>
      <c r="C72" s="197"/>
      <c r="D72" s="197"/>
      <c r="E72" s="197"/>
      <c r="F72" s="197"/>
      <c r="G72" s="197"/>
      <c r="H72" s="197"/>
      <c r="I72" s="197"/>
    </row>
    <row r="73" spans="1:9" s="344" customFormat="1">
      <c r="A73" s="347"/>
      <c r="B73" s="197"/>
      <c r="C73" s="197"/>
      <c r="D73" s="197"/>
      <c r="E73" s="197"/>
      <c r="F73" s="197"/>
      <c r="G73" s="197"/>
      <c r="H73" s="197"/>
      <c r="I73" s="197"/>
    </row>
    <row r="74" spans="1:9" s="344" customFormat="1">
      <c r="A74" s="347"/>
      <c r="B74" s="197"/>
      <c r="C74" s="197"/>
      <c r="D74" s="197"/>
      <c r="E74" s="197"/>
      <c r="F74" s="197"/>
      <c r="G74" s="197"/>
      <c r="H74" s="197"/>
      <c r="I74" s="197"/>
    </row>
    <row r="75" spans="1:9" s="344" customFormat="1">
      <c r="A75" s="347"/>
      <c r="B75" s="197"/>
      <c r="C75" s="197"/>
      <c r="D75" s="197"/>
      <c r="E75" s="197"/>
      <c r="F75" s="197"/>
      <c r="G75" s="197"/>
      <c r="H75" s="197"/>
      <c r="I75" s="197"/>
    </row>
    <row r="76" spans="1:9" s="344" customFormat="1">
      <c r="A76" s="347"/>
      <c r="B76" s="197"/>
      <c r="C76" s="197"/>
      <c r="D76" s="197"/>
      <c r="E76" s="197"/>
      <c r="F76" s="197"/>
      <c r="G76" s="197"/>
      <c r="H76" s="197"/>
      <c r="I76" s="197"/>
    </row>
    <row r="77" spans="1:9" s="344" customFormat="1">
      <c r="A77" s="347"/>
      <c r="B77" s="197"/>
      <c r="C77" s="197"/>
      <c r="D77" s="197"/>
      <c r="E77" s="197"/>
      <c r="F77" s="197"/>
      <c r="G77" s="197"/>
      <c r="H77" s="197"/>
      <c r="I77" s="197"/>
    </row>
    <row r="78" spans="1:9" s="344" customFormat="1">
      <c r="A78" s="347"/>
      <c r="B78" s="197"/>
      <c r="C78" s="197"/>
      <c r="D78" s="197"/>
      <c r="E78" s="197"/>
      <c r="F78" s="197"/>
      <c r="G78" s="197"/>
      <c r="H78" s="197"/>
      <c r="I78" s="197"/>
    </row>
    <row r="79" spans="1:9" s="344" customFormat="1">
      <c r="A79" s="347"/>
      <c r="B79" s="197"/>
      <c r="C79" s="197"/>
      <c r="D79" s="197"/>
      <c r="E79" s="197"/>
      <c r="F79" s="197"/>
      <c r="G79" s="197"/>
      <c r="H79" s="197"/>
      <c r="I79" s="197"/>
    </row>
    <row r="80" spans="1:9" s="344" customFormat="1">
      <c r="A80" s="347"/>
      <c r="B80" s="197"/>
      <c r="C80" s="197"/>
      <c r="D80" s="197"/>
      <c r="E80" s="197"/>
      <c r="F80" s="197"/>
      <c r="G80" s="197"/>
      <c r="H80" s="197"/>
      <c r="I80" s="197"/>
    </row>
    <row r="81" spans="1:9" s="344" customFormat="1">
      <c r="A81" s="347"/>
      <c r="B81" s="197"/>
      <c r="C81" s="197"/>
      <c r="D81" s="197"/>
      <c r="E81" s="197"/>
      <c r="F81" s="197"/>
      <c r="G81" s="197"/>
      <c r="H81" s="197"/>
      <c r="I81" s="197"/>
    </row>
    <row r="82" spans="1:9" s="344" customFormat="1">
      <c r="A82" s="347"/>
      <c r="B82" s="197"/>
      <c r="C82" s="197"/>
      <c r="D82" s="197"/>
      <c r="E82" s="197"/>
      <c r="F82" s="197"/>
      <c r="G82" s="197"/>
      <c r="H82" s="197"/>
      <c r="I82" s="197"/>
    </row>
    <row r="83" spans="1:9" s="344" customFormat="1">
      <c r="A83" s="347"/>
      <c r="B83" s="197"/>
      <c r="C83" s="197"/>
      <c r="D83" s="197"/>
      <c r="E83" s="197"/>
      <c r="F83" s="197"/>
      <c r="G83" s="197"/>
      <c r="H83" s="197"/>
      <c r="I83" s="197"/>
    </row>
    <row r="84" spans="1:9" s="344" customFormat="1">
      <c r="A84" s="347"/>
      <c r="B84" s="197"/>
      <c r="C84" s="197"/>
      <c r="D84" s="197"/>
      <c r="E84" s="197"/>
      <c r="F84" s="197"/>
      <c r="G84" s="197"/>
      <c r="H84" s="197"/>
      <c r="I84" s="197"/>
    </row>
    <row r="85" spans="1:9" s="344" customFormat="1">
      <c r="A85" s="347"/>
      <c r="B85" s="197"/>
      <c r="C85" s="197"/>
      <c r="D85" s="197"/>
      <c r="E85" s="197"/>
      <c r="F85" s="197"/>
      <c r="G85" s="197"/>
      <c r="H85" s="197"/>
      <c r="I85" s="197"/>
    </row>
    <row r="86" spans="1:9" s="344" customFormat="1">
      <c r="A86" s="347"/>
      <c r="B86" s="197"/>
      <c r="C86" s="197"/>
      <c r="D86" s="197"/>
      <c r="E86" s="197"/>
      <c r="F86" s="197"/>
      <c r="G86" s="197"/>
      <c r="H86" s="197"/>
      <c r="I86" s="197"/>
    </row>
    <row r="87" spans="1:9" s="344" customFormat="1">
      <c r="A87" s="347"/>
      <c r="B87" s="197"/>
      <c r="C87" s="197"/>
      <c r="D87" s="197"/>
      <c r="E87" s="197"/>
      <c r="F87" s="197"/>
      <c r="G87" s="197"/>
      <c r="H87" s="197"/>
      <c r="I87" s="197"/>
    </row>
    <row r="88" spans="1:9" s="344" customFormat="1">
      <c r="A88" s="347"/>
      <c r="B88" s="197"/>
      <c r="C88" s="197"/>
      <c r="D88" s="197"/>
      <c r="E88" s="197"/>
      <c r="F88" s="197"/>
      <c r="G88" s="197"/>
      <c r="H88" s="197"/>
      <c r="I88" s="197"/>
    </row>
    <row r="89" spans="1:9" s="344" customFormat="1">
      <c r="A89" s="347"/>
      <c r="B89" s="197"/>
      <c r="C89" s="197"/>
      <c r="D89" s="197"/>
      <c r="E89" s="197"/>
      <c r="F89" s="197"/>
      <c r="G89" s="197"/>
      <c r="H89" s="197"/>
      <c r="I89" s="197"/>
    </row>
    <row r="90" spans="1:9" s="344" customFormat="1">
      <c r="A90" s="347"/>
      <c r="B90" s="197"/>
      <c r="C90" s="197"/>
      <c r="D90" s="197"/>
      <c r="E90" s="197"/>
      <c r="F90" s="197"/>
      <c r="G90" s="197"/>
      <c r="H90" s="197"/>
      <c r="I90" s="197"/>
    </row>
    <row r="91" spans="1:9" s="344" customFormat="1">
      <c r="A91" s="347"/>
      <c r="B91" s="197"/>
      <c r="C91" s="197"/>
      <c r="D91" s="197"/>
      <c r="E91" s="197"/>
      <c r="F91" s="197"/>
      <c r="G91" s="197"/>
      <c r="H91" s="197"/>
      <c r="I91" s="197"/>
    </row>
    <row r="92" spans="1:9" s="344" customFormat="1">
      <c r="A92" s="347"/>
      <c r="B92" s="197"/>
      <c r="C92" s="197"/>
      <c r="D92" s="197"/>
      <c r="E92" s="197"/>
      <c r="F92" s="197"/>
      <c r="G92" s="197"/>
      <c r="H92" s="197"/>
      <c r="I92" s="197"/>
    </row>
    <row r="93" spans="1:9" s="344" customFormat="1">
      <c r="A93" s="347"/>
      <c r="B93" s="197"/>
      <c r="C93" s="197"/>
      <c r="D93" s="197"/>
      <c r="E93" s="197"/>
      <c r="F93" s="197"/>
      <c r="G93" s="197"/>
      <c r="H93" s="197"/>
      <c r="I93" s="197"/>
    </row>
    <row r="94" spans="1:9" s="344" customFormat="1">
      <c r="A94" s="347"/>
      <c r="B94" s="197"/>
      <c r="C94" s="197"/>
      <c r="D94" s="197"/>
      <c r="E94" s="197"/>
      <c r="F94" s="197"/>
      <c r="G94" s="197"/>
      <c r="H94" s="197"/>
      <c r="I94" s="197"/>
    </row>
    <row r="95" spans="1:9" s="344" customFormat="1">
      <c r="A95" s="347"/>
      <c r="B95" s="197"/>
      <c r="C95" s="197"/>
      <c r="D95" s="197"/>
      <c r="E95" s="197"/>
      <c r="F95" s="197"/>
      <c r="G95" s="197"/>
      <c r="H95" s="197"/>
      <c r="I95" s="197"/>
    </row>
    <row r="96" spans="1:9" s="344" customFormat="1">
      <c r="A96" s="347"/>
      <c r="B96" s="197"/>
      <c r="C96" s="197"/>
      <c r="D96" s="197"/>
      <c r="E96" s="197"/>
      <c r="F96" s="197"/>
      <c r="G96" s="197"/>
      <c r="H96" s="197"/>
      <c r="I96" s="197"/>
    </row>
    <row r="97" spans="1:9" s="344" customFormat="1">
      <c r="A97" s="347"/>
      <c r="B97" s="197"/>
      <c r="C97" s="197"/>
      <c r="D97" s="197"/>
      <c r="E97" s="197"/>
      <c r="F97" s="197"/>
      <c r="G97" s="197"/>
      <c r="H97" s="197"/>
      <c r="I97" s="197"/>
    </row>
    <row r="98" spans="1:9" s="344" customFormat="1">
      <c r="A98" s="347"/>
      <c r="B98" s="197"/>
      <c r="C98" s="197"/>
      <c r="D98" s="197"/>
      <c r="E98" s="197"/>
      <c r="F98" s="197"/>
      <c r="G98" s="197"/>
      <c r="H98" s="197"/>
      <c r="I98" s="197"/>
    </row>
    <row r="99" spans="1:9" s="344" customFormat="1">
      <c r="A99" s="347"/>
      <c r="B99" s="197"/>
      <c r="C99" s="197"/>
      <c r="D99" s="197"/>
      <c r="E99" s="197"/>
      <c r="F99" s="197"/>
      <c r="G99" s="197"/>
      <c r="H99" s="197"/>
      <c r="I99" s="197"/>
    </row>
    <row r="100" spans="1:9" s="344" customFormat="1">
      <c r="A100" s="347"/>
      <c r="B100" s="197"/>
      <c r="C100" s="197"/>
      <c r="D100" s="197"/>
      <c r="E100" s="197"/>
      <c r="F100" s="197"/>
      <c r="G100" s="197"/>
      <c r="H100" s="197"/>
      <c r="I100" s="197"/>
    </row>
    <row r="101" spans="1:9" s="344" customFormat="1">
      <c r="A101" s="347"/>
      <c r="B101" s="197"/>
      <c r="C101" s="197"/>
      <c r="D101" s="197"/>
      <c r="E101" s="197"/>
      <c r="F101" s="197"/>
      <c r="G101" s="197"/>
      <c r="H101" s="197"/>
      <c r="I101" s="197"/>
    </row>
    <row r="102" spans="1:9" s="344" customFormat="1">
      <c r="A102" s="347"/>
      <c r="B102" s="197"/>
      <c r="C102" s="197"/>
      <c r="D102" s="197"/>
      <c r="E102" s="197"/>
      <c r="F102" s="197"/>
      <c r="G102" s="197"/>
      <c r="H102" s="197"/>
      <c r="I102" s="197"/>
    </row>
    <row r="103" spans="1:9" s="344" customFormat="1">
      <c r="A103" s="347"/>
      <c r="B103" s="197"/>
      <c r="C103" s="197"/>
      <c r="D103" s="197"/>
      <c r="E103" s="197"/>
      <c r="F103" s="197"/>
      <c r="G103" s="197"/>
      <c r="H103" s="197"/>
      <c r="I103" s="197"/>
    </row>
    <row r="104" spans="1:9" s="344" customFormat="1">
      <c r="A104" s="347"/>
      <c r="B104" s="197"/>
      <c r="C104" s="197"/>
      <c r="D104" s="197"/>
      <c r="E104" s="197"/>
      <c r="F104" s="197"/>
      <c r="G104" s="197"/>
      <c r="H104" s="197"/>
      <c r="I104" s="197"/>
    </row>
    <row r="105" spans="1:9" s="344" customFormat="1">
      <c r="A105" s="347"/>
      <c r="B105" s="197"/>
      <c r="C105" s="197"/>
      <c r="D105" s="197"/>
      <c r="E105" s="197"/>
      <c r="F105" s="197"/>
      <c r="G105" s="197"/>
      <c r="H105" s="197"/>
      <c r="I105" s="197"/>
    </row>
    <row r="106" spans="1:9" s="344" customFormat="1">
      <c r="A106" s="347"/>
      <c r="B106" s="197"/>
      <c r="C106" s="197"/>
      <c r="D106" s="197"/>
      <c r="E106" s="197"/>
      <c r="F106" s="197"/>
      <c r="G106" s="197"/>
      <c r="H106" s="197"/>
      <c r="I106" s="197"/>
    </row>
    <row r="107" spans="1:9" s="344" customFormat="1">
      <c r="A107" s="347"/>
      <c r="B107" s="197"/>
      <c r="C107" s="197"/>
      <c r="D107" s="197"/>
      <c r="E107" s="197"/>
      <c r="F107" s="197"/>
      <c r="G107" s="197"/>
      <c r="H107" s="197"/>
      <c r="I107" s="197"/>
    </row>
    <row r="108" spans="1:9" s="344" customFormat="1">
      <c r="A108" s="347"/>
      <c r="B108" s="197"/>
      <c r="C108" s="197"/>
      <c r="D108" s="197"/>
      <c r="E108" s="197"/>
      <c r="F108" s="197"/>
      <c r="G108" s="197"/>
      <c r="H108" s="197"/>
      <c r="I108" s="197"/>
    </row>
    <row r="109" spans="1:9" s="344" customFormat="1">
      <c r="A109" s="347"/>
      <c r="B109" s="197"/>
      <c r="C109" s="197"/>
      <c r="D109" s="197"/>
      <c r="E109" s="197"/>
      <c r="F109" s="197"/>
      <c r="G109" s="197"/>
      <c r="H109" s="197"/>
      <c r="I109" s="197"/>
    </row>
    <row r="110" spans="1:9" s="344" customFormat="1">
      <c r="A110" s="347"/>
      <c r="B110" s="197"/>
      <c r="C110" s="197"/>
      <c r="D110" s="197"/>
      <c r="E110" s="197"/>
      <c r="F110" s="197"/>
      <c r="G110" s="197"/>
      <c r="H110" s="197"/>
      <c r="I110" s="197"/>
    </row>
    <row r="111" spans="1:9" s="344" customFormat="1">
      <c r="A111" s="347"/>
      <c r="B111" s="197"/>
      <c r="C111" s="197"/>
      <c r="D111" s="197"/>
      <c r="E111" s="197"/>
      <c r="F111" s="197"/>
      <c r="G111" s="197"/>
      <c r="H111" s="197"/>
      <c r="I111" s="197"/>
    </row>
    <row r="112" spans="1:9" s="344" customFormat="1">
      <c r="A112" s="347"/>
      <c r="B112" s="197"/>
      <c r="C112" s="197"/>
      <c r="D112" s="197"/>
      <c r="E112" s="197"/>
      <c r="F112" s="197"/>
      <c r="G112" s="197"/>
      <c r="H112" s="197"/>
      <c r="I112" s="197"/>
    </row>
    <row r="113" spans="1:9" s="344" customFormat="1">
      <c r="A113" s="347"/>
      <c r="B113" s="197"/>
      <c r="C113" s="197"/>
      <c r="D113" s="197"/>
      <c r="E113" s="197"/>
      <c r="F113" s="197"/>
      <c r="G113" s="197"/>
      <c r="H113" s="197"/>
      <c r="I113" s="197"/>
    </row>
    <row r="114" spans="1:9" s="344" customFormat="1">
      <c r="A114" s="347"/>
      <c r="B114" s="197"/>
      <c r="C114" s="197"/>
      <c r="D114" s="197"/>
      <c r="E114" s="197"/>
      <c r="F114" s="197"/>
      <c r="G114" s="197"/>
      <c r="H114" s="197"/>
      <c r="I114" s="197"/>
    </row>
    <row r="115" spans="1:9" s="344" customFormat="1">
      <c r="A115" s="347"/>
      <c r="B115" s="197"/>
      <c r="C115" s="197"/>
      <c r="D115" s="197"/>
      <c r="E115" s="197"/>
      <c r="F115" s="197"/>
      <c r="G115" s="197"/>
      <c r="H115" s="197"/>
      <c r="I115" s="197"/>
    </row>
    <row r="116" spans="1:9" s="344" customFormat="1">
      <c r="A116" s="347"/>
      <c r="B116" s="197"/>
      <c r="C116" s="197"/>
      <c r="D116" s="197"/>
      <c r="E116" s="197"/>
      <c r="F116" s="197"/>
      <c r="G116" s="197"/>
      <c r="H116" s="197"/>
      <c r="I116" s="197"/>
    </row>
    <row r="117" spans="1:9" s="344" customFormat="1">
      <c r="A117" s="347"/>
      <c r="B117" s="197"/>
      <c r="C117" s="197"/>
      <c r="D117" s="197"/>
      <c r="E117" s="197"/>
      <c r="F117" s="197"/>
      <c r="G117" s="197"/>
      <c r="H117" s="197"/>
      <c r="I117" s="197"/>
    </row>
    <row r="118" spans="1:9" s="344" customFormat="1">
      <c r="A118" s="347"/>
      <c r="B118" s="197"/>
      <c r="C118" s="197"/>
      <c r="D118" s="197"/>
      <c r="E118" s="197"/>
      <c r="F118" s="197"/>
      <c r="G118" s="197"/>
      <c r="H118" s="197"/>
      <c r="I118" s="197"/>
    </row>
    <row r="119" spans="1:9" s="344" customFormat="1">
      <c r="A119" s="347"/>
      <c r="B119" s="197"/>
      <c r="C119" s="197"/>
      <c r="D119" s="197"/>
      <c r="E119" s="197"/>
      <c r="F119" s="197"/>
      <c r="G119" s="197"/>
      <c r="H119" s="197"/>
      <c r="I119" s="197"/>
    </row>
    <row r="120" spans="1:9" s="344" customFormat="1">
      <c r="A120" s="347"/>
      <c r="B120" s="197"/>
      <c r="C120" s="197"/>
      <c r="D120" s="197"/>
      <c r="E120" s="197"/>
      <c r="F120" s="197"/>
      <c r="G120" s="197"/>
      <c r="H120" s="197"/>
      <c r="I120" s="197"/>
    </row>
    <row r="121" spans="1:9" s="344" customFormat="1">
      <c r="A121" s="347"/>
      <c r="B121" s="197"/>
      <c r="C121" s="197"/>
      <c r="D121" s="197"/>
      <c r="E121" s="197"/>
      <c r="F121" s="197"/>
      <c r="G121" s="197"/>
      <c r="H121" s="197"/>
      <c r="I121" s="197"/>
    </row>
    <row r="122" spans="1:9" s="344" customFormat="1">
      <c r="A122" s="347"/>
      <c r="B122" s="197"/>
      <c r="C122" s="197"/>
      <c r="D122" s="197"/>
      <c r="E122" s="197"/>
      <c r="F122" s="197"/>
      <c r="G122" s="197"/>
      <c r="H122" s="197"/>
      <c r="I122" s="197"/>
    </row>
    <row r="123" spans="1:9" s="344" customFormat="1">
      <c r="A123" s="347"/>
      <c r="B123" s="197"/>
      <c r="C123" s="197"/>
      <c r="D123" s="197"/>
      <c r="E123" s="197"/>
      <c r="F123" s="197"/>
      <c r="G123" s="197"/>
      <c r="H123" s="197"/>
      <c r="I123" s="197"/>
    </row>
    <row r="124" spans="1:9" s="344" customFormat="1">
      <c r="A124" s="347"/>
      <c r="B124" s="197"/>
      <c r="C124" s="197"/>
      <c r="D124" s="197"/>
      <c r="E124" s="197"/>
      <c r="F124" s="197"/>
      <c r="G124" s="197"/>
      <c r="H124" s="197"/>
      <c r="I124" s="197"/>
    </row>
    <row r="125" spans="1:9" s="344" customFormat="1">
      <c r="A125" s="347"/>
      <c r="B125" s="197"/>
      <c r="C125" s="197"/>
      <c r="D125" s="197"/>
      <c r="E125" s="197"/>
      <c r="F125" s="197"/>
      <c r="G125" s="197"/>
      <c r="H125" s="197"/>
      <c r="I125" s="197"/>
    </row>
    <row r="126" spans="1:9" s="344" customFormat="1">
      <c r="A126" s="347"/>
      <c r="B126" s="197"/>
      <c r="C126" s="197"/>
      <c r="D126" s="197"/>
      <c r="E126" s="197"/>
      <c r="F126" s="197"/>
      <c r="G126" s="197"/>
      <c r="H126" s="197"/>
      <c r="I126" s="197"/>
    </row>
    <row r="127" spans="1:9" s="344" customFormat="1">
      <c r="A127" s="347"/>
      <c r="B127" s="197"/>
      <c r="C127" s="197"/>
      <c r="D127" s="197"/>
      <c r="E127" s="197"/>
      <c r="F127" s="197"/>
      <c r="G127" s="197"/>
      <c r="H127" s="197"/>
      <c r="I127" s="197"/>
    </row>
    <row r="128" spans="1:9" s="344" customFormat="1">
      <c r="A128" s="347"/>
      <c r="B128" s="197"/>
      <c r="C128" s="197"/>
      <c r="D128" s="197"/>
      <c r="E128" s="197"/>
      <c r="F128" s="197"/>
      <c r="G128" s="197"/>
      <c r="H128" s="197"/>
      <c r="I128" s="197"/>
    </row>
    <row r="129" spans="1:9" s="344" customFormat="1">
      <c r="A129" s="347"/>
      <c r="B129" s="197"/>
      <c r="C129" s="197"/>
      <c r="D129" s="197"/>
      <c r="E129" s="197"/>
      <c r="F129" s="197"/>
      <c r="G129" s="197"/>
      <c r="H129" s="197"/>
      <c r="I129" s="197"/>
    </row>
    <row r="130" spans="1:9" s="344" customFormat="1">
      <c r="A130" s="347"/>
      <c r="B130" s="197"/>
      <c r="C130" s="197"/>
      <c r="D130" s="197"/>
      <c r="E130" s="197"/>
      <c r="F130" s="197"/>
      <c r="G130" s="197"/>
      <c r="H130" s="197"/>
      <c r="I130" s="197"/>
    </row>
    <row r="131" spans="1:9" s="344" customFormat="1">
      <c r="A131" s="347"/>
      <c r="B131" s="197"/>
      <c r="C131" s="197"/>
      <c r="D131" s="197"/>
      <c r="E131" s="197"/>
      <c r="F131" s="197"/>
      <c r="G131" s="197"/>
      <c r="H131" s="197"/>
      <c r="I131" s="197"/>
    </row>
    <row r="132" spans="1:9" s="344" customFormat="1">
      <c r="A132" s="347"/>
      <c r="B132" s="197"/>
      <c r="C132" s="197"/>
      <c r="D132" s="197"/>
      <c r="E132" s="197"/>
      <c r="F132" s="197"/>
      <c r="G132" s="197"/>
      <c r="H132" s="197"/>
      <c r="I132" s="197"/>
    </row>
    <row r="133" spans="1:9" s="344" customFormat="1">
      <c r="A133" s="347"/>
      <c r="B133" s="197"/>
      <c r="C133" s="197"/>
      <c r="D133" s="197"/>
      <c r="E133" s="197"/>
      <c r="F133" s="197"/>
      <c r="G133" s="197"/>
      <c r="H133" s="197"/>
      <c r="I133" s="197"/>
    </row>
    <row r="134" spans="1:9" s="344" customFormat="1">
      <c r="A134" s="347"/>
      <c r="B134" s="197"/>
      <c r="C134" s="197"/>
      <c r="D134" s="197"/>
      <c r="E134" s="197"/>
      <c r="F134" s="197"/>
      <c r="G134" s="197"/>
      <c r="H134" s="197"/>
      <c r="I134" s="197"/>
    </row>
    <row r="135" spans="1:9" s="344" customFormat="1">
      <c r="A135" s="347"/>
      <c r="B135" s="197"/>
      <c r="C135" s="197"/>
      <c r="D135" s="197"/>
      <c r="E135" s="197"/>
      <c r="F135" s="197"/>
      <c r="G135" s="197"/>
      <c r="H135" s="197"/>
      <c r="I135" s="197"/>
    </row>
    <row r="136" spans="1:9" s="344" customFormat="1">
      <c r="A136" s="347"/>
      <c r="B136" s="197"/>
      <c r="C136" s="197"/>
      <c r="D136" s="197"/>
      <c r="E136" s="197"/>
      <c r="F136" s="197"/>
      <c r="G136" s="197"/>
      <c r="H136" s="197"/>
      <c r="I136" s="197"/>
    </row>
    <row r="137" spans="1:9" s="344" customFormat="1">
      <c r="A137" s="347"/>
      <c r="B137" s="197"/>
      <c r="C137" s="197"/>
      <c r="D137" s="197"/>
      <c r="E137" s="197"/>
      <c r="F137" s="197"/>
      <c r="G137" s="197"/>
      <c r="H137" s="197"/>
      <c r="I137" s="197"/>
    </row>
    <row r="138" spans="1:9" s="344" customFormat="1">
      <c r="A138" s="347"/>
      <c r="B138" s="197"/>
      <c r="C138" s="197"/>
      <c r="D138" s="197"/>
      <c r="E138" s="197"/>
      <c r="F138" s="197"/>
      <c r="G138" s="197"/>
      <c r="H138" s="197"/>
      <c r="I138" s="197"/>
    </row>
    <row r="139" spans="1:9" s="344" customFormat="1">
      <c r="A139" s="347"/>
      <c r="B139" s="197"/>
      <c r="C139" s="197"/>
      <c r="D139" s="197"/>
      <c r="E139" s="197"/>
      <c r="F139" s="197"/>
      <c r="G139" s="197"/>
      <c r="H139" s="197"/>
      <c r="I139" s="197"/>
    </row>
    <row r="140" spans="1:9" s="344" customFormat="1">
      <c r="A140" s="347"/>
      <c r="B140" s="197"/>
      <c r="C140" s="197"/>
      <c r="D140" s="197"/>
      <c r="E140" s="197"/>
      <c r="F140" s="197"/>
      <c r="G140" s="197"/>
      <c r="H140" s="197"/>
      <c r="I140" s="197"/>
    </row>
    <row r="141" spans="1:9" s="344" customFormat="1">
      <c r="A141" s="347"/>
      <c r="B141" s="197"/>
      <c r="C141" s="197"/>
      <c r="D141" s="197"/>
      <c r="E141" s="197"/>
      <c r="F141" s="197"/>
      <c r="G141" s="197"/>
      <c r="H141" s="197"/>
      <c r="I141" s="197"/>
    </row>
    <row r="142" spans="1:9" s="344" customFormat="1">
      <c r="A142" s="347"/>
      <c r="B142" s="197"/>
      <c r="C142" s="197"/>
      <c r="D142" s="197"/>
      <c r="E142" s="197"/>
      <c r="F142" s="197"/>
      <c r="G142" s="197"/>
      <c r="H142" s="197"/>
      <c r="I142" s="197"/>
    </row>
    <row r="143" spans="1:9" s="344" customFormat="1">
      <c r="A143" s="347"/>
      <c r="B143" s="197"/>
      <c r="C143" s="197"/>
      <c r="D143" s="197"/>
      <c r="E143" s="197"/>
      <c r="F143" s="197"/>
      <c r="G143" s="197"/>
      <c r="H143" s="197"/>
      <c r="I143" s="197"/>
    </row>
    <row r="144" spans="1:9" s="344" customFormat="1">
      <c r="A144" s="347"/>
      <c r="B144" s="197"/>
      <c r="C144" s="197"/>
      <c r="D144" s="197"/>
      <c r="E144" s="197"/>
      <c r="F144" s="197"/>
      <c r="G144" s="197"/>
      <c r="H144" s="197"/>
      <c r="I144" s="197"/>
    </row>
    <row r="145" spans="1:9" s="344" customFormat="1">
      <c r="A145" s="347"/>
      <c r="B145" s="197"/>
      <c r="C145" s="197"/>
      <c r="D145" s="197"/>
      <c r="E145" s="197"/>
      <c r="F145" s="197"/>
      <c r="G145" s="197"/>
      <c r="H145" s="197"/>
      <c r="I145" s="197"/>
    </row>
  </sheetData>
  <mergeCells count="14">
    <mergeCell ref="D9:G9"/>
    <mergeCell ref="D2:G2"/>
    <mergeCell ref="D3:G3"/>
    <mergeCell ref="D4:G4"/>
    <mergeCell ref="D5:G5"/>
    <mergeCell ref="D6:G6"/>
    <mergeCell ref="D7:G7"/>
    <mergeCell ref="D8:G8"/>
    <mergeCell ref="D15:G15"/>
    <mergeCell ref="D10:G10"/>
    <mergeCell ref="D11:G11"/>
    <mergeCell ref="D12:G12"/>
    <mergeCell ref="D13:G13"/>
    <mergeCell ref="D14:G14"/>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&amp;R&amp;"Tahoma,Negrita"&amp;16Informe de la Operación Mensual - Junio 2017
INFSGI-MES-06-2017
07/07/2017
Versión: 01</oddHeader>
    <oddFooter>&amp;L&amp;"Calibri Light,Regular"&amp;10COES SINAC, 2017&amp;C&amp;"Calibri Light,Regular"&amp;10 22&amp;R&amp;"Calibri Light,Regular"&amp;10Dirección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45"/>
  <sheetViews>
    <sheetView view="pageBreakPreview" zoomScale="40" zoomScaleNormal="100" zoomScaleSheetLayoutView="40" zoomScalePageLayoutView="85" workbookViewId="0">
      <selection activeCell="V24" sqref="V24"/>
    </sheetView>
  </sheetViews>
  <sheetFormatPr defaultRowHeight="11.25"/>
  <cols>
    <col min="1" max="1" width="64.83203125" style="347" customWidth="1"/>
    <col min="2" max="2" width="85" style="197" customWidth="1"/>
    <col min="3" max="3" width="45.1640625" style="197" bestFit="1" customWidth="1"/>
    <col min="4" max="6" width="33.33203125" style="197" customWidth="1"/>
    <col min="7" max="7" width="112.5" style="197" customWidth="1"/>
    <col min="8" max="9" width="42.1640625" style="197" customWidth="1"/>
    <col min="10" max="16384" width="9.33203125" style="197"/>
  </cols>
  <sheetData>
    <row r="1" spans="1:10" ht="17.25" customHeight="1">
      <c r="A1" s="339"/>
      <c r="B1" s="195"/>
      <c r="C1" s="195"/>
      <c r="D1" s="195"/>
      <c r="E1" s="195"/>
      <c r="F1" s="195"/>
      <c r="G1" s="196"/>
      <c r="H1" s="196"/>
      <c r="I1" s="196"/>
    </row>
    <row r="2" spans="1:10" ht="82.5" customHeight="1">
      <c r="A2" s="811" t="s">
        <v>270</v>
      </c>
      <c r="B2" s="811" t="s">
        <v>271</v>
      </c>
      <c r="C2" s="811" t="s">
        <v>272</v>
      </c>
      <c r="D2" s="1411" t="s">
        <v>273</v>
      </c>
      <c r="E2" s="1411"/>
      <c r="F2" s="1411"/>
      <c r="G2" s="1411"/>
      <c r="H2" s="812" t="s">
        <v>671</v>
      </c>
      <c r="I2" s="812" t="s">
        <v>672</v>
      </c>
    </row>
    <row r="3" spans="1:10" ht="353.25" customHeight="1">
      <c r="A3" s="1399" t="s">
        <v>557</v>
      </c>
      <c r="B3" s="1399" t="s">
        <v>691</v>
      </c>
      <c r="C3" s="1409">
        <v>42910.911111111112</v>
      </c>
      <c r="D3" s="1403" t="s">
        <v>692</v>
      </c>
      <c r="E3" s="1404"/>
      <c r="F3" s="1404"/>
      <c r="G3" s="1405"/>
      <c r="H3" s="1401">
        <v>13.2</v>
      </c>
      <c r="I3" s="1401"/>
    </row>
    <row r="4" spans="1:10" ht="334.5" customHeight="1">
      <c r="A4" s="1400"/>
      <c r="B4" s="1400"/>
      <c r="C4" s="1410"/>
      <c r="D4" s="1406"/>
      <c r="E4" s="1407"/>
      <c r="F4" s="1407"/>
      <c r="G4" s="1408"/>
      <c r="H4" s="1402"/>
      <c r="I4" s="1402"/>
    </row>
    <row r="5" spans="1:10" ht="204" customHeight="1">
      <c r="A5" s="806" t="s">
        <v>279</v>
      </c>
      <c r="B5" s="806" t="s">
        <v>693</v>
      </c>
      <c r="C5" s="807">
        <v>42911.8</v>
      </c>
      <c r="D5" s="1412" t="s">
        <v>694</v>
      </c>
      <c r="E5" s="1413"/>
      <c r="F5" s="1413"/>
      <c r="G5" s="1414"/>
      <c r="H5" s="808">
        <v>2</v>
      </c>
      <c r="I5" s="808"/>
    </row>
    <row r="6" spans="1:10" ht="216.75" customHeight="1">
      <c r="A6" s="806" t="s">
        <v>682</v>
      </c>
      <c r="B6" s="806" t="s">
        <v>695</v>
      </c>
      <c r="C6" s="807">
        <v>42912.056250000001</v>
      </c>
      <c r="D6" s="1412" t="s">
        <v>696</v>
      </c>
      <c r="E6" s="1413"/>
      <c r="F6" s="1413"/>
      <c r="G6" s="1414"/>
      <c r="H6" s="808">
        <v>11.99</v>
      </c>
      <c r="I6" s="808"/>
    </row>
    <row r="7" spans="1:10" ht="284.25" customHeight="1">
      <c r="A7" s="1399" t="s">
        <v>279</v>
      </c>
      <c r="B7" s="1399" t="s">
        <v>697</v>
      </c>
      <c r="C7" s="1409">
        <v>42912.171527777777</v>
      </c>
      <c r="D7" s="1403" t="s">
        <v>698</v>
      </c>
      <c r="E7" s="1404"/>
      <c r="F7" s="1404"/>
      <c r="G7" s="1405"/>
      <c r="H7" s="1401">
        <v>16.899999999999999</v>
      </c>
      <c r="I7" s="1401"/>
    </row>
    <row r="8" spans="1:10" ht="308.25" customHeight="1">
      <c r="A8" s="1400"/>
      <c r="B8" s="1400"/>
      <c r="C8" s="1410"/>
      <c r="D8" s="1406"/>
      <c r="E8" s="1407"/>
      <c r="F8" s="1407"/>
      <c r="G8" s="1408"/>
      <c r="H8" s="1402"/>
      <c r="I8" s="1402"/>
    </row>
    <row r="9" spans="1:10" ht="222" customHeight="1">
      <c r="A9" s="806" t="s">
        <v>277</v>
      </c>
      <c r="B9" s="806" t="s">
        <v>699</v>
      </c>
      <c r="C9" s="807">
        <v>42912.324305555558</v>
      </c>
      <c r="D9" s="1412" t="s">
        <v>700</v>
      </c>
      <c r="E9" s="1413"/>
      <c r="F9" s="1413"/>
      <c r="G9" s="1414"/>
      <c r="H9" s="808">
        <v>3.1</v>
      </c>
      <c r="I9" s="808"/>
    </row>
    <row r="10" spans="1:10" ht="154.5" customHeight="1">
      <c r="A10" s="806" t="s">
        <v>275</v>
      </c>
      <c r="B10" s="806" t="s">
        <v>276</v>
      </c>
      <c r="C10" s="807">
        <v>42913.178472222222</v>
      </c>
      <c r="D10" s="1412" t="s">
        <v>701</v>
      </c>
      <c r="E10" s="1413"/>
      <c r="F10" s="1413"/>
      <c r="G10" s="1414"/>
      <c r="H10" s="808">
        <v>4.8</v>
      </c>
      <c r="I10" s="808"/>
    </row>
    <row r="11" spans="1:10" ht="229.5" customHeight="1">
      <c r="A11" s="1399" t="s">
        <v>277</v>
      </c>
      <c r="B11" s="1399" t="s">
        <v>702</v>
      </c>
      <c r="C11" s="1409">
        <v>42913.867361111108</v>
      </c>
      <c r="D11" s="1403" t="s">
        <v>703</v>
      </c>
      <c r="E11" s="1404"/>
      <c r="F11" s="1404"/>
      <c r="G11" s="1405"/>
      <c r="H11" s="1401">
        <v>5.4</v>
      </c>
      <c r="I11" s="1401">
        <v>13.32</v>
      </c>
    </row>
    <row r="12" spans="1:10" ht="207" customHeight="1">
      <c r="A12" s="1400"/>
      <c r="B12" s="1400"/>
      <c r="C12" s="1410"/>
      <c r="D12" s="1406"/>
      <c r="E12" s="1407"/>
      <c r="F12" s="1407"/>
      <c r="G12" s="1408"/>
      <c r="H12" s="1402"/>
      <c r="I12" s="1402"/>
    </row>
    <row r="13" spans="1:10" ht="273" customHeight="1">
      <c r="A13" s="806" t="s">
        <v>704</v>
      </c>
      <c r="B13" s="806" t="s">
        <v>705</v>
      </c>
      <c r="C13" s="807">
        <v>42916.426388888889</v>
      </c>
      <c r="D13" s="1412" t="s">
        <v>706</v>
      </c>
      <c r="E13" s="1413"/>
      <c r="F13" s="1413"/>
      <c r="G13" s="1414"/>
      <c r="H13" s="808">
        <v>3.5</v>
      </c>
      <c r="I13" s="808"/>
    </row>
    <row r="14" spans="1:10" ht="206.25" customHeight="1">
      <c r="A14" s="806" t="s">
        <v>274</v>
      </c>
      <c r="B14" s="806" t="s">
        <v>707</v>
      </c>
      <c r="C14" s="807">
        <v>42916.929166666669</v>
      </c>
      <c r="D14" s="1412" t="s">
        <v>708</v>
      </c>
      <c r="E14" s="1413"/>
      <c r="F14" s="1413"/>
      <c r="G14" s="1414"/>
      <c r="H14" s="808">
        <v>3.22</v>
      </c>
      <c r="I14" s="808"/>
    </row>
    <row r="15" spans="1:10" ht="210.75" customHeight="1">
      <c r="A15" s="806" t="s">
        <v>275</v>
      </c>
      <c r="B15" s="806" t="s">
        <v>276</v>
      </c>
      <c r="C15" s="807">
        <v>42916.978472222225</v>
      </c>
      <c r="D15" s="1412" t="s">
        <v>709</v>
      </c>
      <c r="E15" s="1413"/>
      <c r="F15" s="1413"/>
      <c r="G15" s="1414"/>
      <c r="H15" s="808">
        <v>4.84</v>
      </c>
      <c r="I15" s="808"/>
    </row>
    <row r="16" spans="1:10" s="244" customFormat="1" ht="39" customHeight="1">
      <c r="A16" s="701"/>
      <c r="B16" s="701"/>
      <c r="C16" s="702"/>
      <c r="D16" s="703"/>
      <c r="E16" s="703"/>
      <c r="F16" s="703"/>
      <c r="G16" s="703"/>
      <c r="H16" s="810"/>
      <c r="I16" s="810"/>
      <c r="J16" s="197"/>
    </row>
    <row r="17" spans="1:9" s="344" customFormat="1" ht="156" customHeight="1">
      <c r="A17" s="701"/>
      <c r="B17" s="701"/>
      <c r="C17" s="702"/>
      <c r="D17" s="703"/>
      <c r="E17" s="703"/>
      <c r="F17" s="703"/>
      <c r="G17" s="703"/>
      <c r="H17" s="704"/>
      <c r="I17" s="704"/>
    </row>
    <row r="18" spans="1:9" s="344" customFormat="1" ht="219" customHeight="1">
      <c r="A18" s="701"/>
      <c r="B18" s="701"/>
      <c r="C18" s="702"/>
      <c r="D18" s="703"/>
      <c r="E18" s="703"/>
      <c r="F18" s="703"/>
      <c r="G18" s="703"/>
      <c r="H18" s="704"/>
      <c r="I18" s="704"/>
    </row>
    <row r="19" spans="1:9" s="344" customFormat="1" ht="150" customHeight="1">
      <c r="A19" s="701"/>
      <c r="B19" s="701"/>
      <c r="C19" s="702"/>
      <c r="D19" s="703"/>
      <c r="E19" s="703"/>
      <c r="F19" s="703"/>
      <c r="G19" s="703"/>
      <c r="H19" s="704"/>
      <c r="I19" s="704"/>
    </row>
    <row r="20" spans="1:9" s="344" customFormat="1">
      <c r="A20" s="347"/>
      <c r="B20" s="197"/>
      <c r="C20" s="197"/>
      <c r="D20" s="197"/>
      <c r="E20" s="197"/>
      <c r="F20" s="197"/>
      <c r="G20" s="197"/>
      <c r="H20" s="197"/>
      <c r="I20" s="197"/>
    </row>
    <row r="21" spans="1:9" s="344" customFormat="1">
      <c r="A21" s="347"/>
      <c r="B21" s="197"/>
      <c r="C21" s="197"/>
      <c r="D21" s="197"/>
      <c r="E21" s="197"/>
      <c r="F21" s="197"/>
      <c r="G21" s="197"/>
      <c r="H21" s="197"/>
      <c r="I21" s="197"/>
    </row>
    <row r="22" spans="1:9" s="344" customFormat="1">
      <c r="A22" s="347"/>
      <c r="B22" s="197"/>
      <c r="C22" s="197"/>
      <c r="D22" s="197"/>
      <c r="E22" s="197"/>
      <c r="F22" s="197"/>
      <c r="G22" s="197"/>
      <c r="H22" s="197"/>
      <c r="I22" s="197"/>
    </row>
    <row r="23" spans="1:9" s="344" customFormat="1">
      <c r="A23" s="347"/>
      <c r="B23" s="197"/>
      <c r="C23" s="197"/>
      <c r="D23" s="197"/>
      <c r="E23" s="197"/>
      <c r="F23" s="197"/>
      <c r="G23" s="197"/>
      <c r="H23" s="197"/>
      <c r="I23" s="197"/>
    </row>
    <row r="24" spans="1:9" s="344" customFormat="1">
      <c r="A24" s="347"/>
      <c r="B24" s="197"/>
      <c r="C24" s="197"/>
      <c r="D24" s="197"/>
      <c r="E24" s="197"/>
      <c r="F24" s="197"/>
      <c r="G24" s="197"/>
      <c r="H24" s="197"/>
      <c r="I24" s="197"/>
    </row>
    <row r="25" spans="1:9" s="344" customFormat="1">
      <c r="A25" s="347"/>
      <c r="B25" s="197"/>
      <c r="C25" s="197"/>
      <c r="D25" s="197"/>
      <c r="E25" s="197"/>
      <c r="F25" s="197"/>
      <c r="G25" s="197"/>
      <c r="H25" s="197"/>
      <c r="I25" s="197"/>
    </row>
    <row r="26" spans="1:9" s="344" customFormat="1">
      <c r="A26" s="347"/>
      <c r="B26" s="197"/>
      <c r="C26" s="197"/>
      <c r="D26" s="197"/>
      <c r="E26" s="197"/>
      <c r="F26" s="197"/>
      <c r="G26" s="197"/>
      <c r="H26" s="197"/>
      <c r="I26" s="197"/>
    </row>
    <row r="27" spans="1:9" s="344" customFormat="1">
      <c r="A27" s="347"/>
      <c r="B27" s="197"/>
      <c r="C27" s="197"/>
      <c r="D27" s="197"/>
      <c r="E27" s="197"/>
      <c r="F27" s="197"/>
      <c r="G27" s="197"/>
      <c r="H27" s="197"/>
      <c r="I27" s="197"/>
    </row>
    <row r="28" spans="1:9" s="344" customFormat="1">
      <c r="A28" s="347"/>
      <c r="B28" s="197"/>
      <c r="C28" s="197"/>
      <c r="D28" s="197"/>
      <c r="E28" s="197"/>
      <c r="F28" s="197"/>
      <c r="G28" s="197"/>
      <c r="H28" s="197"/>
      <c r="I28" s="197"/>
    </row>
    <row r="29" spans="1:9" s="344" customFormat="1">
      <c r="A29" s="347"/>
      <c r="B29" s="197"/>
      <c r="C29" s="197"/>
      <c r="D29" s="197"/>
      <c r="E29" s="197"/>
      <c r="F29" s="197"/>
      <c r="G29" s="197"/>
      <c r="H29" s="197"/>
      <c r="I29" s="197"/>
    </row>
    <row r="30" spans="1:9" s="344" customFormat="1">
      <c r="A30" s="347"/>
      <c r="B30" s="197"/>
      <c r="C30" s="197"/>
      <c r="D30" s="197"/>
      <c r="E30" s="197"/>
      <c r="F30" s="197"/>
      <c r="G30" s="197"/>
      <c r="H30" s="197"/>
      <c r="I30" s="197"/>
    </row>
    <row r="31" spans="1:9" s="344" customFormat="1">
      <c r="A31" s="347"/>
      <c r="B31" s="197"/>
      <c r="C31" s="197"/>
      <c r="D31" s="197"/>
      <c r="E31" s="197"/>
      <c r="F31" s="197"/>
      <c r="G31" s="197"/>
      <c r="H31" s="197"/>
      <c r="I31" s="197"/>
    </row>
    <row r="32" spans="1:9" s="344" customFormat="1">
      <c r="A32" s="347"/>
      <c r="B32" s="197"/>
      <c r="C32" s="197"/>
      <c r="D32" s="197"/>
      <c r="E32" s="197"/>
      <c r="F32" s="197"/>
      <c r="G32" s="197"/>
      <c r="H32" s="197"/>
      <c r="I32" s="197"/>
    </row>
    <row r="33" spans="1:9" s="344" customFormat="1">
      <c r="A33" s="347"/>
      <c r="B33" s="197"/>
      <c r="C33" s="197"/>
      <c r="D33" s="197"/>
      <c r="E33" s="197"/>
      <c r="F33" s="197"/>
      <c r="G33" s="197"/>
      <c r="H33" s="197"/>
      <c r="I33" s="197"/>
    </row>
    <row r="34" spans="1:9" s="344" customFormat="1">
      <c r="A34" s="347"/>
      <c r="B34" s="197"/>
      <c r="C34" s="197"/>
      <c r="D34" s="197"/>
      <c r="E34" s="197"/>
      <c r="F34" s="197"/>
      <c r="G34" s="197"/>
      <c r="H34" s="197"/>
      <c r="I34" s="197"/>
    </row>
    <row r="35" spans="1:9" s="344" customFormat="1">
      <c r="A35" s="347"/>
      <c r="B35" s="197"/>
      <c r="C35" s="197"/>
      <c r="D35" s="197"/>
      <c r="E35" s="197"/>
      <c r="F35" s="197"/>
      <c r="G35" s="197"/>
      <c r="H35" s="197"/>
      <c r="I35" s="197"/>
    </row>
    <row r="36" spans="1:9" s="344" customFormat="1">
      <c r="A36" s="347"/>
      <c r="B36" s="197"/>
      <c r="C36" s="197"/>
      <c r="D36" s="197"/>
      <c r="E36" s="197"/>
      <c r="F36" s="197"/>
      <c r="G36" s="197"/>
      <c r="H36" s="197"/>
      <c r="I36" s="197"/>
    </row>
    <row r="37" spans="1:9" s="344" customFormat="1">
      <c r="A37" s="347"/>
      <c r="B37" s="197"/>
      <c r="C37" s="197"/>
      <c r="D37" s="197"/>
      <c r="E37" s="197"/>
      <c r="F37" s="197"/>
      <c r="G37" s="197"/>
      <c r="H37" s="197"/>
      <c r="I37" s="197"/>
    </row>
    <row r="38" spans="1:9" s="344" customFormat="1">
      <c r="A38" s="347"/>
      <c r="B38" s="197"/>
      <c r="C38" s="197"/>
      <c r="D38" s="197"/>
      <c r="E38" s="197"/>
      <c r="F38" s="197"/>
      <c r="G38" s="197"/>
      <c r="H38" s="197"/>
      <c r="I38" s="197"/>
    </row>
    <row r="39" spans="1:9" s="344" customFormat="1">
      <c r="A39" s="347"/>
      <c r="B39" s="197"/>
      <c r="C39" s="197"/>
      <c r="D39" s="197"/>
      <c r="E39" s="197"/>
      <c r="F39" s="197"/>
      <c r="G39" s="197"/>
      <c r="H39" s="197"/>
      <c r="I39" s="197"/>
    </row>
    <row r="40" spans="1:9" s="344" customFormat="1">
      <c r="A40" s="347"/>
      <c r="B40" s="197"/>
      <c r="C40" s="197"/>
      <c r="D40" s="197"/>
      <c r="E40" s="197"/>
      <c r="F40" s="197"/>
      <c r="G40" s="197"/>
      <c r="H40" s="197"/>
      <c r="I40" s="197"/>
    </row>
    <row r="41" spans="1:9" s="344" customFormat="1">
      <c r="A41" s="347"/>
      <c r="B41" s="197"/>
      <c r="C41" s="197"/>
      <c r="D41" s="197"/>
      <c r="E41" s="197"/>
      <c r="F41" s="197"/>
      <c r="G41" s="197"/>
      <c r="H41" s="197"/>
      <c r="I41" s="197"/>
    </row>
    <row r="42" spans="1:9" s="344" customFormat="1">
      <c r="A42" s="347"/>
      <c r="B42" s="197"/>
      <c r="C42" s="197"/>
      <c r="D42" s="197"/>
      <c r="E42" s="197"/>
      <c r="F42" s="197"/>
      <c r="G42" s="197"/>
      <c r="H42" s="197"/>
      <c r="I42" s="197"/>
    </row>
    <row r="43" spans="1:9" s="344" customFormat="1">
      <c r="A43" s="347"/>
      <c r="B43" s="197"/>
      <c r="C43" s="197"/>
      <c r="D43" s="197"/>
      <c r="E43" s="197"/>
      <c r="F43" s="197"/>
      <c r="G43" s="197"/>
      <c r="H43" s="197"/>
      <c r="I43" s="197"/>
    </row>
    <row r="44" spans="1:9" s="344" customFormat="1">
      <c r="A44" s="347"/>
      <c r="B44" s="197"/>
      <c r="C44" s="197"/>
      <c r="D44" s="197"/>
      <c r="E44" s="197"/>
      <c r="F44" s="197"/>
      <c r="G44" s="197"/>
      <c r="H44" s="197"/>
      <c r="I44" s="197"/>
    </row>
    <row r="45" spans="1:9" s="344" customFormat="1">
      <c r="A45" s="347"/>
      <c r="B45" s="197"/>
      <c r="C45" s="197"/>
      <c r="D45" s="197"/>
      <c r="E45" s="197"/>
      <c r="F45" s="197"/>
      <c r="G45" s="197"/>
      <c r="H45" s="197"/>
      <c r="I45" s="197"/>
    </row>
    <row r="46" spans="1:9" s="344" customFormat="1">
      <c r="A46" s="347"/>
      <c r="B46" s="197"/>
      <c r="C46" s="197"/>
      <c r="D46" s="197"/>
      <c r="E46" s="197"/>
      <c r="F46" s="197"/>
      <c r="G46" s="197"/>
      <c r="H46" s="197"/>
      <c r="I46" s="197"/>
    </row>
    <row r="47" spans="1:9" s="344" customFormat="1">
      <c r="A47" s="347"/>
      <c r="B47" s="197"/>
      <c r="C47" s="197"/>
      <c r="D47" s="197"/>
      <c r="E47" s="197"/>
      <c r="F47" s="197"/>
      <c r="G47" s="197"/>
      <c r="H47" s="197"/>
      <c r="I47" s="197"/>
    </row>
    <row r="48" spans="1:9" s="344" customFormat="1">
      <c r="A48" s="347"/>
      <c r="B48" s="197"/>
      <c r="C48" s="197"/>
      <c r="D48" s="197"/>
      <c r="E48" s="197"/>
      <c r="F48" s="197"/>
      <c r="G48" s="197"/>
      <c r="H48" s="197"/>
      <c r="I48" s="197"/>
    </row>
    <row r="49" spans="1:9" s="344" customFormat="1">
      <c r="A49" s="347"/>
      <c r="B49" s="197"/>
      <c r="C49" s="197"/>
      <c r="D49" s="197"/>
      <c r="E49" s="197"/>
      <c r="F49" s="197"/>
      <c r="G49" s="197"/>
      <c r="H49" s="197"/>
      <c r="I49" s="197"/>
    </row>
    <row r="50" spans="1:9" s="344" customFormat="1">
      <c r="A50" s="347"/>
      <c r="B50" s="197"/>
      <c r="C50" s="197"/>
      <c r="D50" s="197"/>
      <c r="E50" s="197"/>
      <c r="F50" s="197"/>
      <c r="G50" s="197"/>
      <c r="H50" s="197"/>
      <c r="I50" s="197"/>
    </row>
    <row r="51" spans="1:9" s="344" customFormat="1">
      <c r="A51" s="347"/>
      <c r="B51" s="197"/>
      <c r="C51" s="197"/>
      <c r="D51" s="197"/>
      <c r="E51" s="197"/>
      <c r="F51" s="197"/>
      <c r="G51" s="197"/>
      <c r="H51" s="197"/>
      <c r="I51" s="197"/>
    </row>
    <row r="52" spans="1:9" s="344" customFormat="1">
      <c r="A52" s="347"/>
      <c r="B52" s="197"/>
      <c r="C52" s="197"/>
      <c r="D52" s="197"/>
      <c r="E52" s="197"/>
      <c r="F52" s="197"/>
      <c r="G52" s="197"/>
      <c r="H52" s="197"/>
      <c r="I52" s="197"/>
    </row>
    <row r="53" spans="1:9" s="344" customFormat="1">
      <c r="A53" s="347"/>
      <c r="B53" s="197"/>
      <c r="C53" s="197"/>
      <c r="D53" s="197"/>
      <c r="E53" s="197"/>
      <c r="F53" s="197"/>
      <c r="G53" s="197"/>
      <c r="H53" s="197"/>
      <c r="I53" s="197"/>
    </row>
    <row r="54" spans="1:9" s="344" customFormat="1">
      <c r="A54" s="347"/>
      <c r="B54" s="197"/>
      <c r="C54" s="197"/>
      <c r="D54" s="197"/>
      <c r="E54" s="197"/>
      <c r="F54" s="197"/>
      <c r="G54" s="197"/>
      <c r="H54" s="197"/>
      <c r="I54" s="197"/>
    </row>
    <row r="55" spans="1:9" s="344" customFormat="1">
      <c r="A55" s="347"/>
      <c r="B55" s="197"/>
      <c r="C55" s="197"/>
      <c r="D55" s="197"/>
      <c r="E55" s="197"/>
      <c r="F55" s="197"/>
      <c r="G55" s="197"/>
      <c r="H55" s="197"/>
      <c r="I55" s="197"/>
    </row>
    <row r="56" spans="1:9" s="344" customFormat="1">
      <c r="A56" s="347"/>
      <c r="B56" s="197"/>
      <c r="C56" s="197"/>
      <c r="D56" s="197"/>
      <c r="E56" s="197"/>
      <c r="F56" s="197"/>
      <c r="G56" s="197"/>
      <c r="H56" s="197"/>
      <c r="I56" s="197"/>
    </row>
    <row r="57" spans="1:9" s="344" customFormat="1">
      <c r="A57" s="347"/>
      <c r="B57" s="197"/>
      <c r="C57" s="197"/>
      <c r="D57" s="197"/>
      <c r="E57" s="197"/>
      <c r="F57" s="197"/>
      <c r="G57" s="197"/>
      <c r="H57" s="197"/>
      <c r="I57" s="197"/>
    </row>
    <row r="58" spans="1:9" s="344" customFormat="1">
      <c r="A58" s="347"/>
      <c r="B58" s="197"/>
      <c r="C58" s="197"/>
      <c r="D58" s="197"/>
      <c r="E58" s="197"/>
      <c r="F58" s="197"/>
      <c r="G58" s="197"/>
      <c r="H58" s="197"/>
      <c r="I58" s="197"/>
    </row>
    <row r="59" spans="1:9" s="344" customFormat="1">
      <c r="A59" s="347"/>
      <c r="B59" s="197"/>
      <c r="C59" s="197"/>
      <c r="D59" s="197"/>
      <c r="E59" s="197"/>
      <c r="F59" s="197"/>
      <c r="G59" s="197"/>
      <c r="H59" s="197"/>
      <c r="I59" s="197"/>
    </row>
    <row r="60" spans="1:9" s="344" customFormat="1">
      <c r="A60" s="347"/>
      <c r="B60" s="197"/>
      <c r="C60" s="197"/>
      <c r="D60" s="197"/>
      <c r="E60" s="197"/>
      <c r="F60" s="197"/>
      <c r="G60" s="197"/>
      <c r="H60" s="197"/>
      <c r="I60" s="197"/>
    </row>
    <row r="61" spans="1:9" s="344" customFormat="1">
      <c r="A61" s="347"/>
      <c r="B61" s="197"/>
      <c r="C61" s="197"/>
      <c r="D61" s="197"/>
      <c r="E61" s="197"/>
      <c r="F61" s="197"/>
      <c r="G61" s="197"/>
      <c r="H61" s="197"/>
      <c r="I61" s="197"/>
    </row>
    <row r="62" spans="1:9" s="344" customFormat="1">
      <c r="A62" s="347"/>
      <c r="B62" s="197"/>
      <c r="C62" s="197"/>
      <c r="D62" s="197"/>
      <c r="E62" s="197"/>
      <c r="F62" s="197"/>
      <c r="G62" s="197"/>
      <c r="H62" s="197"/>
      <c r="I62" s="197"/>
    </row>
    <row r="63" spans="1:9" s="344" customFormat="1">
      <c r="A63" s="347"/>
      <c r="B63" s="197"/>
      <c r="C63" s="197"/>
      <c r="D63" s="197"/>
      <c r="E63" s="197"/>
      <c r="F63" s="197"/>
      <c r="G63" s="197"/>
      <c r="H63" s="197"/>
      <c r="I63" s="197"/>
    </row>
    <row r="64" spans="1:9" s="344" customFormat="1">
      <c r="A64" s="347"/>
      <c r="B64" s="197"/>
      <c r="C64" s="197"/>
      <c r="D64" s="197"/>
      <c r="E64" s="197"/>
      <c r="F64" s="197"/>
      <c r="G64" s="197"/>
      <c r="H64" s="197"/>
      <c r="I64" s="197"/>
    </row>
    <row r="65" spans="1:9" s="344" customFormat="1">
      <c r="A65" s="347"/>
      <c r="B65" s="197"/>
      <c r="C65" s="197"/>
      <c r="D65" s="197"/>
      <c r="E65" s="197"/>
      <c r="F65" s="197"/>
      <c r="G65" s="197"/>
      <c r="H65" s="197"/>
      <c r="I65" s="197"/>
    </row>
    <row r="66" spans="1:9" s="344" customFormat="1">
      <c r="A66" s="347"/>
      <c r="B66" s="197"/>
      <c r="C66" s="197"/>
      <c r="D66" s="197"/>
      <c r="E66" s="197"/>
      <c r="F66" s="197"/>
      <c r="G66" s="197"/>
      <c r="H66" s="197"/>
      <c r="I66" s="197"/>
    </row>
    <row r="67" spans="1:9" s="344" customFormat="1">
      <c r="A67" s="347"/>
      <c r="B67" s="197"/>
      <c r="C67" s="197"/>
      <c r="D67" s="197"/>
      <c r="E67" s="197"/>
      <c r="F67" s="197"/>
      <c r="G67" s="197"/>
      <c r="H67" s="197"/>
      <c r="I67" s="197"/>
    </row>
    <row r="68" spans="1:9" s="344" customFormat="1">
      <c r="A68" s="347"/>
      <c r="B68" s="197"/>
      <c r="C68" s="197"/>
      <c r="D68" s="197"/>
      <c r="E68" s="197"/>
      <c r="F68" s="197"/>
      <c r="G68" s="197"/>
      <c r="H68" s="197"/>
      <c r="I68" s="197"/>
    </row>
    <row r="69" spans="1:9" s="344" customFormat="1">
      <c r="A69" s="347"/>
      <c r="B69" s="197"/>
      <c r="C69" s="197"/>
      <c r="D69" s="197"/>
      <c r="E69" s="197"/>
      <c r="F69" s="197"/>
      <c r="G69" s="197"/>
      <c r="H69" s="197"/>
      <c r="I69" s="197"/>
    </row>
    <row r="70" spans="1:9" s="344" customFormat="1">
      <c r="A70" s="347"/>
      <c r="B70" s="197"/>
      <c r="C70" s="197"/>
      <c r="D70" s="197"/>
      <c r="E70" s="197"/>
      <c r="F70" s="197"/>
      <c r="G70" s="197"/>
      <c r="H70" s="197"/>
      <c r="I70" s="197"/>
    </row>
    <row r="71" spans="1:9" s="344" customFormat="1">
      <c r="A71" s="347"/>
      <c r="B71" s="197"/>
      <c r="C71" s="197"/>
      <c r="D71" s="197"/>
      <c r="E71" s="197"/>
      <c r="F71" s="197"/>
      <c r="G71" s="197"/>
      <c r="H71" s="197"/>
      <c r="I71" s="197"/>
    </row>
    <row r="72" spans="1:9" s="344" customFormat="1">
      <c r="A72" s="347"/>
      <c r="B72" s="197"/>
      <c r="C72" s="197"/>
      <c r="D72" s="197"/>
      <c r="E72" s="197"/>
      <c r="F72" s="197"/>
      <c r="G72" s="197"/>
      <c r="H72" s="197"/>
      <c r="I72" s="197"/>
    </row>
    <row r="73" spans="1:9" s="344" customFormat="1">
      <c r="A73" s="347"/>
      <c r="B73" s="197"/>
      <c r="C73" s="197"/>
      <c r="D73" s="197"/>
      <c r="E73" s="197"/>
      <c r="F73" s="197"/>
      <c r="G73" s="197"/>
      <c r="H73" s="197"/>
      <c r="I73" s="197"/>
    </row>
    <row r="74" spans="1:9" s="344" customFormat="1">
      <c r="A74" s="347"/>
      <c r="B74" s="197"/>
      <c r="C74" s="197"/>
      <c r="D74" s="197"/>
      <c r="E74" s="197"/>
      <c r="F74" s="197"/>
      <c r="G74" s="197"/>
      <c r="H74" s="197"/>
      <c r="I74" s="197"/>
    </row>
    <row r="75" spans="1:9" s="344" customFormat="1">
      <c r="A75" s="347"/>
      <c r="B75" s="197"/>
      <c r="C75" s="197"/>
      <c r="D75" s="197"/>
      <c r="E75" s="197"/>
      <c r="F75" s="197"/>
      <c r="G75" s="197"/>
      <c r="H75" s="197"/>
      <c r="I75" s="197"/>
    </row>
    <row r="76" spans="1:9" s="344" customFormat="1">
      <c r="A76" s="347"/>
      <c r="B76" s="197"/>
      <c r="C76" s="197"/>
      <c r="D76" s="197"/>
      <c r="E76" s="197"/>
      <c r="F76" s="197"/>
      <c r="G76" s="197"/>
      <c r="H76" s="197"/>
      <c r="I76" s="197"/>
    </row>
    <row r="77" spans="1:9" s="344" customFormat="1">
      <c r="A77" s="347"/>
      <c r="B77" s="197"/>
      <c r="C77" s="197"/>
      <c r="D77" s="197"/>
      <c r="E77" s="197"/>
      <c r="F77" s="197"/>
      <c r="G77" s="197"/>
      <c r="H77" s="197"/>
      <c r="I77" s="197"/>
    </row>
    <row r="78" spans="1:9" s="344" customFormat="1">
      <c r="A78" s="347"/>
      <c r="B78" s="197"/>
      <c r="C78" s="197"/>
      <c r="D78" s="197"/>
      <c r="E78" s="197"/>
      <c r="F78" s="197"/>
      <c r="G78" s="197"/>
      <c r="H78" s="197"/>
      <c r="I78" s="197"/>
    </row>
    <row r="79" spans="1:9" s="344" customFormat="1">
      <c r="A79" s="347"/>
      <c r="B79" s="197"/>
      <c r="C79" s="197"/>
      <c r="D79" s="197"/>
      <c r="E79" s="197"/>
      <c r="F79" s="197"/>
      <c r="G79" s="197"/>
      <c r="H79" s="197"/>
      <c r="I79" s="197"/>
    </row>
    <row r="80" spans="1:9" s="344" customFormat="1">
      <c r="A80" s="347"/>
      <c r="B80" s="197"/>
      <c r="C80" s="197"/>
      <c r="D80" s="197"/>
      <c r="E80" s="197"/>
      <c r="F80" s="197"/>
      <c r="G80" s="197"/>
      <c r="H80" s="197"/>
      <c r="I80" s="197"/>
    </row>
    <row r="81" spans="1:9" s="344" customFormat="1">
      <c r="A81" s="347"/>
      <c r="B81" s="197"/>
      <c r="C81" s="197"/>
      <c r="D81" s="197"/>
      <c r="E81" s="197"/>
      <c r="F81" s="197"/>
      <c r="G81" s="197"/>
      <c r="H81" s="197"/>
      <c r="I81" s="197"/>
    </row>
    <row r="82" spans="1:9" s="344" customFormat="1">
      <c r="A82" s="347"/>
      <c r="B82" s="197"/>
      <c r="C82" s="197"/>
      <c r="D82" s="197"/>
      <c r="E82" s="197"/>
      <c r="F82" s="197"/>
      <c r="G82" s="197"/>
      <c r="H82" s="197"/>
      <c r="I82" s="197"/>
    </row>
    <row r="83" spans="1:9" s="344" customFormat="1">
      <c r="A83" s="347"/>
      <c r="B83" s="197"/>
      <c r="C83" s="197"/>
      <c r="D83" s="197"/>
      <c r="E83" s="197"/>
      <c r="F83" s="197"/>
      <c r="G83" s="197"/>
      <c r="H83" s="197"/>
      <c r="I83" s="197"/>
    </row>
    <row r="84" spans="1:9" s="344" customFormat="1">
      <c r="A84" s="347"/>
      <c r="B84" s="197"/>
      <c r="C84" s="197"/>
      <c r="D84" s="197"/>
      <c r="E84" s="197"/>
      <c r="F84" s="197"/>
      <c r="G84" s="197"/>
      <c r="H84" s="197"/>
      <c r="I84" s="197"/>
    </row>
    <row r="85" spans="1:9" s="344" customFormat="1">
      <c r="A85" s="347"/>
      <c r="B85" s="197"/>
      <c r="C85" s="197"/>
      <c r="D85" s="197"/>
      <c r="E85" s="197"/>
      <c r="F85" s="197"/>
      <c r="G85" s="197"/>
      <c r="H85" s="197"/>
      <c r="I85" s="197"/>
    </row>
    <row r="86" spans="1:9" s="344" customFormat="1">
      <c r="A86" s="347"/>
      <c r="B86" s="197"/>
      <c r="C86" s="197"/>
      <c r="D86" s="197"/>
      <c r="E86" s="197"/>
      <c r="F86" s="197"/>
      <c r="G86" s="197"/>
      <c r="H86" s="197"/>
      <c r="I86" s="197"/>
    </row>
    <row r="87" spans="1:9" s="344" customFormat="1">
      <c r="A87" s="347"/>
      <c r="B87" s="197"/>
      <c r="C87" s="197"/>
      <c r="D87" s="197"/>
      <c r="E87" s="197"/>
      <c r="F87" s="197"/>
      <c r="G87" s="197"/>
      <c r="H87" s="197"/>
      <c r="I87" s="197"/>
    </row>
    <row r="88" spans="1:9" s="344" customFormat="1">
      <c r="A88" s="347"/>
      <c r="B88" s="197"/>
      <c r="C88" s="197"/>
      <c r="D88" s="197"/>
      <c r="E88" s="197"/>
      <c r="F88" s="197"/>
      <c r="G88" s="197"/>
      <c r="H88" s="197"/>
      <c r="I88" s="197"/>
    </row>
    <row r="89" spans="1:9" s="344" customFormat="1">
      <c r="A89" s="347"/>
      <c r="B89" s="197"/>
      <c r="C89" s="197"/>
      <c r="D89" s="197"/>
      <c r="E89" s="197"/>
      <c r="F89" s="197"/>
      <c r="G89" s="197"/>
      <c r="H89" s="197"/>
      <c r="I89" s="197"/>
    </row>
    <row r="90" spans="1:9" s="344" customFormat="1">
      <c r="A90" s="347"/>
      <c r="B90" s="197"/>
      <c r="C90" s="197"/>
      <c r="D90" s="197"/>
      <c r="E90" s="197"/>
      <c r="F90" s="197"/>
      <c r="G90" s="197"/>
      <c r="H90" s="197"/>
      <c r="I90" s="197"/>
    </row>
    <row r="91" spans="1:9" s="344" customFormat="1">
      <c r="A91" s="347"/>
      <c r="B91" s="197"/>
      <c r="C91" s="197"/>
      <c r="D91" s="197"/>
      <c r="E91" s="197"/>
      <c r="F91" s="197"/>
      <c r="G91" s="197"/>
      <c r="H91" s="197"/>
      <c r="I91" s="197"/>
    </row>
    <row r="92" spans="1:9" s="344" customFormat="1">
      <c r="A92" s="347"/>
      <c r="B92" s="197"/>
      <c r="C92" s="197"/>
      <c r="D92" s="197"/>
      <c r="E92" s="197"/>
      <c r="F92" s="197"/>
      <c r="G92" s="197"/>
      <c r="H92" s="197"/>
      <c r="I92" s="197"/>
    </row>
    <row r="93" spans="1:9" s="344" customFormat="1">
      <c r="A93" s="347"/>
      <c r="B93" s="197"/>
      <c r="C93" s="197"/>
      <c r="D93" s="197"/>
      <c r="E93" s="197"/>
      <c r="F93" s="197"/>
      <c r="G93" s="197"/>
      <c r="H93" s="197"/>
      <c r="I93" s="197"/>
    </row>
    <row r="94" spans="1:9" s="344" customFormat="1">
      <c r="A94" s="347"/>
      <c r="B94" s="197"/>
      <c r="C94" s="197"/>
      <c r="D94" s="197"/>
      <c r="E94" s="197"/>
      <c r="F94" s="197"/>
      <c r="G94" s="197"/>
      <c r="H94" s="197"/>
      <c r="I94" s="197"/>
    </row>
    <row r="95" spans="1:9" s="344" customFormat="1">
      <c r="A95" s="347"/>
      <c r="B95" s="197"/>
      <c r="C95" s="197"/>
      <c r="D95" s="197"/>
      <c r="E95" s="197"/>
      <c r="F95" s="197"/>
      <c r="G95" s="197"/>
      <c r="H95" s="197"/>
      <c r="I95" s="197"/>
    </row>
    <row r="96" spans="1:9" s="344" customFormat="1">
      <c r="A96" s="347"/>
      <c r="B96" s="197"/>
      <c r="C96" s="197"/>
      <c r="D96" s="197"/>
      <c r="E96" s="197"/>
      <c r="F96" s="197"/>
      <c r="G96" s="197"/>
      <c r="H96" s="197"/>
      <c r="I96" s="197"/>
    </row>
    <row r="97" spans="1:9" s="344" customFormat="1">
      <c r="A97" s="347"/>
      <c r="B97" s="197"/>
      <c r="C97" s="197"/>
      <c r="D97" s="197"/>
      <c r="E97" s="197"/>
      <c r="F97" s="197"/>
      <c r="G97" s="197"/>
      <c r="H97" s="197"/>
      <c r="I97" s="197"/>
    </row>
    <row r="98" spans="1:9" s="344" customFormat="1">
      <c r="A98" s="347"/>
      <c r="B98" s="197"/>
      <c r="C98" s="197"/>
      <c r="D98" s="197"/>
      <c r="E98" s="197"/>
      <c r="F98" s="197"/>
      <c r="G98" s="197"/>
      <c r="H98" s="197"/>
      <c r="I98" s="197"/>
    </row>
    <row r="99" spans="1:9" s="344" customFormat="1">
      <c r="A99" s="347"/>
      <c r="B99" s="197"/>
      <c r="C99" s="197"/>
      <c r="D99" s="197"/>
      <c r="E99" s="197"/>
      <c r="F99" s="197"/>
      <c r="G99" s="197"/>
      <c r="H99" s="197"/>
      <c r="I99" s="197"/>
    </row>
    <row r="100" spans="1:9" s="344" customFormat="1">
      <c r="A100" s="347"/>
      <c r="B100" s="197"/>
      <c r="C100" s="197"/>
      <c r="D100" s="197"/>
      <c r="E100" s="197"/>
      <c r="F100" s="197"/>
      <c r="G100" s="197"/>
      <c r="H100" s="197"/>
      <c r="I100" s="197"/>
    </row>
    <row r="101" spans="1:9" s="344" customFormat="1">
      <c r="A101" s="347"/>
      <c r="B101" s="197"/>
      <c r="C101" s="197"/>
      <c r="D101" s="197"/>
      <c r="E101" s="197"/>
      <c r="F101" s="197"/>
      <c r="G101" s="197"/>
      <c r="H101" s="197"/>
      <c r="I101" s="197"/>
    </row>
    <row r="102" spans="1:9" s="344" customFormat="1">
      <c r="A102" s="347"/>
      <c r="B102" s="197"/>
      <c r="C102" s="197"/>
      <c r="D102" s="197"/>
      <c r="E102" s="197"/>
      <c r="F102" s="197"/>
      <c r="G102" s="197"/>
      <c r="H102" s="197"/>
      <c r="I102" s="197"/>
    </row>
    <row r="103" spans="1:9" s="344" customFormat="1">
      <c r="A103" s="347"/>
      <c r="B103" s="197"/>
      <c r="C103" s="197"/>
      <c r="D103" s="197"/>
      <c r="E103" s="197"/>
      <c r="F103" s="197"/>
      <c r="G103" s="197"/>
      <c r="H103" s="197"/>
      <c r="I103" s="197"/>
    </row>
    <row r="104" spans="1:9" s="344" customFormat="1">
      <c r="A104" s="347"/>
      <c r="B104" s="197"/>
      <c r="C104" s="197"/>
      <c r="D104" s="197"/>
      <c r="E104" s="197"/>
      <c r="F104" s="197"/>
      <c r="G104" s="197"/>
      <c r="H104" s="197"/>
      <c r="I104" s="197"/>
    </row>
    <row r="105" spans="1:9" s="344" customFormat="1">
      <c r="A105" s="347"/>
      <c r="B105" s="197"/>
      <c r="C105" s="197"/>
      <c r="D105" s="197"/>
      <c r="E105" s="197"/>
      <c r="F105" s="197"/>
      <c r="G105" s="197"/>
      <c r="H105" s="197"/>
      <c r="I105" s="197"/>
    </row>
    <row r="106" spans="1:9" s="344" customFormat="1">
      <c r="A106" s="347"/>
      <c r="B106" s="197"/>
      <c r="C106" s="197"/>
      <c r="D106" s="197"/>
      <c r="E106" s="197"/>
      <c r="F106" s="197"/>
      <c r="G106" s="197"/>
      <c r="H106" s="197"/>
      <c r="I106" s="197"/>
    </row>
    <row r="107" spans="1:9" s="344" customFormat="1">
      <c r="A107" s="347"/>
      <c r="B107" s="197"/>
      <c r="C107" s="197"/>
      <c r="D107" s="197"/>
      <c r="E107" s="197"/>
      <c r="F107" s="197"/>
      <c r="G107" s="197"/>
      <c r="H107" s="197"/>
      <c r="I107" s="197"/>
    </row>
    <row r="108" spans="1:9" s="344" customFormat="1">
      <c r="A108" s="347"/>
      <c r="B108" s="197"/>
      <c r="C108" s="197"/>
      <c r="D108" s="197"/>
      <c r="E108" s="197"/>
      <c r="F108" s="197"/>
      <c r="G108" s="197"/>
      <c r="H108" s="197"/>
      <c r="I108" s="197"/>
    </row>
    <row r="109" spans="1:9" s="344" customFormat="1">
      <c r="A109" s="347"/>
      <c r="B109" s="197"/>
      <c r="C109" s="197"/>
      <c r="D109" s="197"/>
      <c r="E109" s="197"/>
      <c r="F109" s="197"/>
      <c r="G109" s="197"/>
      <c r="H109" s="197"/>
      <c r="I109" s="197"/>
    </row>
    <row r="110" spans="1:9" s="344" customFormat="1">
      <c r="A110" s="347"/>
      <c r="B110" s="197"/>
      <c r="C110" s="197"/>
      <c r="D110" s="197"/>
      <c r="E110" s="197"/>
      <c r="F110" s="197"/>
      <c r="G110" s="197"/>
      <c r="H110" s="197"/>
      <c r="I110" s="197"/>
    </row>
    <row r="111" spans="1:9" s="344" customFormat="1">
      <c r="A111" s="347"/>
      <c r="B111" s="197"/>
      <c r="C111" s="197"/>
      <c r="D111" s="197"/>
      <c r="E111" s="197"/>
      <c r="F111" s="197"/>
      <c r="G111" s="197"/>
      <c r="H111" s="197"/>
      <c r="I111" s="197"/>
    </row>
    <row r="112" spans="1:9" s="344" customFormat="1">
      <c r="A112" s="347"/>
      <c r="B112" s="197"/>
      <c r="C112" s="197"/>
      <c r="D112" s="197"/>
      <c r="E112" s="197"/>
      <c r="F112" s="197"/>
      <c r="G112" s="197"/>
      <c r="H112" s="197"/>
      <c r="I112" s="197"/>
    </row>
    <row r="113" spans="1:9" s="344" customFormat="1">
      <c r="A113" s="347"/>
      <c r="B113" s="197"/>
      <c r="C113" s="197"/>
      <c r="D113" s="197"/>
      <c r="E113" s="197"/>
      <c r="F113" s="197"/>
      <c r="G113" s="197"/>
      <c r="H113" s="197"/>
      <c r="I113" s="197"/>
    </row>
    <row r="114" spans="1:9" s="344" customFormat="1">
      <c r="A114" s="347"/>
      <c r="B114" s="197"/>
      <c r="C114" s="197"/>
      <c r="D114" s="197"/>
      <c r="E114" s="197"/>
      <c r="F114" s="197"/>
      <c r="G114" s="197"/>
      <c r="H114" s="197"/>
      <c r="I114" s="197"/>
    </row>
    <row r="115" spans="1:9" s="344" customFormat="1">
      <c r="A115" s="347"/>
      <c r="B115" s="197"/>
      <c r="C115" s="197"/>
      <c r="D115" s="197"/>
      <c r="E115" s="197"/>
      <c r="F115" s="197"/>
      <c r="G115" s="197"/>
      <c r="H115" s="197"/>
      <c r="I115" s="197"/>
    </row>
    <row r="116" spans="1:9" s="344" customFormat="1">
      <c r="A116" s="347"/>
      <c r="B116" s="197"/>
      <c r="C116" s="197"/>
      <c r="D116" s="197"/>
      <c r="E116" s="197"/>
      <c r="F116" s="197"/>
      <c r="G116" s="197"/>
      <c r="H116" s="197"/>
      <c r="I116" s="197"/>
    </row>
    <row r="117" spans="1:9" s="344" customFormat="1">
      <c r="A117" s="347"/>
      <c r="B117" s="197"/>
      <c r="C117" s="197"/>
      <c r="D117" s="197"/>
      <c r="E117" s="197"/>
      <c r="F117" s="197"/>
      <c r="G117" s="197"/>
      <c r="H117" s="197"/>
      <c r="I117" s="197"/>
    </row>
    <row r="118" spans="1:9" s="344" customFormat="1">
      <c r="A118" s="347"/>
      <c r="B118" s="197"/>
      <c r="C118" s="197"/>
      <c r="D118" s="197"/>
      <c r="E118" s="197"/>
      <c r="F118" s="197"/>
      <c r="G118" s="197"/>
      <c r="H118" s="197"/>
      <c r="I118" s="197"/>
    </row>
    <row r="119" spans="1:9" s="344" customFormat="1">
      <c r="A119" s="347"/>
      <c r="B119" s="197"/>
      <c r="C119" s="197"/>
      <c r="D119" s="197"/>
      <c r="E119" s="197"/>
      <c r="F119" s="197"/>
      <c r="G119" s="197"/>
      <c r="H119" s="197"/>
      <c r="I119" s="197"/>
    </row>
    <row r="120" spans="1:9" s="344" customFormat="1">
      <c r="A120" s="347"/>
      <c r="B120" s="197"/>
      <c r="C120" s="197"/>
      <c r="D120" s="197"/>
      <c r="E120" s="197"/>
      <c r="F120" s="197"/>
      <c r="G120" s="197"/>
      <c r="H120" s="197"/>
      <c r="I120" s="197"/>
    </row>
    <row r="121" spans="1:9" s="344" customFormat="1">
      <c r="A121" s="347"/>
      <c r="B121" s="197"/>
      <c r="C121" s="197"/>
      <c r="D121" s="197"/>
      <c r="E121" s="197"/>
      <c r="F121" s="197"/>
      <c r="G121" s="197"/>
      <c r="H121" s="197"/>
      <c r="I121" s="197"/>
    </row>
    <row r="122" spans="1:9" s="344" customFormat="1">
      <c r="A122" s="347"/>
      <c r="B122" s="197"/>
      <c r="C122" s="197"/>
      <c r="D122" s="197"/>
      <c r="E122" s="197"/>
      <c r="F122" s="197"/>
      <c r="G122" s="197"/>
      <c r="H122" s="197"/>
      <c r="I122" s="197"/>
    </row>
    <row r="123" spans="1:9" s="344" customFormat="1">
      <c r="A123" s="347"/>
      <c r="B123" s="197"/>
      <c r="C123" s="197"/>
      <c r="D123" s="197"/>
      <c r="E123" s="197"/>
      <c r="F123" s="197"/>
      <c r="G123" s="197"/>
      <c r="H123" s="197"/>
      <c r="I123" s="197"/>
    </row>
    <row r="124" spans="1:9" s="344" customFormat="1">
      <c r="A124" s="347"/>
      <c r="B124" s="197"/>
      <c r="C124" s="197"/>
      <c r="D124" s="197"/>
      <c r="E124" s="197"/>
      <c r="F124" s="197"/>
      <c r="G124" s="197"/>
      <c r="H124" s="197"/>
      <c r="I124" s="197"/>
    </row>
    <row r="125" spans="1:9" s="344" customFormat="1">
      <c r="A125" s="347"/>
      <c r="B125" s="197"/>
      <c r="C125" s="197"/>
      <c r="D125" s="197"/>
      <c r="E125" s="197"/>
      <c r="F125" s="197"/>
      <c r="G125" s="197"/>
      <c r="H125" s="197"/>
      <c r="I125" s="197"/>
    </row>
    <row r="126" spans="1:9" s="344" customFormat="1">
      <c r="A126" s="347"/>
      <c r="B126" s="197"/>
      <c r="C126" s="197"/>
      <c r="D126" s="197"/>
      <c r="E126" s="197"/>
      <c r="F126" s="197"/>
      <c r="G126" s="197"/>
      <c r="H126" s="197"/>
      <c r="I126" s="197"/>
    </row>
    <row r="127" spans="1:9" s="344" customFormat="1">
      <c r="A127" s="347"/>
      <c r="B127" s="197"/>
      <c r="C127" s="197"/>
      <c r="D127" s="197"/>
      <c r="E127" s="197"/>
      <c r="F127" s="197"/>
      <c r="G127" s="197"/>
      <c r="H127" s="197"/>
      <c r="I127" s="197"/>
    </row>
    <row r="128" spans="1:9" s="344" customFormat="1">
      <c r="A128" s="347"/>
      <c r="B128" s="197"/>
      <c r="C128" s="197"/>
      <c r="D128" s="197"/>
      <c r="E128" s="197"/>
      <c r="F128" s="197"/>
      <c r="G128" s="197"/>
      <c r="H128" s="197"/>
      <c r="I128" s="197"/>
    </row>
    <row r="129" spans="1:9" s="344" customFormat="1">
      <c r="A129" s="347"/>
      <c r="B129" s="197"/>
      <c r="C129" s="197"/>
      <c r="D129" s="197"/>
      <c r="E129" s="197"/>
      <c r="F129" s="197"/>
      <c r="G129" s="197"/>
      <c r="H129" s="197"/>
      <c r="I129" s="197"/>
    </row>
    <row r="130" spans="1:9" s="344" customFormat="1">
      <c r="A130" s="347"/>
      <c r="B130" s="197"/>
      <c r="C130" s="197"/>
      <c r="D130" s="197"/>
      <c r="E130" s="197"/>
      <c r="F130" s="197"/>
      <c r="G130" s="197"/>
      <c r="H130" s="197"/>
      <c r="I130" s="197"/>
    </row>
    <row r="131" spans="1:9" s="344" customFormat="1">
      <c r="A131" s="347"/>
      <c r="B131" s="197"/>
      <c r="C131" s="197"/>
      <c r="D131" s="197"/>
      <c r="E131" s="197"/>
      <c r="F131" s="197"/>
      <c r="G131" s="197"/>
      <c r="H131" s="197"/>
      <c r="I131" s="197"/>
    </row>
    <row r="132" spans="1:9" s="344" customFormat="1">
      <c r="A132" s="347"/>
      <c r="B132" s="197"/>
      <c r="C132" s="197"/>
      <c r="D132" s="197"/>
      <c r="E132" s="197"/>
      <c r="F132" s="197"/>
      <c r="G132" s="197"/>
      <c r="H132" s="197"/>
      <c r="I132" s="197"/>
    </row>
    <row r="133" spans="1:9" s="344" customFormat="1">
      <c r="A133" s="347"/>
      <c r="B133" s="197"/>
      <c r="C133" s="197"/>
      <c r="D133" s="197"/>
      <c r="E133" s="197"/>
      <c r="F133" s="197"/>
      <c r="G133" s="197"/>
      <c r="H133" s="197"/>
      <c r="I133" s="197"/>
    </row>
    <row r="134" spans="1:9" s="344" customFormat="1">
      <c r="A134" s="347"/>
      <c r="B134" s="197"/>
      <c r="C134" s="197"/>
      <c r="D134" s="197"/>
      <c r="E134" s="197"/>
      <c r="F134" s="197"/>
      <c r="G134" s="197"/>
      <c r="H134" s="197"/>
      <c r="I134" s="197"/>
    </row>
    <row r="135" spans="1:9" s="344" customFormat="1">
      <c r="A135" s="347"/>
      <c r="B135" s="197"/>
      <c r="C135" s="197"/>
      <c r="D135" s="197"/>
      <c r="E135" s="197"/>
      <c r="F135" s="197"/>
      <c r="G135" s="197"/>
      <c r="H135" s="197"/>
      <c r="I135" s="197"/>
    </row>
    <row r="136" spans="1:9" s="344" customFormat="1">
      <c r="A136" s="347"/>
      <c r="B136" s="197"/>
      <c r="C136" s="197"/>
      <c r="D136" s="197"/>
      <c r="E136" s="197"/>
      <c r="F136" s="197"/>
      <c r="G136" s="197"/>
      <c r="H136" s="197"/>
      <c r="I136" s="197"/>
    </row>
    <row r="137" spans="1:9" s="344" customFormat="1">
      <c r="A137" s="347"/>
      <c r="B137" s="197"/>
      <c r="C137" s="197"/>
      <c r="D137" s="197"/>
      <c r="E137" s="197"/>
      <c r="F137" s="197"/>
      <c r="G137" s="197"/>
      <c r="H137" s="197"/>
      <c r="I137" s="197"/>
    </row>
    <row r="138" spans="1:9" s="344" customFormat="1">
      <c r="A138" s="347"/>
      <c r="B138" s="197"/>
      <c r="C138" s="197"/>
      <c r="D138" s="197"/>
      <c r="E138" s="197"/>
      <c r="F138" s="197"/>
      <c r="G138" s="197"/>
      <c r="H138" s="197"/>
      <c r="I138" s="197"/>
    </row>
    <row r="139" spans="1:9" s="344" customFormat="1">
      <c r="A139" s="347"/>
      <c r="B139" s="197"/>
      <c r="C139" s="197"/>
      <c r="D139" s="197"/>
      <c r="E139" s="197"/>
      <c r="F139" s="197"/>
      <c r="G139" s="197"/>
      <c r="H139" s="197"/>
      <c r="I139" s="197"/>
    </row>
    <row r="140" spans="1:9" s="344" customFormat="1">
      <c r="A140" s="347"/>
      <c r="B140" s="197"/>
      <c r="C140" s="197"/>
      <c r="D140" s="197"/>
      <c r="E140" s="197"/>
      <c r="F140" s="197"/>
      <c r="G140" s="197"/>
      <c r="H140" s="197"/>
      <c r="I140" s="197"/>
    </row>
    <row r="141" spans="1:9" s="344" customFormat="1">
      <c r="A141" s="347"/>
      <c r="B141" s="197"/>
      <c r="C141" s="197"/>
      <c r="D141" s="197"/>
      <c r="E141" s="197"/>
      <c r="F141" s="197"/>
      <c r="G141" s="197"/>
      <c r="H141" s="197"/>
      <c r="I141" s="197"/>
    </row>
    <row r="142" spans="1:9" s="344" customFormat="1">
      <c r="A142" s="347"/>
      <c r="B142" s="197"/>
      <c r="C142" s="197"/>
      <c r="D142" s="197"/>
      <c r="E142" s="197"/>
      <c r="F142" s="197"/>
      <c r="G142" s="197"/>
      <c r="H142" s="197"/>
      <c r="I142" s="197"/>
    </row>
    <row r="143" spans="1:9" s="344" customFormat="1">
      <c r="A143" s="347"/>
      <c r="B143" s="197"/>
      <c r="C143" s="197"/>
      <c r="D143" s="197"/>
      <c r="E143" s="197"/>
      <c r="F143" s="197"/>
      <c r="G143" s="197"/>
      <c r="H143" s="197"/>
      <c r="I143" s="197"/>
    </row>
    <row r="144" spans="1:9" s="344" customFormat="1">
      <c r="A144" s="347"/>
      <c r="B144" s="197"/>
      <c r="C144" s="197"/>
      <c r="D144" s="197"/>
      <c r="E144" s="197"/>
      <c r="F144" s="197"/>
      <c r="G144" s="197"/>
      <c r="H144" s="197"/>
      <c r="I144" s="197"/>
    </row>
    <row r="145" spans="1:9" s="344" customFormat="1">
      <c r="A145" s="347"/>
      <c r="B145" s="197"/>
      <c r="C145" s="197"/>
      <c r="D145" s="197"/>
      <c r="E145" s="197"/>
      <c r="F145" s="197"/>
      <c r="G145" s="197"/>
      <c r="H145" s="197"/>
      <c r="I145" s="197"/>
    </row>
  </sheetData>
  <mergeCells count="26">
    <mergeCell ref="D2:G2"/>
    <mergeCell ref="D5:G5"/>
    <mergeCell ref="D6:G6"/>
    <mergeCell ref="D9:G9"/>
    <mergeCell ref="D11:G12"/>
    <mergeCell ref="D10:G10"/>
    <mergeCell ref="D13:G13"/>
    <mergeCell ref="D14:G14"/>
    <mergeCell ref="B11:B12"/>
    <mergeCell ref="D15:G15"/>
    <mergeCell ref="A11:A12"/>
    <mergeCell ref="I11:I12"/>
    <mergeCell ref="H11:H12"/>
    <mergeCell ref="C11:C12"/>
    <mergeCell ref="B3:B4"/>
    <mergeCell ref="A3:A4"/>
    <mergeCell ref="I7:I8"/>
    <mergeCell ref="H7:H8"/>
    <mergeCell ref="D7:G8"/>
    <mergeCell ref="C7:C8"/>
    <mergeCell ref="B7:B8"/>
    <mergeCell ref="A7:A8"/>
    <mergeCell ref="I3:I4"/>
    <mergeCell ref="H3:H4"/>
    <mergeCell ref="D3:G4"/>
    <mergeCell ref="C3:C4"/>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&amp;R&amp;"Tahoma,Negrita"&amp;16Informe de la Operación Mensual - Junio 2017
INFSGI-MES-06-2017
07/07/2017
Versión: 01</oddHeader>
    <oddFooter>&amp;L&amp;"Calibri Light,Regular"&amp;10COES SINAC, 2017&amp;C&amp;"Calibri Light,Regular"&amp;10 22&amp;R&amp;"Calibri Light,Regular"&amp;10Dirección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4"/>
  </sheetPr>
  <dimension ref="A1:Q78"/>
  <sheetViews>
    <sheetView showGridLines="0" view="pageBreakPreview" zoomScale="130" zoomScaleNormal="100" zoomScaleSheetLayoutView="130" workbookViewId="0">
      <selection activeCell="V24" sqref="V24"/>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643</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28</vt:i4>
      </vt:variant>
    </vt:vector>
  </HeadingPairs>
  <TitlesOfParts>
    <vt:vector size="56" baseType="lpstr">
      <vt:lpstr>1.Portada</vt:lpstr>
      <vt:lpstr>2. Contenido</vt:lpstr>
      <vt:lpstr>3. Resumen_Relevante</vt:lpstr>
      <vt:lpstr>4. Oferta Generación</vt:lpstr>
      <vt:lpstr>5. MatrizGeneraciónSEIN (1)</vt:lpstr>
      <vt:lpstr>6. MatrizGeneraciónSEIN (2)</vt:lpstr>
      <vt:lpstr>7. MatrizGeneraciónSEIN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HorasCongestionTransmisión</vt:lpstr>
      <vt:lpstr>18. Eventos</vt:lpstr>
      <vt:lpstr>19. Anexos_Producción (1)</vt:lpstr>
      <vt:lpstr>20. Anexos_Producción (2)</vt:lpstr>
      <vt:lpstr>21. Anexos_Producción (3)</vt:lpstr>
      <vt:lpstr>22.Anexos_MáxDemanda (1)</vt:lpstr>
      <vt:lpstr>23.Anexos_MáxDemanda (2)</vt:lpstr>
      <vt:lpstr>24.Anexos_MáxDemanda (3)</vt:lpstr>
      <vt:lpstr>25. Anexos_Eventos (1)</vt:lpstr>
      <vt:lpstr>26. Anexos_Eventos (2)</vt:lpstr>
      <vt:lpstr>27. Anexos_Eventos (3)</vt:lpstr>
      <vt:lpstr>Portada_2</vt:lpstr>
      <vt:lpstr>'1.Portada'!Print_Area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HorasCongestionTransmisión'!Print_Area</vt:lpstr>
      <vt:lpstr>'18. Eventos'!Print_Area</vt:lpstr>
      <vt:lpstr>'19. Anexos_Producción (1)'!Print_Area</vt:lpstr>
      <vt:lpstr>'2. Contenido'!Print_Area</vt:lpstr>
      <vt:lpstr>'20. Anexos_Producción (2)'!Print_Area</vt:lpstr>
      <vt:lpstr>'21. Anexos_Producción (3)'!Print_Area</vt:lpstr>
      <vt:lpstr>'22.Anexos_MáxDemanda (1)'!Print_Area</vt:lpstr>
      <vt:lpstr>'23.Anexos_MáxDemanda (2)'!Print_Area</vt:lpstr>
      <vt:lpstr>'24.Anexos_MáxDemanda (3)'!Print_Area</vt:lpstr>
      <vt:lpstr>'25. Anexos_Eventos (1)'!Print_Area</vt:lpstr>
      <vt:lpstr>'26. Anexos_Eventos (2)'!Print_Area</vt:lpstr>
      <vt:lpstr>'27. Anexos_Eventos (3)'!Print_Area</vt:lpstr>
      <vt:lpstr>'3. Resumen_Relevante'!Print_Area</vt:lpstr>
      <vt:lpstr>'4. Oferta Generación'!Print_Area</vt:lpstr>
      <vt:lpstr>'5. MatrizGeneraciónSEIN (1)'!Print_Area</vt:lpstr>
      <vt:lpstr>'6. MatrizGeneraciónSEIN (2)'!Print_Area</vt:lpstr>
      <vt:lpstr>'7. MatrizGeneraciónSEIN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2017-07-07T18:02:49Z</cp:lastPrinted>
  <dcterms:created xsi:type="dcterms:W3CDTF">2016-10-21T16:22:48Z</dcterms:created>
  <dcterms:modified xsi:type="dcterms:W3CDTF">2017-07-11T17:05:46Z</dcterms:modified>
</cp:coreProperties>
</file>